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15585" yWindow="90" windowWidth="21510" windowHeight="15480" tabRatio="600" firstSheet="0" activeTab="1" autoFilterDateGrouping="1"/>
  </bookViews>
  <sheets>
    <sheet xmlns:r="http://schemas.openxmlformats.org/officeDocument/2006/relationships" name="Config" sheetId="1" state="visible" r:id="rId1"/>
    <sheet xmlns:r="http://schemas.openxmlformats.org/officeDocument/2006/relationships" name="Trades" sheetId="2" state="visible" r:id="rId2"/>
    <sheet xmlns:r="http://schemas.openxmlformats.org/officeDocument/2006/relationships" name="Dashboard" sheetId="3" state="visible" r:id="rId3"/>
  </sheets>
  <definedNames/>
  <calcPr calcId="191029" calcMode="auto" fullCalcOnLoad="1" forceFullCalc="1"/>
</workbook>
</file>

<file path=xl/styles.xml><?xml version="1.0" encoding="utf-8"?>
<styleSheet xmlns="http://schemas.openxmlformats.org/spreadsheetml/2006/main">
  <numFmts count="10">
    <numFmt numFmtId="164" formatCode="\$#,##0"/>
    <numFmt numFmtId="165" formatCode="0.0&quot;%&quot;"/>
    <numFmt numFmtId="166" formatCode="\$#,##0.00"/>
    <numFmt numFmtId="167" formatCode="0&quot;%&quot;"/>
    <numFmt numFmtId="168" formatCode="yyyy\-mm\-dd"/>
    <numFmt numFmtId="169" formatCode="0.000&quot;%&quot;"/>
    <numFmt numFmtId="170" formatCode="\+0.000;\-0.000;0.000"/>
    <numFmt numFmtId="171" formatCode="&quot;$&quot;#,##0.00"/>
    <numFmt numFmtId="172" formatCode="0.0%"/>
    <numFmt numFmtId="173" formatCode="&quot;$&quot;#,##0"/>
  </numFmts>
  <fonts count="8">
    <font>
      <name val="Calibri"/>
      <family val="2"/>
      <color theme="1"/>
      <sz val="11"/>
      <scheme val="minor"/>
    </font>
    <font>
      <name val="Calibri"/>
      <b val="1"/>
      <color rgb="FF1F3864"/>
      <sz val="16"/>
    </font>
    <font>
      <name val="Calibri"/>
      <b val="1"/>
      <color rgb="FFFFFFFF"/>
      <sz val="11"/>
    </font>
    <font>
      <name val="Calibri"/>
      <b val="1"/>
      <color rgb="FF1F3864"/>
      <sz val="12"/>
    </font>
    <font>
      <name val="Calibri"/>
      <i val="1"/>
      <color rgb="FF595959"/>
      <sz val="10"/>
    </font>
    <font>
      <name val="Calibri"/>
      <b val="1"/>
      <sz val="11"/>
    </font>
    <font>
      <name val="Calibri"/>
      <color rgb="FF595959"/>
      <sz val="10"/>
    </font>
    <font>
      <name val="Calibri"/>
      <family val="2"/>
      <b val="1"/>
      <color theme="1"/>
      <sz val="11"/>
      <scheme val="minor"/>
    </font>
  </fonts>
  <fills count="6">
    <fill>
      <patternFill/>
    </fill>
    <fill>
      <patternFill patternType="gray125"/>
    </fill>
    <fill>
      <patternFill patternType="solid">
        <fgColor rgb="FF1F3864"/>
      </patternFill>
    </fill>
    <fill>
      <patternFill patternType="solid">
        <fgColor rgb="FFFFF8E1"/>
      </patternFill>
    </fill>
    <fill>
      <patternFill patternType="solid">
        <fgColor rgb="FFE8F1FA"/>
      </patternFill>
    </fill>
    <fill>
      <patternFill patternType="solid">
        <fgColor rgb="FFF0F0F0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164" fontId="0" fillId="3" borderId="1" pivotButton="0" quotePrefix="0" xfId="0"/>
    <xf numFmtId="0" fontId="0" fillId="0" borderId="0" applyAlignment="1" pivotButton="0" quotePrefix="0" xfId="0">
      <alignment horizontal="center" vertical="center"/>
    </xf>
    <xf numFmtId="165" fontId="0" fillId="3" borderId="1" pivotButton="0" quotePrefix="0" xfId="0"/>
    <xf numFmtId="166" fontId="0" fillId="4" borderId="1" pivotButton="0" quotePrefix="0" xfId="0"/>
    <xf numFmtId="167" fontId="0" fillId="3" borderId="1" pivotButton="0" quotePrefix="0" xfId="0"/>
    <xf numFmtId="164" fontId="0" fillId="4" borderId="1" pivotButton="0" quotePrefix="0" xfId="0"/>
    <xf numFmtId="0" fontId="2" fillId="2" borderId="1" applyAlignment="1" pivotButton="0" quotePrefix="0" xfId="0">
      <alignment horizontal="center" vertical="center"/>
    </xf>
    <xf numFmtId="168" fontId="0" fillId="3" borderId="0" pivotButton="0" quotePrefix="0" xfId="0"/>
    <xf numFmtId="21" fontId="0" fillId="3" borderId="0" pivotButton="0" quotePrefix="0" xfId="0"/>
    <xf numFmtId="0" fontId="0" fillId="4" borderId="0" pivotButton="0" quotePrefix="0" xfId="0"/>
    <xf numFmtId="0" fontId="0" fillId="3" borderId="0" pivotButton="0" quotePrefix="0" xfId="0"/>
    <xf numFmtId="169" fontId="0" fillId="3" borderId="0" pivotButton="0" quotePrefix="0" xfId="0"/>
    <xf numFmtId="170" fontId="0" fillId="4" borderId="0" pivotButton="0" quotePrefix="0" xfId="0"/>
    <xf numFmtId="171" fontId="0" fillId="4" borderId="0" pivotButton="0" quotePrefix="0" xfId="0"/>
    <xf numFmtId="0" fontId="0" fillId="5" borderId="0" pivotButton="0" quotePrefix="0" xfId="0"/>
    <xf numFmtId="171" fontId="0" fillId="5" borderId="0" pivotButton="0" quotePrefix="0" xfId="0"/>
    <xf numFmtId="0" fontId="5" fillId="0" borderId="1" applyAlignment="1" pivotButton="0" quotePrefix="0" xfId="0">
      <alignment horizontal="left" vertical="center"/>
    </xf>
    <xf numFmtId="1" fontId="0" fillId="4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left" vertical="top" wrapText="1"/>
    </xf>
    <xf numFmtId="171" fontId="0" fillId="4" borderId="1" applyAlignment="1" pivotButton="0" quotePrefix="0" xfId="0">
      <alignment horizontal="right" vertical="center"/>
    </xf>
    <xf numFmtId="2" fontId="0" fillId="4" borderId="1" applyAlignment="1" pivotButton="0" quotePrefix="0" xfId="0">
      <alignment horizontal="right" vertical="center"/>
    </xf>
    <xf numFmtId="172" fontId="0" fillId="4" borderId="1" applyAlignment="1" pivotButton="0" quotePrefix="0" xfId="0">
      <alignment horizontal="right" vertical="center"/>
    </xf>
    <xf numFmtId="170" fontId="0" fillId="4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/>
    </xf>
    <xf numFmtId="1" fontId="0" fillId="0" borderId="1" applyAlignment="1" pivotButton="0" quotePrefix="0" xfId="0">
      <alignment horizontal="right" vertical="center"/>
    </xf>
    <xf numFmtId="172" fontId="0" fillId="0" borderId="1" applyAlignment="1" pivotButton="0" quotePrefix="0" xfId="0">
      <alignment horizontal="right" vertical="center"/>
    </xf>
    <xf numFmtId="170" fontId="0" fillId="0" borderId="1" applyAlignment="1" pivotButton="0" quotePrefix="0" xfId="0">
      <alignment horizontal="right" vertical="center"/>
    </xf>
    <xf numFmtId="171" fontId="0" fillId="0" borderId="1" applyAlignment="1" pivotButton="0" quotePrefix="0" xfId="0">
      <alignment horizontal="right" vertical="center"/>
    </xf>
    <xf numFmtId="173" fontId="0" fillId="4" borderId="1" applyAlignment="1" pivotButton="0" quotePrefix="0" xfId="0">
      <alignment horizontal="right" vertical="center"/>
    </xf>
    <xf numFmtId="49" fontId="0" fillId="4" borderId="1" applyAlignment="1" pivotButton="0" quotePrefix="0" xfId="0">
      <alignment horizontal="center" vertical="center"/>
    </xf>
    <xf numFmtId="20" fontId="0" fillId="3" borderId="0" pivotButton="0" quotePrefix="0" xfId="0"/>
    <xf numFmtId="168" fontId="7" fillId="3" borderId="0" pivotButton="0" quotePrefix="0" xfId="0"/>
    <xf numFmtId="0" fontId="1" fillId="0" borderId="0" pivotButton="0" quotePrefix="0" xfId="0"/>
    <xf numFmtId="0" fontId="0" fillId="0" borderId="0" pivotButton="0" quotePrefix="0" xfId="0"/>
    <xf numFmtId="0" fontId="3" fillId="0" borderId="0" pivotButton="0" quotePrefix="0" xfId="0"/>
    <xf numFmtId="0" fontId="4" fillId="0" borderId="0" pivotButton="0" quotePrefix="0" xfId="0"/>
  </cellXfs>
  <cellStyles count="1">
    <cellStyle name="Normal" xfId="0" builtinId="0"/>
  </cellStyles>
  <dxfs count="9"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ro-RO"/>
              <a:t>Equity Curve — 5 strategii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Trades!$Z$1</f>
              <strCache>
                <ptCount val="1"/>
                <pt idx="0">
                  <v>Bal_tp0only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Trades!$A$2:$A$522</f>
              <numCache>
                <formatCode>General</formatCode>
                <ptCount val="521"/>
                <pt idx="0">
                  <v>1</v>
                </pt>
                <pt idx="1">
                  <v>2</v>
                </pt>
                <pt idx="2">
                  <v>3</v>
                </pt>
                <pt idx="3">
                  <v>4</v>
                </pt>
                <pt idx="4">
                  <v>5</v>
                </pt>
                <pt idx="5">
                  <v>6</v>
                </pt>
                <pt idx="6">
                  <v>7</v>
                </pt>
                <pt idx="7">
                  <v>8</v>
                </pt>
                <pt idx="8">
                  <v>9</v>
                </pt>
                <pt idx="9">
                  <v>10</v>
                </pt>
                <pt idx="10">
                  <v>11</v>
                </pt>
                <pt idx="11">
                  <v>12</v>
                </pt>
                <pt idx="12">
                  <v>13</v>
                </pt>
                <pt idx="13">
                  <v>14</v>
                </pt>
                <pt idx="14">
                  <v>15</v>
                </pt>
                <pt idx="15">
                  <v>16</v>
                </pt>
                <pt idx="16">
                  <v>17</v>
                </pt>
                <pt idx="17">
                  <v>18</v>
                </pt>
                <pt idx="18">
                  <v>19</v>
                </pt>
                <pt idx="19">
                  <v>20</v>
                </pt>
                <pt idx="20">
                  <v>21</v>
                </pt>
                <pt idx="21">
                  <v>22</v>
                </pt>
                <pt idx="22">
                  <v>23</v>
                </pt>
                <pt idx="23">
                  <v>24</v>
                </pt>
                <pt idx="24">
                  <v>25</v>
                </pt>
                <pt idx="25">
                  <v>26</v>
                </pt>
                <pt idx="26">
                  <v>27</v>
                </pt>
                <pt idx="27">
                  <v>28</v>
                </pt>
                <pt idx="28">
                  <v>29</v>
                </pt>
                <pt idx="29">
                  <v>30</v>
                </pt>
                <pt idx="30">
                  <v>31</v>
                </pt>
                <pt idx="31">
                  <v>32</v>
                </pt>
                <pt idx="32">
                  <v>33</v>
                </pt>
                <pt idx="33">
                  <v>34</v>
                </pt>
                <pt idx="34">
                  <v>35</v>
                </pt>
                <pt idx="35">
                  <v>36</v>
                </pt>
                <pt idx="36">
                  <v>37</v>
                </pt>
                <pt idx="37">
                  <v>38</v>
                </pt>
                <pt idx="38">
                  <v>39</v>
                </pt>
                <pt idx="39">
                  <v>40</v>
                </pt>
                <pt idx="40">
                  <v>41</v>
                </pt>
                <pt idx="41">
                  <v>42</v>
                </pt>
                <pt idx="42">
                  <v>43</v>
                </pt>
                <pt idx="43">
                  <v>44</v>
                </pt>
                <pt idx="44">
                  <v>45</v>
                </pt>
                <pt idx="45">
                  <v>46</v>
                </pt>
                <pt idx="46">
                  <v>47</v>
                </pt>
                <pt idx="47">
                  <v>48</v>
                </pt>
                <pt idx="48">
                  <v>49</v>
                </pt>
                <pt idx="49">
                  <v>50</v>
                </pt>
                <pt idx="50">
                  <v>51</v>
                </pt>
                <pt idx="51">
                  <v>52</v>
                </pt>
                <pt idx="52">
                  <v>53</v>
                </pt>
                <pt idx="53">
                  <v>54</v>
                </pt>
                <pt idx="54">
                  <v>55</v>
                </pt>
                <pt idx="55">
                  <v>56</v>
                </pt>
                <pt idx="56">
                  <v>57</v>
                </pt>
                <pt idx="57">
                  <v>58</v>
                </pt>
                <pt idx="58">
                  <v>59</v>
                </pt>
                <pt idx="59">
                  <v>60</v>
                </pt>
                <pt idx="60">
                  <v>61</v>
                </pt>
                <pt idx="61">
                  <v>62</v>
                </pt>
                <pt idx="62">
                  <v>63</v>
                </pt>
                <pt idx="63">
                  <v>64</v>
                </pt>
                <pt idx="64">
                  <v>65</v>
                </pt>
                <pt idx="65">
                  <v>66</v>
                </pt>
                <pt idx="66">
                  <v>67</v>
                </pt>
                <pt idx="67">
                  <v>68</v>
                </pt>
                <pt idx="68">
                  <v>69</v>
                </pt>
                <pt idx="69">
                  <v>70</v>
                </pt>
                <pt idx="70">
                  <v>71</v>
                </pt>
                <pt idx="71">
                  <v>72</v>
                </pt>
                <pt idx="72">
                  <v>73</v>
                </pt>
                <pt idx="73">
                  <v>74</v>
                </pt>
                <pt idx="74">
                  <v>75</v>
                </pt>
                <pt idx="75">
                  <v>76</v>
                </pt>
                <pt idx="76">
                  <v>77</v>
                </pt>
                <pt idx="77">
                  <v>78</v>
                </pt>
                <pt idx="78">
                  <v>79</v>
                </pt>
                <pt idx="79">
                  <v>80</v>
                </pt>
                <pt idx="80">
                  <v>81</v>
                </pt>
                <pt idx="81">
                  <v>82</v>
                </pt>
                <pt idx="82">
                  <v>83</v>
                </pt>
                <pt idx="83">
                  <v>84</v>
                </pt>
                <pt idx="84">
                  <v>85</v>
                </pt>
                <pt idx="85">
                  <v>86</v>
                </pt>
                <pt idx="86">
                  <v>87</v>
                </pt>
                <pt idx="87">
                  <v>88</v>
                </pt>
                <pt idx="88">
                  <v>89</v>
                </pt>
                <pt idx="89">
                  <v>90</v>
                </pt>
                <pt idx="90">
                  <v>91</v>
                </pt>
                <pt idx="91">
                  <v>92</v>
                </pt>
                <pt idx="92">
                  <v>93</v>
                </pt>
                <pt idx="93">
                  <v>94</v>
                </pt>
                <pt idx="94">
                  <v>95</v>
                </pt>
                <pt idx="95">
                  <v>96</v>
                </pt>
                <pt idx="96">
                  <v>97</v>
                </pt>
                <pt idx="97">
                  <v>98</v>
                </pt>
                <pt idx="98">
                  <v>99</v>
                </pt>
                <pt idx="99">
                  <v>100</v>
                </pt>
                <pt idx="100">
                  <v>101</v>
                </pt>
                <pt idx="101">
                  <v>102</v>
                </pt>
                <pt idx="102">
                  <v>103</v>
                </pt>
                <pt idx="103">
                  <v>104</v>
                </pt>
                <pt idx="104">
                  <v>105</v>
                </pt>
                <pt idx="105">
                  <v>106</v>
                </pt>
                <pt idx="106">
                  <v>107</v>
                </pt>
                <pt idx="107">
                  <v>108</v>
                </pt>
                <pt idx="108">
                  <v>109</v>
                </pt>
                <pt idx="109">
                  <v>110</v>
                </pt>
                <pt idx="110">
                  <v>111</v>
                </pt>
                <pt idx="111">
                  <v>112</v>
                </pt>
                <pt idx="112">
                  <v>113</v>
                </pt>
                <pt idx="113">
                  <v>114</v>
                </pt>
                <pt idx="114">
                  <v>115</v>
                </pt>
                <pt idx="115">
                  <v>116</v>
                </pt>
                <pt idx="116">
                  <v>117</v>
                </pt>
                <pt idx="117">
                  <v>118</v>
                </pt>
                <pt idx="118">
                  <v>119</v>
                </pt>
                <pt idx="119">
                  <v>120</v>
                </pt>
                <pt idx="120">
                  <v>121</v>
                </pt>
                <pt idx="121">
                  <v>122</v>
                </pt>
                <pt idx="122">
                  <v>123</v>
                </pt>
                <pt idx="123">
                  <v>124</v>
                </pt>
                <pt idx="124">
                  <v>125</v>
                </pt>
                <pt idx="125">
                  <v>126</v>
                </pt>
                <pt idx="126">
                  <v>127</v>
                </pt>
                <pt idx="127">
                  <v>128</v>
                </pt>
                <pt idx="128">
                  <v>129</v>
                </pt>
                <pt idx="129">
                  <v>130</v>
                </pt>
                <pt idx="130">
                  <v>131</v>
                </pt>
                <pt idx="131">
                  <v>132</v>
                </pt>
                <pt idx="132">
                  <v>133</v>
                </pt>
                <pt idx="133">
                  <v>134</v>
                </pt>
                <pt idx="134">
                  <v>135</v>
                </pt>
                <pt idx="135">
                  <v>136</v>
                </pt>
                <pt idx="136">
                  <v>137</v>
                </pt>
                <pt idx="137">
                  <v>138</v>
                </pt>
                <pt idx="138">
                  <v>139</v>
                </pt>
                <pt idx="139">
                  <v>140</v>
                </pt>
                <pt idx="140">
                  <v>141</v>
                </pt>
                <pt idx="141">
                  <v>142</v>
                </pt>
                <pt idx="142">
                  <v>143</v>
                </pt>
                <pt idx="143">
                  <v>144</v>
                </pt>
                <pt idx="144">
                  <v>145</v>
                </pt>
                <pt idx="145">
                  <v>146</v>
                </pt>
                <pt idx="146">
                  <v>147</v>
                </pt>
                <pt idx="147">
                  <v>148</v>
                </pt>
                <pt idx="148">
                  <v>149</v>
                </pt>
                <pt idx="149">
                  <v>150</v>
                </pt>
                <pt idx="150">
                  <v>151</v>
                </pt>
                <pt idx="151">
                  <v>152</v>
                </pt>
                <pt idx="152">
                  <v>153</v>
                </pt>
                <pt idx="153">
                  <v>154</v>
                </pt>
                <pt idx="154">
                  <v>155</v>
                </pt>
                <pt idx="155">
                  <v>156</v>
                </pt>
                <pt idx="156">
                  <v>157</v>
                </pt>
                <pt idx="157">
                  <v>158</v>
                </pt>
                <pt idx="158">
                  <v>159</v>
                </pt>
                <pt idx="159">
                  <v>160</v>
                </pt>
                <pt idx="160">
                  <v>161</v>
                </pt>
                <pt idx="161">
                  <v>162</v>
                </pt>
                <pt idx="162">
                  <v>163</v>
                </pt>
                <pt idx="163">
                  <v>164</v>
                </pt>
                <pt idx="164">
                  <v>165</v>
                </pt>
                <pt idx="165">
                  <v>166</v>
                </pt>
                <pt idx="166">
                  <v>167</v>
                </pt>
                <pt idx="167">
                  <v>168</v>
                </pt>
                <pt idx="168">
                  <v>169</v>
                </pt>
                <pt idx="169">
                  <v>170</v>
                </pt>
                <pt idx="170">
                  <v>171</v>
                </pt>
                <pt idx="171">
                  <v>172</v>
                </pt>
                <pt idx="172">
                  <v>173</v>
                </pt>
                <pt idx="173">
                  <v>174</v>
                </pt>
                <pt idx="174">
                  <v>175</v>
                </pt>
                <pt idx="175">
                  <v>176</v>
                </pt>
                <pt idx="176">
                  <v>177</v>
                </pt>
                <pt idx="177">
                  <v>178</v>
                </pt>
                <pt idx="178">
                  <v>179</v>
                </pt>
                <pt idx="179">
                  <v>180</v>
                </pt>
                <pt idx="180">
                  <v>181</v>
                </pt>
                <pt idx="181">
                  <v>182</v>
                </pt>
                <pt idx="182">
                  <v>183</v>
                </pt>
                <pt idx="183">
                  <v>184</v>
                </pt>
                <pt idx="184">
                  <v>185</v>
                </pt>
                <pt idx="185">
                  <v>186</v>
                </pt>
                <pt idx="186">
                  <v>187</v>
                </pt>
                <pt idx="187">
                  <v>188</v>
                </pt>
                <pt idx="188">
                  <v>189</v>
                </pt>
                <pt idx="189">
                  <v>190</v>
                </pt>
                <pt idx="190">
                  <v>191</v>
                </pt>
                <pt idx="191">
                  <v>192</v>
                </pt>
                <pt idx="192">
                  <v>193</v>
                </pt>
                <pt idx="193">
                  <v>194</v>
                </pt>
                <pt idx="194">
                  <v>195</v>
                </pt>
                <pt idx="195">
                  <v>196</v>
                </pt>
                <pt idx="196">
                  <v>197</v>
                </pt>
                <pt idx="197">
                  <v>198</v>
                </pt>
                <pt idx="198">
                  <v>199</v>
                </pt>
                <pt idx="199">
                  <v>200</v>
                </pt>
                <pt idx="200">
                  <v>201</v>
                </pt>
                <pt idx="201">
                  <v>202</v>
                </pt>
                <pt idx="202">
                  <v>203</v>
                </pt>
                <pt idx="203">
                  <v>204</v>
                </pt>
                <pt idx="204">
                  <v>205</v>
                </pt>
                <pt idx="205">
                  <v>206</v>
                </pt>
                <pt idx="206">
                  <v>207</v>
                </pt>
                <pt idx="207">
                  <v>208</v>
                </pt>
                <pt idx="208">
                  <v>209</v>
                </pt>
                <pt idx="209">
                  <v>210</v>
                </pt>
                <pt idx="210">
                  <v>211</v>
                </pt>
                <pt idx="211">
                  <v>212</v>
                </pt>
                <pt idx="212">
                  <v>213</v>
                </pt>
                <pt idx="213">
                  <v>214</v>
                </pt>
                <pt idx="214">
                  <v>215</v>
                </pt>
                <pt idx="215">
                  <v>216</v>
                </pt>
                <pt idx="216">
                  <v>217</v>
                </pt>
                <pt idx="217">
                  <v>218</v>
                </pt>
                <pt idx="218">
                  <v>219</v>
                </pt>
                <pt idx="219">
                  <v>220</v>
                </pt>
                <pt idx="220">
                  <v>221</v>
                </pt>
                <pt idx="221">
                  <v>222</v>
                </pt>
                <pt idx="222">
                  <v>223</v>
                </pt>
                <pt idx="223">
                  <v>224</v>
                </pt>
                <pt idx="224">
                  <v>225</v>
                </pt>
                <pt idx="225">
                  <v>226</v>
                </pt>
                <pt idx="226">
                  <v>227</v>
                </pt>
                <pt idx="227">
                  <v>228</v>
                </pt>
                <pt idx="228">
                  <v>229</v>
                </pt>
                <pt idx="229">
                  <v>230</v>
                </pt>
                <pt idx="230">
                  <v>231</v>
                </pt>
                <pt idx="231">
                  <v>232</v>
                </pt>
                <pt idx="232">
                  <v>233</v>
                </pt>
                <pt idx="233">
                  <v>234</v>
                </pt>
                <pt idx="234">
                  <v>235</v>
                </pt>
                <pt idx="235">
                  <v>236</v>
                </pt>
                <pt idx="236">
                  <v>237</v>
                </pt>
                <pt idx="237">
                  <v>238</v>
                </pt>
                <pt idx="238">
                  <v>239</v>
                </pt>
                <pt idx="239">
                  <v>240</v>
                </pt>
                <pt idx="240">
                  <v>241</v>
                </pt>
                <pt idx="241">
                  <v>242</v>
                </pt>
                <pt idx="242">
                  <v>243</v>
                </pt>
                <pt idx="243">
                  <v>244</v>
                </pt>
                <pt idx="244">
                  <v>245</v>
                </pt>
                <pt idx="245">
                  <v>246</v>
                </pt>
                <pt idx="246">
                  <v>247</v>
                </pt>
                <pt idx="247">
                  <v>248</v>
                </pt>
                <pt idx="248">
                  <v>249</v>
                </pt>
                <pt idx="249">
                  <v>250</v>
                </pt>
                <pt idx="250">
                  <v>251</v>
                </pt>
                <pt idx="251">
                  <v>252</v>
                </pt>
                <pt idx="252">
                  <v>253</v>
                </pt>
                <pt idx="253">
                  <v>254</v>
                </pt>
                <pt idx="254">
                  <v>255</v>
                </pt>
                <pt idx="255">
                  <v>256</v>
                </pt>
                <pt idx="256">
                  <v>257</v>
                </pt>
                <pt idx="257">
                  <v>258</v>
                </pt>
                <pt idx="258">
                  <v>259</v>
                </pt>
                <pt idx="259">
                  <v>260</v>
                </pt>
                <pt idx="260">
                  <v>261</v>
                </pt>
                <pt idx="261">
                  <v>262</v>
                </pt>
                <pt idx="262">
                  <v>263</v>
                </pt>
                <pt idx="263">
                  <v>264</v>
                </pt>
                <pt idx="264">
                  <v>265</v>
                </pt>
                <pt idx="265">
                  <v>266</v>
                </pt>
                <pt idx="266">
                  <v>267</v>
                </pt>
                <pt idx="267">
                  <v>268</v>
                </pt>
                <pt idx="268">
                  <v>269</v>
                </pt>
                <pt idx="269">
                  <v>270</v>
                </pt>
                <pt idx="270">
                  <v>271</v>
                </pt>
                <pt idx="271">
                  <v>272</v>
                </pt>
                <pt idx="272">
                  <v>273</v>
                </pt>
                <pt idx="273">
                  <v>274</v>
                </pt>
                <pt idx="274">
                  <v>275</v>
                </pt>
                <pt idx="275">
                  <v>276</v>
                </pt>
                <pt idx="276">
                  <v>277</v>
                </pt>
                <pt idx="277">
                  <v>278</v>
                </pt>
                <pt idx="278">
                  <v>279</v>
                </pt>
                <pt idx="279">
                  <v>280</v>
                </pt>
                <pt idx="280">
                  <v>281</v>
                </pt>
                <pt idx="281">
                  <v>282</v>
                </pt>
                <pt idx="282">
                  <v>283</v>
                </pt>
                <pt idx="283">
                  <v>284</v>
                </pt>
                <pt idx="284">
                  <v>285</v>
                </pt>
                <pt idx="285">
                  <v>286</v>
                </pt>
                <pt idx="286">
                  <v>287</v>
                </pt>
                <pt idx="287">
                  <v>288</v>
                </pt>
                <pt idx="288">
                  <v>289</v>
                </pt>
                <pt idx="289">
                  <v>290</v>
                </pt>
                <pt idx="290">
                  <v>291</v>
                </pt>
                <pt idx="291">
                  <v>292</v>
                </pt>
                <pt idx="292">
                  <v>293</v>
                </pt>
                <pt idx="293">
                  <v>294</v>
                </pt>
                <pt idx="294">
                  <v>295</v>
                </pt>
                <pt idx="295">
                  <v>296</v>
                </pt>
                <pt idx="296">
                  <v>297</v>
                </pt>
                <pt idx="297">
                  <v>298</v>
                </pt>
                <pt idx="298">
                  <v>299</v>
                </pt>
                <pt idx="299">
                  <v>300</v>
                </pt>
                <pt idx="300">
                  <v>301</v>
                </pt>
                <pt idx="301">
                  <v>302</v>
                </pt>
                <pt idx="302">
                  <v>303</v>
                </pt>
                <pt idx="303">
                  <v>304</v>
                </pt>
                <pt idx="304">
                  <v>305</v>
                </pt>
                <pt idx="305">
                  <v>306</v>
                </pt>
                <pt idx="306">
                  <v>307</v>
                </pt>
                <pt idx="307">
                  <v>308</v>
                </pt>
                <pt idx="308">
                  <v>309</v>
                </pt>
                <pt idx="309">
                  <v>310</v>
                </pt>
                <pt idx="310">
                  <v>311</v>
                </pt>
                <pt idx="311">
                  <v>312</v>
                </pt>
                <pt idx="312">
                  <v>313</v>
                </pt>
                <pt idx="313">
                  <v>314</v>
                </pt>
                <pt idx="314">
                  <v>315</v>
                </pt>
                <pt idx="315">
                  <v>316</v>
                </pt>
                <pt idx="316">
                  <v>317</v>
                </pt>
                <pt idx="317">
                  <v>318</v>
                </pt>
                <pt idx="318">
                  <v>319</v>
                </pt>
                <pt idx="319">
                  <v>320</v>
                </pt>
                <pt idx="320">
                  <v>321</v>
                </pt>
                <pt idx="321">
                  <v>322</v>
                </pt>
                <pt idx="322">
                  <v>323</v>
                </pt>
                <pt idx="323">
                  <v>324</v>
                </pt>
                <pt idx="324">
                  <v>325</v>
                </pt>
                <pt idx="325">
                  <v>326</v>
                </pt>
                <pt idx="326">
                  <v>327</v>
                </pt>
                <pt idx="327">
                  <v>328</v>
                </pt>
                <pt idx="328">
                  <v>329</v>
                </pt>
                <pt idx="329">
                  <v>330</v>
                </pt>
                <pt idx="330">
                  <v>331</v>
                </pt>
                <pt idx="331">
                  <v>332</v>
                </pt>
                <pt idx="332">
                  <v>333</v>
                </pt>
                <pt idx="333">
                  <v>334</v>
                </pt>
                <pt idx="334">
                  <v>335</v>
                </pt>
                <pt idx="335">
                  <v>336</v>
                </pt>
                <pt idx="336">
                  <v>337</v>
                </pt>
                <pt idx="337">
                  <v>338</v>
                </pt>
                <pt idx="338">
                  <v>339</v>
                </pt>
                <pt idx="339">
                  <v>340</v>
                </pt>
                <pt idx="340">
                  <v>341</v>
                </pt>
                <pt idx="341">
                  <v>342</v>
                </pt>
                <pt idx="342">
                  <v>343</v>
                </pt>
                <pt idx="343">
                  <v>344</v>
                </pt>
                <pt idx="344">
                  <v>345</v>
                </pt>
                <pt idx="345">
                  <v>346</v>
                </pt>
                <pt idx="346">
                  <v>347</v>
                </pt>
                <pt idx="347">
                  <v>348</v>
                </pt>
                <pt idx="348">
                  <v>349</v>
                </pt>
                <pt idx="349">
                  <v>350</v>
                </pt>
                <pt idx="350">
                  <v>351</v>
                </pt>
                <pt idx="351">
                  <v>352</v>
                </pt>
                <pt idx="352">
                  <v>353</v>
                </pt>
                <pt idx="353">
                  <v>354</v>
                </pt>
                <pt idx="354">
                  <v>355</v>
                </pt>
                <pt idx="355">
                  <v>356</v>
                </pt>
                <pt idx="356">
                  <v>357</v>
                </pt>
                <pt idx="357">
                  <v>358</v>
                </pt>
                <pt idx="358">
                  <v>359</v>
                </pt>
                <pt idx="359">
                  <v>360</v>
                </pt>
                <pt idx="360">
                  <v>361</v>
                </pt>
                <pt idx="361">
                  <v>362</v>
                </pt>
                <pt idx="362">
                  <v>363</v>
                </pt>
                <pt idx="363">
                  <v>364</v>
                </pt>
                <pt idx="364">
                  <v>365</v>
                </pt>
                <pt idx="365">
                  <v>366</v>
                </pt>
                <pt idx="366">
                  <v>367</v>
                </pt>
                <pt idx="367">
                  <v>368</v>
                </pt>
                <pt idx="368">
                  <v>369</v>
                </pt>
                <pt idx="369">
                  <v>370</v>
                </pt>
                <pt idx="370">
                  <v>371</v>
                </pt>
                <pt idx="371">
                  <v>372</v>
                </pt>
                <pt idx="372">
                  <v>373</v>
                </pt>
                <pt idx="373">
                  <v>374</v>
                </pt>
                <pt idx="374">
                  <v>375</v>
                </pt>
                <pt idx="375">
                  <v>376</v>
                </pt>
                <pt idx="376">
                  <v>377</v>
                </pt>
                <pt idx="377">
                  <v>378</v>
                </pt>
                <pt idx="378">
                  <v>379</v>
                </pt>
                <pt idx="379">
                  <v>380</v>
                </pt>
                <pt idx="380">
                  <v>381</v>
                </pt>
                <pt idx="381">
                  <v>382</v>
                </pt>
                <pt idx="382">
                  <v>383</v>
                </pt>
                <pt idx="383">
                  <v>384</v>
                </pt>
                <pt idx="384">
                  <v>385</v>
                </pt>
                <pt idx="385">
                  <v>386</v>
                </pt>
                <pt idx="386">
                  <v>387</v>
                </pt>
                <pt idx="387">
                  <v>388</v>
                </pt>
                <pt idx="388">
                  <v>389</v>
                </pt>
                <pt idx="389">
                  <v>390</v>
                </pt>
                <pt idx="390">
                  <v>391</v>
                </pt>
                <pt idx="391">
                  <v>392</v>
                </pt>
                <pt idx="392">
                  <v>393</v>
                </pt>
                <pt idx="393">
                  <v>394</v>
                </pt>
                <pt idx="394">
                  <v>395</v>
                </pt>
                <pt idx="395">
                  <v>396</v>
                </pt>
                <pt idx="396">
                  <v>397</v>
                </pt>
                <pt idx="397">
                  <v>398</v>
                </pt>
                <pt idx="398">
                  <v>399</v>
                </pt>
                <pt idx="399">
                  <v>400</v>
                </pt>
                <pt idx="400">
                  <v>401</v>
                </pt>
                <pt idx="401">
                  <v>402</v>
                </pt>
                <pt idx="402">
                  <v>403</v>
                </pt>
                <pt idx="403">
                  <v>404</v>
                </pt>
                <pt idx="404">
                  <v>405</v>
                </pt>
                <pt idx="405">
                  <v>406</v>
                </pt>
                <pt idx="406">
                  <v>407</v>
                </pt>
                <pt idx="407">
                  <v>408</v>
                </pt>
                <pt idx="408">
                  <v>409</v>
                </pt>
                <pt idx="409">
                  <v>410</v>
                </pt>
                <pt idx="410">
                  <v>411</v>
                </pt>
                <pt idx="411">
                  <v>412</v>
                </pt>
                <pt idx="412">
                  <v>413</v>
                </pt>
                <pt idx="413">
                  <v>414</v>
                </pt>
                <pt idx="414">
                  <v>415</v>
                </pt>
                <pt idx="415">
                  <v>416</v>
                </pt>
                <pt idx="416">
                  <v>417</v>
                </pt>
                <pt idx="417">
                  <v>418</v>
                </pt>
                <pt idx="418">
                  <v>419</v>
                </pt>
                <pt idx="419">
                  <v>420</v>
                </pt>
                <pt idx="420">
                  <v>421</v>
                </pt>
                <pt idx="421">
                  <v>422</v>
                </pt>
                <pt idx="422">
                  <v>423</v>
                </pt>
                <pt idx="423">
                  <v>424</v>
                </pt>
                <pt idx="424">
                  <v>425</v>
                </pt>
                <pt idx="425">
                  <v>426</v>
                </pt>
                <pt idx="426">
                  <v>427</v>
                </pt>
                <pt idx="427">
                  <v>428</v>
                </pt>
                <pt idx="428">
                  <v>429</v>
                </pt>
                <pt idx="429">
                  <v>430</v>
                </pt>
                <pt idx="430">
                  <v>431</v>
                </pt>
                <pt idx="431">
                  <v>432</v>
                </pt>
                <pt idx="432">
                  <v>433</v>
                </pt>
                <pt idx="433">
                  <v>434</v>
                </pt>
                <pt idx="434">
                  <v>435</v>
                </pt>
                <pt idx="435">
                  <v>436</v>
                </pt>
                <pt idx="436">
                  <v>437</v>
                </pt>
                <pt idx="437">
                  <v>438</v>
                </pt>
                <pt idx="438">
                  <v>439</v>
                </pt>
                <pt idx="439">
                  <v>440</v>
                </pt>
                <pt idx="440">
                  <v>441</v>
                </pt>
                <pt idx="441">
                  <v>442</v>
                </pt>
                <pt idx="442">
                  <v>443</v>
                </pt>
                <pt idx="443">
                  <v>444</v>
                </pt>
                <pt idx="444">
                  <v>445</v>
                </pt>
                <pt idx="445">
                  <v>446</v>
                </pt>
                <pt idx="446">
                  <v>447</v>
                </pt>
                <pt idx="447">
                  <v>448</v>
                </pt>
                <pt idx="448">
                  <v>449</v>
                </pt>
                <pt idx="449">
                  <v>450</v>
                </pt>
                <pt idx="450">
                  <v>451</v>
                </pt>
                <pt idx="451">
                  <v>452</v>
                </pt>
                <pt idx="452">
                  <v>453</v>
                </pt>
                <pt idx="453">
                  <v>454</v>
                </pt>
                <pt idx="454">
                  <v>455</v>
                </pt>
                <pt idx="455">
                  <v>456</v>
                </pt>
                <pt idx="456">
                  <v>457</v>
                </pt>
                <pt idx="457">
                  <v>458</v>
                </pt>
                <pt idx="458">
                  <v>459</v>
                </pt>
                <pt idx="459">
                  <v>460</v>
                </pt>
                <pt idx="460">
                  <v>461</v>
                </pt>
                <pt idx="461">
                  <v>462</v>
                </pt>
                <pt idx="462">
                  <v>463</v>
                </pt>
                <pt idx="463">
                  <v>464</v>
                </pt>
                <pt idx="464">
                  <v>465</v>
                </pt>
                <pt idx="465">
                  <v>466</v>
                </pt>
                <pt idx="466">
                  <v>467</v>
                </pt>
                <pt idx="467">
                  <v>468</v>
                </pt>
                <pt idx="468">
                  <v>469</v>
                </pt>
                <pt idx="469">
                  <v>470</v>
                </pt>
                <pt idx="470">
                  <v>471</v>
                </pt>
                <pt idx="471">
                  <v>472</v>
                </pt>
                <pt idx="472">
                  <v>473</v>
                </pt>
                <pt idx="473">
                  <v>474</v>
                </pt>
                <pt idx="474">
                  <v>475</v>
                </pt>
                <pt idx="475">
                  <v>476</v>
                </pt>
                <pt idx="476">
                  <v>477</v>
                </pt>
                <pt idx="477">
                  <v>478</v>
                </pt>
                <pt idx="478">
                  <v>479</v>
                </pt>
                <pt idx="479">
                  <v>480</v>
                </pt>
                <pt idx="480">
                  <v>481</v>
                </pt>
                <pt idx="481">
                  <v>482</v>
                </pt>
                <pt idx="482">
                  <v>483</v>
                </pt>
                <pt idx="483">
                  <v>484</v>
                </pt>
                <pt idx="484">
                  <v>485</v>
                </pt>
                <pt idx="485">
                  <v>486</v>
                </pt>
                <pt idx="486">
                  <v>487</v>
                </pt>
                <pt idx="487">
                  <v>488</v>
                </pt>
                <pt idx="488">
                  <v>489</v>
                </pt>
                <pt idx="489">
                  <v>490</v>
                </pt>
                <pt idx="490">
                  <v>491</v>
                </pt>
                <pt idx="491">
                  <v>492</v>
                </pt>
                <pt idx="492">
                  <v>493</v>
                </pt>
                <pt idx="493">
                  <v>494</v>
                </pt>
                <pt idx="494">
                  <v>495</v>
                </pt>
                <pt idx="495">
                  <v>496</v>
                </pt>
                <pt idx="496">
                  <v>497</v>
                </pt>
                <pt idx="497">
                  <v>498</v>
                </pt>
                <pt idx="498">
                  <v>499</v>
                </pt>
                <pt idx="499">
                  <v>500</v>
                </pt>
                <pt idx="500">
                  <v>501</v>
                </pt>
                <pt idx="501">
                  <v>502</v>
                </pt>
                <pt idx="502">
                  <v>503</v>
                </pt>
                <pt idx="503">
                  <v>504</v>
                </pt>
                <pt idx="504">
                  <v>505</v>
                </pt>
                <pt idx="505">
                  <v>506</v>
                </pt>
                <pt idx="506">
                  <v>507</v>
                </pt>
                <pt idx="507">
                  <v>508</v>
                </pt>
                <pt idx="508">
                  <v>509</v>
                </pt>
                <pt idx="509">
                  <v>510</v>
                </pt>
                <pt idx="510">
                  <v>511</v>
                </pt>
                <pt idx="511">
                  <v>512</v>
                </pt>
                <pt idx="512">
                  <v>513</v>
                </pt>
                <pt idx="513">
                  <v>514</v>
                </pt>
                <pt idx="514">
                  <v>515</v>
                </pt>
                <pt idx="515">
                  <v>516</v>
                </pt>
                <pt idx="516">
                  <v>517</v>
                </pt>
                <pt idx="517">
                  <v>518</v>
                </pt>
                <pt idx="518">
                  <v>519</v>
                </pt>
                <pt idx="519">
                  <v>520</v>
                </pt>
                <pt idx="520">
                  <v>521</v>
                </pt>
              </numCache>
            </numRef>
          </cat>
          <val>
            <numRef>
              <f>Trades!$Z$2:$Z$522</f>
              <numCache>
                <formatCode>"$"#,##0.00</formatCode>
                <ptCount val="521"/>
                <pt idx="0">
                  <v>10040</v>
                </pt>
                <pt idx="1">
                  <v>10086.66666666667</v>
                </pt>
                <pt idx="2">
                  <v>10133.72549019608</v>
                </pt>
                <pt idx="3">
                  <v>10188.01120448179</v>
                </pt>
                <pt idx="4">
                  <v>10235.07002801121</v>
                </pt>
                <pt idx="5">
                  <v>10281.22387416505</v>
                </pt>
                <pt idx="6">
                  <v>10181.22387416505</v>
                </pt>
                <pt idx="7">
                  <v>10081.22387416505</v>
                </pt>
                <pt idx="8">
                  <v>10122.89054083172</v>
                </pt>
                <pt idx="9">
                  <v>10022.89054083172</v>
                </pt>
                <pt idx="10">
                  <v>10064.55720749838</v>
                </pt>
                <pt idx="11">
                  <v>10114.55720749838</v>
                </pt>
                <pt idx="12">
                  <v>10014.55720749838</v>
                </pt>
                <pt idx="13">
                  <v>9914.557207498385</v>
                </pt>
                <pt idx="14">
                  <v>9956.223874165051</v>
                </pt>
                <pt idx="15">
                  <v>10000.66831860949</v>
                </pt>
                <pt idx="16">
                  <v>10050.66831860949</v>
                </pt>
                <pt idx="17">
                  <v>10088.16831860949</v>
                </pt>
                <pt idx="18">
                  <v>10125.66831860949</v>
                </pt>
                <pt idx="19">
                  <v>10025.66831860949</v>
                </pt>
                <pt idx="20">
                  <v>10071.12286406404</v>
                </pt>
                <pt idx="21">
                  <v>10121.12286406404</v>
                </pt>
                <pt idx="22">
                  <v>10021.12286406404</v>
                </pt>
                <pt idx="23">
                  <v>10065.56730850849</v>
                </pt>
                <pt idx="24">
                  <v>10107.23397517515</v>
                </pt>
                <pt idx="25">
                  <v>10007.23397517515</v>
                </pt>
                <pt idx="26">
                  <v>10057.23397517515</v>
                </pt>
                <pt idx="27">
                  <v>10103.90064184182</v>
                </pt>
                <pt idx="28">
                  <v>10003.90064184182</v>
                </pt>
                <pt idx="29">
                  <v>10050.56730850849</v>
                </pt>
                <pt idx="30">
                  <v>9950.567308508485</v>
                </pt>
                <pt idx="31">
                  <v>9993.424451365629</v>
                </pt>
                <pt idx="32">
                  <v>9893.424451365629</v>
                </pt>
                <pt idx="33">
                  <v>9946.995879937056</v>
                </pt>
                <pt idx="34">
                  <v>9991.440324381501</v>
                </pt>
                <pt idx="35">
                  <v>10024.77365771483</v>
                </pt>
                <pt idx="36">
                  <v>10078.61981156099</v>
                </pt>
                <pt idx="37">
                  <v>10111.95314489432</v>
                </pt>
                <pt idx="38">
                  <v>10140.52457346575</v>
                </pt>
                <pt idx="39">
                  <v>10040.52457346575</v>
                </pt>
                <pt idx="40">
                  <v>10088.1436210848</v>
                </pt>
                <pt idx="41">
                  <v>10132.58806552924</v>
                </pt>
                <pt idx="42">
                  <v>10178.04261098379</v>
                </pt>
                <pt idx="43">
                  <v>10224.19645713763</v>
                </pt>
                <pt idx="44">
                  <v>10124.19645713763</v>
                </pt>
                <pt idx="45">
                  <v>10170.8631238043</v>
                </pt>
                <pt idx="46">
                  <v>10208.3631238043</v>
                </pt>
                <pt idx="47">
                  <v>10255.02979047097</v>
                </pt>
                <pt idx="48">
                  <v>10155.02979047097</v>
                </pt>
                <pt idx="49">
                  <v>10199.47423491541</v>
                </pt>
                <pt idx="50">
                  <v>10099.47423491541</v>
                </pt>
                <pt idx="51">
                  <v>10144.92878036996</v>
                </pt>
                <pt idx="52">
                  <v>10044.92878036996</v>
                </pt>
                <pt idx="53">
                  <v>10084.92878036996</v>
                </pt>
                <pt idx="54">
                  <v>10130.3833258245</v>
                </pt>
                <pt idx="55">
                  <v>10030.3833258245</v>
                </pt>
                <pt idx="56">
                  <v>10072.04999249117</v>
                </pt>
                <pt idx="57">
                  <v>10126.21665915784</v>
                </pt>
                <pt idx="58">
                  <v>10154.78808772926</v>
                </pt>
                <pt idx="59">
                  <v>10054.78808772926</v>
                </pt>
                <pt idx="60">
                  <v>10101.84691125868</v>
                </pt>
                <pt idx="61">
                  <v>10146.29135570312</v>
                </pt>
                <pt idx="62">
                  <v>10046.29135570312</v>
                </pt>
                <pt idx="63">
                  <v>9946.291355703121</v>
                </pt>
                <pt idx="64">
                  <v>9986.291355703121</v>
                </pt>
                <pt idx="65">
                  <v>9886.291355703121</v>
                </pt>
                <pt idx="66">
                  <v>9786.291355703121</v>
                </pt>
                <pt idx="67">
                  <v>9686.291355703121</v>
                </pt>
                <pt idx="68">
                  <v>9726.291355703121</v>
                </pt>
                <pt idx="69">
                  <v>9779.232532173708</v>
                </pt>
                <pt idx="70">
                  <v>9679.232532173708</v>
                </pt>
                <pt idx="71">
                  <v>9720.899198840376</v>
                </pt>
                <pt idx="72">
                  <v>9766.353744294922</v>
                </pt>
                <pt idx="73">
                  <v>9666.35374429492</v>
                </pt>
                <pt idx="74">
                  <v>9566.35374429492</v>
                </pt>
                <pt idx="75">
                  <v>9466.35374429492</v>
                </pt>
                <pt idx="76">
                  <v>9366.35374429492</v>
                </pt>
                <pt idx="77">
                  <v>9423.496601437779</v>
                </pt>
                <pt idx="78">
                  <v>9460.996601437779</v>
                </pt>
                <pt idx="79">
                  <v>9500.996601437779</v>
                </pt>
                <pt idx="80">
                  <v>9547.150447591624</v>
                </pt>
                <pt idx="81">
                  <v>9592.60499304617</v>
                </pt>
                <pt idx="82">
                  <v>9492.60499304617</v>
                </pt>
                <pt idx="83">
                  <v>9548.160548601725</v>
                </pt>
                <pt idx="84">
                  <v>9589.827215268391</v>
                </pt>
                <pt idx="85">
                  <v>9639.827215268391</v>
                </pt>
                <pt idx="86">
                  <v>9692.208167649344</v>
                </pt>
                <pt idx="87">
                  <v>9744.382080692823</v>
                </pt>
                <pt idx="88">
                  <v>9772.953509264251</v>
                </pt>
                <pt idx="89">
                  <v>9822.953509264251</v>
                </pt>
                <pt idx="90">
                  <v>9722.953509264251</v>
                </pt>
                <pt idx="91">
                  <v>9622.953509264251</v>
                </pt>
                <pt idx="92">
                  <v>9522.953509264251</v>
                </pt>
                <pt idx="93">
                  <v>9422.953509264251</v>
                </pt>
                <pt idx="94">
                  <v>9474.677647195285</v>
                </pt>
                <pt idx="95">
                  <v>9374.677647195285</v>
                </pt>
                <pt idx="96">
                  <v>9412.177647195285</v>
                </pt>
                <pt idx="97">
                  <v>9462.177647195285</v>
                </pt>
                <pt idx="98">
                  <v>9502.177647195285</v>
                </pt>
                <pt idx="99">
                  <v>9402.177647195285</v>
                </pt>
                <pt idx="100">
                  <v>9302.177647195285</v>
                </pt>
                <pt idx="101">
                  <v>9202.177647195285</v>
                </pt>
                <pt idx="102">
                  <v>9254.029499047138</v>
                </pt>
                <pt idx="103">
                  <v>9154.029499047138</v>
                </pt>
                <pt idx="104">
                  <v>9204.029499047138</v>
                </pt>
                <pt idx="105">
                  <v>9244.029499047138</v>
                </pt>
                <pt idx="106">
                  <v>9289.484044501683</v>
                </pt>
                <pt idx="107">
                  <v>9189.484044501683</v>
                </pt>
                <pt idx="108">
                  <v>9244.029499047138</v>
                </pt>
                <pt idx="109">
                  <v>9284.029499047138</v>
                </pt>
                <pt idx="110">
                  <v>9330.696165713804</v>
                </pt>
                <pt idx="111">
                  <v>9368.196165713804</v>
                </pt>
                <pt idx="112">
                  <v>0</v>
                </pt>
                <pt idx="113">
                  <v>0</v>
                </pt>
                <pt idx="114">
                  <v>0</v>
                </pt>
                <pt idx="115">
                  <v>0</v>
                </pt>
                <pt idx="116">
                  <v>0</v>
                </pt>
                <pt idx="117">
                  <v>0</v>
                </pt>
                <pt idx="118">
                  <v>0</v>
                </pt>
                <pt idx="119">
                  <v>0</v>
                </pt>
                <pt idx="120">
                  <v>0</v>
                </pt>
                <pt idx="121">
                  <v>0</v>
                </pt>
                <pt idx="122">
                  <v>0</v>
                </pt>
                <pt idx="123">
                  <v>0</v>
                </pt>
                <pt idx="124">
                  <v>0</v>
                </pt>
                <pt idx="125">
                  <v>0</v>
                </pt>
                <pt idx="126">
                  <v>0</v>
                </pt>
                <pt idx="127">
                  <v>0</v>
                </pt>
                <pt idx="128">
                  <v>0</v>
                </pt>
                <pt idx="129">
                  <v>0</v>
                </pt>
                <pt idx="130">
                  <v>0</v>
                </pt>
                <pt idx="131">
                  <v>0</v>
                </pt>
                <pt idx="132">
                  <v>0</v>
                </pt>
                <pt idx="133">
                  <v>0</v>
                </pt>
                <pt idx="134">
                  <v>0</v>
                </pt>
                <pt idx="135">
                  <v>0</v>
                </pt>
                <pt idx="136">
                  <v>0</v>
                </pt>
                <pt idx="137">
                  <v>0</v>
                </pt>
                <pt idx="138">
                  <v>0</v>
                </pt>
                <pt idx="139">
                  <v>0</v>
                </pt>
                <pt idx="140">
                  <v>0</v>
                </pt>
                <pt idx="141">
                  <v>0</v>
                </pt>
                <pt idx="142">
                  <v>0</v>
                </pt>
                <pt idx="143">
                  <v>0</v>
                </pt>
                <pt idx="144">
                  <v>0</v>
                </pt>
                <pt idx="145">
                  <v>0</v>
                </pt>
                <pt idx="146">
                  <v>0</v>
                </pt>
                <pt idx="147">
                  <v>0</v>
                </pt>
                <pt idx="148">
                  <v>0</v>
                </pt>
                <pt idx="149">
                  <v>0</v>
                </pt>
                <pt idx="150">
                  <v>0</v>
                </pt>
                <pt idx="151">
                  <v>0</v>
                </pt>
                <pt idx="152">
                  <v>0</v>
                </pt>
                <pt idx="153">
                  <v>0</v>
                </pt>
                <pt idx="154">
                  <v>0</v>
                </pt>
                <pt idx="155">
                  <v>0</v>
                </pt>
                <pt idx="156">
                  <v>0</v>
                </pt>
                <pt idx="157">
                  <v>0</v>
                </pt>
                <pt idx="158">
                  <v>0</v>
                </pt>
                <pt idx="159">
                  <v>0</v>
                </pt>
                <pt idx="160">
                  <v>0</v>
                </pt>
                <pt idx="161">
                  <v>0</v>
                </pt>
                <pt idx="162">
                  <v>0</v>
                </pt>
                <pt idx="163">
                  <v>0</v>
                </pt>
                <pt idx="164">
                  <v>0</v>
                </pt>
                <pt idx="165">
                  <v>0</v>
                </pt>
                <pt idx="166">
                  <v>0</v>
                </pt>
                <pt idx="167">
                  <v>0</v>
                </pt>
                <pt idx="168">
                  <v>0</v>
                </pt>
                <pt idx="169">
                  <v>0</v>
                </pt>
                <pt idx="170">
                  <v>0</v>
                </pt>
                <pt idx="171">
                  <v>0</v>
                </pt>
                <pt idx="172">
                  <v>0</v>
                </pt>
                <pt idx="173">
                  <v>0</v>
                </pt>
                <pt idx="174">
                  <v>0</v>
                </pt>
                <pt idx="175">
                  <v>0</v>
                </pt>
                <pt idx="176">
                  <v>0</v>
                </pt>
                <pt idx="177">
                  <v>0</v>
                </pt>
                <pt idx="178">
                  <v>0</v>
                </pt>
                <pt idx="179">
                  <v>0</v>
                </pt>
                <pt idx="180">
                  <v>0</v>
                </pt>
                <pt idx="181">
                  <v>0</v>
                </pt>
                <pt idx="182">
                  <v>0</v>
                </pt>
                <pt idx="183">
                  <v>0</v>
                </pt>
                <pt idx="184">
                  <v>0</v>
                </pt>
                <pt idx="185">
                  <v>0</v>
                </pt>
                <pt idx="186">
                  <v>0</v>
                </pt>
                <pt idx="187">
                  <v>0</v>
                </pt>
                <pt idx="188">
                  <v>0</v>
                </pt>
                <pt idx="189">
                  <v>0</v>
                </pt>
                <pt idx="190">
                  <v>0</v>
                </pt>
                <pt idx="191">
                  <v>0</v>
                </pt>
                <pt idx="192">
                  <v>0</v>
                </pt>
                <pt idx="193">
                  <v>0</v>
                </pt>
                <pt idx="194">
                  <v>0</v>
                </pt>
                <pt idx="195">
                  <v>0</v>
                </pt>
                <pt idx="196">
                  <v>0</v>
                </pt>
                <pt idx="197">
                  <v>0</v>
                </pt>
                <pt idx="198">
                  <v>0</v>
                </pt>
                <pt idx="199">
                  <v>0</v>
                </pt>
                <pt idx="200">
                  <v>0</v>
                </pt>
                <pt idx="201">
                  <v>0</v>
                </pt>
                <pt idx="202">
                  <v>0</v>
                </pt>
                <pt idx="203">
                  <v>0</v>
                </pt>
                <pt idx="204">
                  <v>0</v>
                </pt>
                <pt idx="205">
                  <v>0</v>
                </pt>
                <pt idx="206">
                  <v>0</v>
                </pt>
                <pt idx="207">
                  <v>0</v>
                </pt>
                <pt idx="208">
                  <v>0</v>
                </pt>
                <pt idx="209">
                  <v>0</v>
                </pt>
                <pt idx="210">
                  <v>0</v>
                </pt>
                <pt idx="211">
                  <v>0</v>
                </pt>
                <pt idx="212">
                  <v>0</v>
                </pt>
                <pt idx="213">
                  <v>0</v>
                </pt>
                <pt idx="214">
                  <v>0</v>
                </pt>
                <pt idx="215">
                  <v>0</v>
                </pt>
                <pt idx="216">
                  <v>0</v>
                </pt>
                <pt idx="217">
                  <v>0</v>
                </pt>
                <pt idx="218">
                  <v>0</v>
                </pt>
                <pt idx="219">
                  <v>0</v>
                </pt>
                <pt idx="220">
                  <v>0</v>
                </pt>
                <pt idx="221">
                  <v>0</v>
                </pt>
                <pt idx="222">
                  <v>0</v>
                </pt>
                <pt idx="223">
                  <v>0</v>
                </pt>
                <pt idx="224">
                  <v>0</v>
                </pt>
                <pt idx="225">
                  <v>0</v>
                </pt>
                <pt idx="226">
                  <v>0</v>
                </pt>
                <pt idx="227">
                  <v>0</v>
                </pt>
                <pt idx="228">
                  <v>0</v>
                </pt>
                <pt idx="229">
                  <v>0</v>
                </pt>
                <pt idx="230">
                  <v>0</v>
                </pt>
                <pt idx="231">
                  <v>0</v>
                </pt>
                <pt idx="232">
                  <v>0</v>
                </pt>
                <pt idx="233">
                  <v>0</v>
                </pt>
                <pt idx="234">
                  <v>0</v>
                </pt>
                <pt idx="235">
                  <v>0</v>
                </pt>
                <pt idx="236">
                  <v>0</v>
                </pt>
                <pt idx="237">
                  <v>0</v>
                </pt>
                <pt idx="238">
                  <v>0</v>
                </pt>
                <pt idx="239">
                  <v>0</v>
                </pt>
                <pt idx="240">
                  <v>0</v>
                </pt>
                <pt idx="241">
                  <v>0</v>
                </pt>
                <pt idx="242">
                  <v>0</v>
                </pt>
                <pt idx="243">
                  <v>0</v>
                </pt>
                <pt idx="244">
                  <v>0</v>
                </pt>
                <pt idx="245">
                  <v>0</v>
                </pt>
                <pt idx="246">
                  <v>0</v>
                </pt>
                <pt idx="247">
                  <v>0</v>
                </pt>
                <pt idx="248">
                  <v>0</v>
                </pt>
                <pt idx="249">
                  <v>0</v>
                </pt>
                <pt idx="250">
                  <v>0</v>
                </pt>
                <pt idx="251">
                  <v>0</v>
                </pt>
                <pt idx="252">
                  <v>0</v>
                </pt>
                <pt idx="253">
                  <v>0</v>
                </pt>
                <pt idx="254">
                  <v>0</v>
                </pt>
                <pt idx="255">
                  <v>0</v>
                </pt>
                <pt idx="256">
                  <v>0</v>
                </pt>
                <pt idx="257">
                  <v>0</v>
                </pt>
                <pt idx="258">
                  <v>0</v>
                </pt>
                <pt idx="259">
                  <v>0</v>
                </pt>
                <pt idx="260">
                  <v>0</v>
                </pt>
                <pt idx="261">
                  <v>0</v>
                </pt>
                <pt idx="262">
                  <v>0</v>
                </pt>
                <pt idx="263">
                  <v>0</v>
                </pt>
                <pt idx="264">
                  <v>0</v>
                </pt>
                <pt idx="265">
                  <v>0</v>
                </pt>
                <pt idx="266">
                  <v>0</v>
                </pt>
                <pt idx="267">
                  <v>0</v>
                </pt>
                <pt idx="268">
                  <v>0</v>
                </pt>
                <pt idx="269">
                  <v>0</v>
                </pt>
                <pt idx="270">
                  <v>0</v>
                </pt>
                <pt idx="271">
                  <v>0</v>
                </pt>
                <pt idx="272">
                  <v>0</v>
                </pt>
                <pt idx="273">
                  <v>0</v>
                </pt>
                <pt idx="274">
                  <v>0</v>
                </pt>
                <pt idx="275">
                  <v>0</v>
                </pt>
                <pt idx="276">
                  <v>0</v>
                </pt>
                <pt idx="277">
                  <v>0</v>
                </pt>
                <pt idx="278">
                  <v>0</v>
                </pt>
                <pt idx="279">
                  <v>0</v>
                </pt>
                <pt idx="280">
                  <v>0</v>
                </pt>
                <pt idx="281">
                  <v>0</v>
                </pt>
                <pt idx="282">
                  <v>0</v>
                </pt>
                <pt idx="283">
                  <v>0</v>
                </pt>
                <pt idx="284">
                  <v>0</v>
                </pt>
                <pt idx="285">
                  <v>0</v>
                </pt>
                <pt idx="286">
                  <v>0</v>
                </pt>
                <pt idx="287">
                  <v>0</v>
                </pt>
                <pt idx="288">
                  <v>0</v>
                </pt>
                <pt idx="289">
                  <v>0</v>
                </pt>
                <pt idx="290">
                  <v>0</v>
                </pt>
                <pt idx="291">
                  <v>0</v>
                </pt>
                <pt idx="292">
                  <v>0</v>
                </pt>
                <pt idx="293">
                  <v>0</v>
                </pt>
                <pt idx="294">
                  <v>0</v>
                </pt>
                <pt idx="295">
                  <v>0</v>
                </pt>
                <pt idx="296">
                  <v>0</v>
                </pt>
                <pt idx="297">
                  <v>0</v>
                </pt>
                <pt idx="298">
                  <v>0</v>
                </pt>
                <pt idx="299">
                  <v>0</v>
                </pt>
                <pt idx="300">
                  <v>0</v>
                </pt>
                <pt idx="301">
                  <v>0</v>
                </pt>
                <pt idx="302">
                  <v>0</v>
                </pt>
                <pt idx="303">
                  <v>0</v>
                </pt>
                <pt idx="304">
                  <v>0</v>
                </pt>
                <pt idx="305">
                  <v>0</v>
                </pt>
                <pt idx="306">
                  <v>0</v>
                </pt>
                <pt idx="307">
                  <v>0</v>
                </pt>
                <pt idx="308">
                  <v>0</v>
                </pt>
                <pt idx="309">
                  <v>0</v>
                </pt>
                <pt idx="310">
                  <v>0</v>
                </pt>
                <pt idx="311">
                  <v>0</v>
                </pt>
                <pt idx="312">
                  <v>0</v>
                </pt>
                <pt idx="313">
                  <v>0</v>
                </pt>
                <pt idx="314">
                  <v>0</v>
                </pt>
                <pt idx="315">
                  <v>0</v>
                </pt>
                <pt idx="316">
                  <v>0</v>
                </pt>
                <pt idx="317">
                  <v>0</v>
                </pt>
                <pt idx="318">
                  <v>0</v>
                </pt>
                <pt idx="319">
                  <v>0</v>
                </pt>
                <pt idx="320">
                  <v>0</v>
                </pt>
                <pt idx="321">
                  <v>0</v>
                </pt>
                <pt idx="322">
                  <v>0</v>
                </pt>
                <pt idx="323">
                  <v>0</v>
                </pt>
                <pt idx="324">
                  <v>0</v>
                </pt>
                <pt idx="325">
                  <v>0</v>
                </pt>
                <pt idx="326">
                  <v>0</v>
                </pt>
                <pt idx="327">
                  <v>0</v>
                </pt>
                <pt idx="328">
                  <v>0</v>
                </pt>
                <pt idx="329">
                  <v>0</v>
                </pt>
                <pt idx="330">
                  <v>0</v>
                </pt>
                <pt idx="331">
                  <v>0</v>
                </pt>
                <pt idx="332">
                  <v>0</v>
                </pt>
                <pt idx="333">
                  <v>0</v>
                </pt>
                <pt idx="334">
                  <v>0</v>
                </pt>
                <pt idx="335">
                  <v>0</v>
                </pt>
                <pt idx="336">
                  <v>0</v>
                </pt>
                <pt idx="337">
                  <v>0</v>
                </pt>
                <pt idx="338">
                  <v>0</v>
                </pt>
                <pt idx="339">
                  <v>0</v>
                </pt>
                <pt idx="340">
                  <v>0</v>
                </pt>
                <pt idx="341">
                  <v>0</v>
                </pt>
                <pt idx="342">
                  <v>0</v>
                </pt>
                <pt idx="343">
                  <v>0</v>
                </pt>
                <pt idx="344">
                  <v>0</v>
                </pt>
                <pt idx="345">
                  <v>0</v>
                </pt>
                <pt idx="346">
                  <v>0</v>
                </pt>
                <pt idx="347">
                  <v>0</v>
                </pt>
                <pt idx="348">
                  <v>0</v>
                </pt>
                <pt idx="349">
                  <v>0</v>
                </pt>
                <pt idx="350">
                  <v>0</v>
                </pt>
                <pt idx="351">
                  <v>0</v>
                </pt>
                <pt idx="352">
                  <v>0</v>
                </pt>
                <pt idx="353">
                  <v>0</v>
                </pt>
                <pt idx="354">
                  <v>0</v>
                </pt>
                <pt idx="355">
                  <v>0</v>
                </pt>
                <pt idx="356">
                  <v>0</v>
                </pt>
                <pt idx="357">
                  <v>0</v>
                </pt>
                <pt idx="358">
                  <v>0</v>
                </pt>
                <pt idx="359">
                  <v>0</v>
                </pt>
                <pt idx="360">
                  <v>0</v>
                </pt>
                <pt idx="361">
                  <v>0</v>
                </pt>
                <pt idx="362">
                  <v>0</v>
                </pt>
                <pt idx="363">
                  <v>0</v>
                </pt>
                <pt idx="364">
                  <v>0</v>
                </pt>
                <pt idx="365">
                  <v>0</v>
                </pt>
                <pt idx="366">
                  <v>0</v>
                </pt>
                <pt idx="367">
                  <v>0</v>
                </pt>
                <pt idx="368">
                  <v>0</v>
                </pt>
                <pt idx="369">
                  <v>0</v>
                </pt>
                <pt idx="370">
                  <v>0</v>
                </pt>
                <pt idx="371">
                  <v>0</v>
                </pt>
                <pt idx="372">
                  <v>0</v>
                </pt>
                <pt idx="373">
                  <v>0</v>
                </pt>
                <pt idx="374">
                  <v>0</v>
                </pt>
                <pt idx="375">
                  <v>0</v>
                </pt>
                <pt idx="376">
                  <v>0</v>
                </pt>
                <pt idx="377">
                  <v>0</v>
                </pt>
                <pt idx="378">
                  <v>0</v>
                </pt>
                <pt idx="379">
                  <v>0</v>
                </pt>
                <pt idx="380">
                  <v>0</v>
                </pt>
                <pt idx="381">
                  <v>0</v>
                </pt>
                <pt idx="382">
                  <v>0</v>
                </pt>
                <pt idx="383">
                  <v>0</v>
                </pt>
                <pt idx="384">
                  <v>0</v>
                </pt>
                <pt idx="385">
                  <v>0</v>
                </pt>
                <pt idx="386">
                  <v>0</v>
                </pt>
                <pt idx="387">
                  <v>0</v>
                </pt>
                <pt idx="388">
                  <v>0</v>
                </pt>
                <pt idx="389">
                  <v>0</v>
                </pt>
                <pt idx="390">
                  <v>0</v>
                </pt>
                <pt idx="391">
                  <v>0</v>
                </pt>
                <pt idx="392">
                  <v>0</v>
                </pt>
                <pt idx="393">
                  <v>0</v>
                </pt>
                <pt idx="394">
                  <v>0</v>
                </pt>
                <pt idx="395">
                  <v>0</v>
                </pt>
                <pt idx="396">
                  <v>0</v>
                </pt>
                <pt idx="397">
                  <v>0</v>
                </pt>
                <pt idx="398">
                  <v>0</v>
                </pt>
                <pt idx="399">
                  <v>0</v>
                </pt>
                <pt idx="400">
                  <v>0</v>
                </pt>
                <pt idx="401">
                  <v>0</v>
                </pt>
                <pt idx="402">
                  <v>0</v>
                </pt>
                <pt idx="403">
                  <v>0</v>
                </pt>
                <pt idx="404">
                  <v>0</v>
                </pt>
                <pt idx="405">
                  <v>0</v>
                </pt>
                <pt idx="406">
                  <v>0</v>
                </pt>
                <pt idx="407">
                  <v>0</v>
                </pt>
                <pt idx="408">
                  <v>0</v>
                </pt>
                <pt idx="409">
                  <v>0</v>
                </pt>
                <pt idx="410">
                  <v>0</v>
                </pt>
                <pt idx="411">
                  <v>0</v>
                </pt>
                <pt idx="412">
                  <v>0</v>
                </pt>
                <pt idx="413">
                  <v>0</v>
                </pt>
                <pt idx="414">
                  <v>0</v>
                </pt>
                <pt idx="415">
                  <v>0</v>
                </pt>
                <pt idx="416">
                  <v>0</v>
                </pt>
                <pt idx="417">
                  <v>0</v>
                </pt>
                <pt idx="418">
                  <v>0</v>
                </pt>
                <pt idx="419">
                  <v>0</v>
                </pt>
                <pt idx="420">
                  <v>0</v>
                </pt>
                <pt idx="421">
                  <v>0</v>
                </pt>
                <pt idx="422">
                  <v>0</v>
                </pt>
                <pt idx="423">
                  <v>0</v>
                </pt>
                <pt idx="424">
                  <v>0</v>
                </pt>
                <pt idx="425">
                  <v>0</v>
                </pt>
                <pt idx="426">
                  <v>0</v>
                </pt>
                <pt idx="427">
                  <v>0</v>
                </pt>
                <pt idx="428">
                  <v>0</v>
                </pt>
                <pt idx="429">
                  <v>0</v>
                </pt>
                <pt idx="430">
                  <v>0</v>
                </pt>
                <pt idx="431">
                  <v>0</v>
                </pt>
                <pt idx="432">
                  <v>0</v>
                </pt>
                <pt idx="433">
                  <v>0</v>
                </pt>
                <pt idx="434">
                  <v>0</v>
                </pt>
                <pt idx="435">
                  <v>0</v>
                </pt>
                <pt idx="436">
                  <v>0</v>
                </pt>
                <pt idx="437">
                  <v>0</v>
                </pt>
                <pt idx="438">
                  <v>0</v>
                </pt>
                <pt idx="439">
                  <v>0</v>
                </pt>
                <pt idx="440">
                  <v>0</v>
                </pt>
                <pt idx="441">
                  <v>0</v>
                </pt>
                <pt idx="442">
                  <v>0</v>
                </pt>
                <pt idx="443">
                  <v>0</v>
                </pt>
                <pt idx="444">
                  <v>0</v>
                </pt>
                <pt idx="445">
                  <v>0</v>
                </pt>
                <pt idx="446">
                  <v>0</v>
                </pt>
                <pt idx="447">
                  <v>0</v>
                </pt>
                <pt idx="448">
                  <v>0</v>
                </pt>
                <pt idx="449">
                  <v>0</v>
                </pt>
                <pt idx="450">
                  <v>0</v>
                </pt>
                <pt idx="451">
                  <v>0</v>
                </pt>
                <pt idx="452">
                  <v>0</v>
                </pt>
                <pt idx="453">
                  <v>0</v>
                </pt>
                <pt idx="454">
                  <v>0</v>
                </pt>
                <pt idx="455">
                  <v>0</v>
                </pt>
                <pt idx="456">
                  <v>0</v>
                </pt>
                <pt idx="457">
                  <v>0</v>
                </pt>
                <pt idx="458">
                  <v>0</v>
                </pt>
                <pt idx="459">
                  <v>0</v>
                </pt>
                <pt idx="460">
                  <v>0</v>
                </pt>
                <pt idx="461">
                  <v>0</v>
                </pt>
                <pt idx="462">
                  <v>0</v>
                </pt>
                <pt idx="463">
                  <v>0</v>
                </pt>
                <pt idx="464">
                  <v>0</v>
                </pt>
                <pt idx="465">
                  <v>0</v>
                </pt>
                <pt idx="466">
                  <v>0</v>
                </pt>
                <pt idx="467">
                  <v>0</v>
                </pt>
                <pt idx="468">
                  <v>0</v>
                </pt>
                <pt idx="469">
                  <v>0</v>
                </pt>
                <pt idx="470">
                  <v>0</v>
                </pt>
                <pt idx="471">
                  <v>0</v>
                </pt>
                <pt idx="472">
                  <v>0</v>
                </pt>
                <pt idx="473">
                  <v>0</v>
                </pt>
                <pt idx="474">
                  <v>0</v>
                </pt>
                <pt idx="475">
                  <v>0</v>
                </pt>
                <pt idx="476">
                  <v>0</v>
                </pt>
                <pt idx="477">
                  <v>0</v>
                </pt>
                <pt idx="478">
                  <v>0</v>
                </pt>
                <pt idx="479">
                  <v>0</v>
                </pt>
                <pt idx="480">
                  <v>0</v>
                </pt>
                <pt idx="481">
                  <v>0</v>
                </pt>
                <pt idx="482">
                  <v>0</v>
                </pt>
                <pt idx="483">
                  <v>0</v>
                </pt>
                <pt idx="484">
                  <v>0</v>
                </pt>
                <pt idx="485">
                  <v>0</v>
                </pt>
                <pt idx="486">
                  <v>0</v>
                </pt>
                <pt idx="487">
                  <v>0</v>
                </pt>
                <pt idx="488">
                  <v>0</v>
                </pt>
                <pt idx="489">
                  <v>0</v>
                </pt>
                <pt idx="490">
                  <v>0</v>
                </pt>
                <pt idx="491">
                  <v>0</v>
                </pt>
                <pt idx="492">
                  <v>0</v>
                </pt>
                <pt idx="493">
                  <v>0</v>
                </pt>
                <pt idx="494">
                  <v>0</v>
                </pt>
                <pt idx="495">
                  <v>0</v>
                </pt>
                <pt idx="496">
                  <v>0</v>
                </pt>
                <pt idx="497">
                  <v>0</v>
                </pt>
                <pt idx="498">
                  <v>0</v>
                </pt>
                <pt idx="499">
                  <v>0</v>
                </pt>
                <pt idx="500">
                  <v>0</v>
                </pt>
                <pt idx="501">
                  <v>0</v>
                </pt>
                <pt idx="502">
                  <v>0</v>
                </pt>
                <pt idx="503">
                  <v>0</v>
                </pt>
                <pt idx="504">
                  <v>0</v>
                </pt>
                <pt idx="505">
                  <v>0</v>
                </pt>
                <pt idx="506">
                  <v>0</v>
                </pt>
                <pt idx="507">
                  <v>0</v>
                </pt>
                <pt idx="508">
                  <v>0</v>
                </pt>
                <pt idx="509">
                  <v>0</v>
                </pt>
                <pt idx="510">
                  <v>0</v>
                </pt>
                <pt idx="511">
                  <v>0</v>
                </pt>
                <pt idx="512">
                  <v>0</v>
                </pt>
                <pt idx="513">
                  <v>0</v>
                </pt>
                <pt idx="514">
                  <v>0</v>
                </pt>
                <pt idx="515">
                  <v>0</v>
                </pt>
                <pt idx="516">
                  <v>0</v>
                </pt>
                <pt idx="517">
                  <v>0</v>
                </pt>
                <pt idx="518">
                  <v>0</v>
                </pt>
                <pt idx="519">
                  <v>0</v>
                </pt>
                <pt idx="520">
                  <v>0</v>
                </pt>
              </numCache>
            </numRef>
          </val>
          <smooth val="1"/>
        </ser>
        <ser>
          <idx val="1"/>
          <order val="1"/>
          <tx>
            <strRef>
              <f>Trades!$AA$1</f>
              <strCache>
                <ptCount val="1"/>
                <pt idx="0">
                  <v>Bal_tp1only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Trades!$A$2:$A$522</f>
              <numCache>
                <formatCode>General</formatCode>
                <ptCount val="521"/>
                <pt idx="0">
                  <v>1</v>
                </pt>
                <pt idx="1">
                  <v>2</v>
                </pt>
                <pt idx="2">
                  <v>3</v>
                </pt>
                <pt idx="3">
                  <v>4</v>
                </pt>
                <pt idx="4">
                  <v>5</v>
                </pt>
                <pt idx="5">
                  <v>6</v>
                </pt>
                <pt idx="6">
                  <v>7</v>
                </pt>
                <pt idx="7">
                  <v>8</v>
                </pt>
                <pt idx="8">
                  <v>9</v>
                </pt>
                <pt idx="9">
                  <v>10</v>
                </pt>
                <pt idx="10">
                  <v>11</v>
                </pt>
                <pt idx="11">
                  <v>12</v>
                </pt>
                <pt idx="12">
                  <v>13</v>
                </pt>
                <pt idx="13">
                  <v>14</v>
                </pt>
                <pt idx="14">
                  <v>15</v>
                </pt>
                <pt idx="15">
                  <v>16</v>
                </pt>
                <pt idx="16">
                  <v>17</v>
                </pt>
                <pt idx="17">
                  <v>18</v>
                </pt>
                <pt idx="18">
                  <v>19</v>
                </pt>
                <pt idx="19">
                  <v>20</v>
                </pt>
                <pt idx="20">
                  <v>21</v>
                </pt>
                <pt idx="21">
                  <v>22</v>
                </pt>
                <pt idx="22">
                  <v>23</v>
                </pt>
                <pt idx="23">
                  <v>24</v>
                </pt>
                <pt idx="24">
                  <v>25</v>
                </pt>
                <pt idx="25">
                  <v>26</v>
                </pt>
                <pt idx="26">
                  <v>27</v>
                </pt>
                <pt idx="27">
                  <v>28</v>
                </pt>
                <pt idx="28">
                  <v>29</v>
                </pt>
                <pt idx="29">
                  <v>30</v>
                </pt>
                <pt idx="30">
                  <v>31</v>
                </pt>
                <pt idx="31">
                  <v>32</v>
                </pt>
                <pt idx="32">
                  <v>33</v>
                </pt>
                <pt idx="33">
                  <v>34</v>
                </pt>
                <pt idx="34">
                  <v>35</v>
                </pt>
                <pt idx="35">
                  <v>36</v>
                </pt>
                <pt idx="36">
                  <v>37</v>
                </pt>
                <pt idx="37">
                  <v>38</v>
                </pt>
                <pt idx="38">
                  <v>39</v>
                </pt>
                <pt idx="39">
                  <v>40</v>
                </pt>
                <pt idx="40">
                  <v>41</v>
                </pt>
                <pt idx="41">
                  <v>42</v>
                </pt>
                <pt idx="42">
                  <v>43</v>
                </pt>
                <pt idx="43">
                  <v>44</v>
                </pt>
                <pt idx="44">
                  <v>45</v>
                </pt>
                <pt idx="45">
                  <v>46</v>
                </pt>
                <pt idx="46">
                  <v>47</v>
                </pt>
                <pt idx="47">
                  <v>48</v>
                </pt>
                <pt idx="48">
                  <v>49</v>
                </pt>
                <pt idx="49">
                  <v>50</v>
                </pt>
                <pt idx="50">
                  <v>51</v>
                </pt>
                <pt idx="51">
                  <v>52</v>
                </pt>
                <pt idx="52">
                  <v>53</v>
                </pt>
                <pt idx="53">
                  <v>54</v>
                </pt>
                <pt idx="54">
                  <v>55</v>
                </pt>
                <pt idx="55">
                  <v>56</v>
                </pt>
                <pt idx="56">
                  <v>57</v>
                </pt>
                <pt idx="57">
                  <v>58</v>
                </pt>
                <pt idx="58">
                  <v>59</v>
                </pt>
                <pt idx="59">
                  <v>60</v>
                </pt>
                <pt idx="60">
                  <v>61</v>
                </pt>
                <pt idx="61">
                  <v>62</v>
                </pt>
                <pt idx="62">
                  <v>63</v>
                </pt>
                <pt idx="63">
                  <v>64</v>
                </pt>
                <pt idx="64">
                  <v>65</v>
                </pt>
                <pt idx="65">
                  <v>66</v>
                </pt>
                <pt idx="66">
                  <v>67</v>
                </pt>
                <pt idx="67">
                  <v>68</v>
                </pt>
                <pt idx="68">
                  <v>69</v>
                </pt>
                <pt idx="69">
                  <v>70</v>
                </pt>
                <pt idx="70">
                  <v>71</v>
                </pt>
                <pt idx="71">
                  <v>72</v>
                </pt>
                <pt idx="72">
                  <v>73</v>
                </pt>
                <pt idx="73">
                  <v>74</v>
                </pt>
                <pt idx="74">
                  <v>75</v>
                </pt>
                <pt idx="75">
                  <v>76</v>
                </pt>
                <pt idx="76">
                  <v>77</v>
                </pt>
                <pt idx="77">
                  <v>78</v>
                </pt>
                <pt idx="78">
                  <v>79</v>
                </pt>
                <pt idx="79">
                  <v>80</v>
                </pt>
                <pt idx="80">
                  <v>81</v>
                </pt>
                <pt idx="81">
                  <v>82</v>
                </pt>
                <pt idx="82">
                  <v>83</v>
                </pt>
                <pt idx="83">
                  <v>84</v>
                </pt>
                <pt idx="84">
                  <v>85</v>
                </pt>
                <pt idx="85">
                  <v>86</v>
                </pt>
                <pt idx="86">
                  <v>87</v>
                </pt>
                <pt idx="87">
                  <v>88</v>
                </pt>
                <pt idx="88">
                  <v>89</v>
                </pt>
                <pt idx="89">
                  <v>90</v>
                </pt>
                <pt idx="90">
                  <v>91</v>
                </pt>
                <pt idx="91">
                  <v>92</v>
                </pt>
                <pt idx="92">
                  <v>93</v>
                </pt>
                <pt idx="93">
                  <v>94</v>
                </pt>
                <pt idx="94">
                  <v>95</v>
                </pt>
                <pt idx="95">
                  <v>96</v>
                </pt>
                <pt idx="96">
                  <v>97</v>
                </pt>
                <pt idx="97">
                  <v>98</v>
                </pt>
                <pt idx="98">
                  <v>99</v>
                </pt>
                <pt idx="99">
                  <v>100</v>
                </pt>
                <pt idx="100">
                  <v>101</v>
                </pt>
                <pt idx="101">
                  <v>102</v>
                </pt>
                <pt idx="102">
                  <v>103</v>
                </pt>
                <pt idx="103">
                  <v>104</v>
                </pt>
                <pt idx="104">
                  <v>105</v>
                </pt>
                <pt idx="105">
                  <v>106</v>
                </pt>
                <pt idx="106">
                  <v>107</v>
                </pt>
                <pt idx="107">
                  <v>108</v>
                </pt>
                <pt idx="108">
                  <v>109</v>
                </pt>
                <pt idx="109">
                  <v>110</v>
                </pt>
                <pt idx="110">
                  <v>111</v>
                </pt>
                <pt idx="111">
                  <v>112</v>
                </pt>
                <pt idx="112">
                  <v>113</v>
                </pt>
                <pt idx="113">
                  <v>114</v>
                </pt>
                <pt idx="114">
                  <v>115</v>
                </pt>
                <pt idx="115">
                  <v>116</v>
                </pt>
                <pt idx="116">
                  <v>117</v>
                </pt>
                <pt idx="117">
                  <v>118</v>
                </pt>
                <pt idx="118">
                  <v>119</v>
                </pt>
                <pt idx="119">
                  <v>120</v>
                </pt>
                <pt idx="120">
                  <v>121</v>
                </pt>
                <pt idx="121">
                  <v>122</v>
                </pt>
                <pt idx="122">
                  <v>123</v>
                </pt>
                <pt idx="123">
                  <v>124</v>
                </pt>
                <pt idx="124">
                  <v>125</v>
                </pt>
                <pt idx="125">
                  <v>126</v>
                </pt>
                <pt idx="126">
                  <v>127</v>
                </pt>
                <pt idx="127">
                  <v>128</v>
                </pt>
                <pt idx="128">
                  <v>129</v>
                </pt>
                <pt idx="129">
                  <v>130</v>
                </pt>
                <pt idx="130">
                  <v>131</v>
                </pt>
                <pt idx="131">
                  <v>132</v>
                </pt>
                <pt idx="132">
                  <v>133</v>
                </pt>
                <pt idx="133">
                  <v>134</v>
                </pt>
                <pt idx="134">
                  <v>135</v>
                </pt>
                <pt idx="135">
                  <v>136</v>
                </pt>
                <pt idx="136">
                  <v>137</v>
                </pt>
                <pt idx="137">
                  <v>138</v>
                </pt>
                <pt idx="138">
                  <v>139</v>
                </pt>
                <pt idx="139">
                  <v>140</v>
                </pt>
                <pt idx="140">
                  <v>141</v>
                </pt>
                <pt idx="141">
                  <v>142</v>
                </pt>
                <pt idx="142">
                  <v>143</v>
                </pt>
                <pt idx="143">
                  <v>144</v>
                </pt>
                <pt idx="144">
                  <v>145</v>
                </pt>
                <pt idx="145">
                  <v>146</v>
                </pt>
                <pt idx="146">
                  <v>147</v>
                </pt>
                <pt idx="147">
                  <v>148</v>
                </pt>
                <pt idx="148">
                  <v>149</v>
                </pt>
                <pt idx="149">
                  <v>150</v>
                </pt>
                <pt idx="150">
                  <v>151</v>
                </pt>
                <pt idx="151">
                  <v>152</v>
                </pt>
                <pt idx="152">
                  <v>153</v>
                </pt>
                <pt idx="153">
                  <v>154</v>
                </pt>
                <pt idx="154">
                  <v>155</v>
                </pt>
                <pt idx="155">
                  <v>156</v>
                </pt>
                <pt idx="156">
                  <v>157</v>
                </pt>
                <pt idx="157">
                  <v>158</v>
                </pt>
                <pt idx="158">
                  <v>159</v>
                </pt>
                <pt idx="159">
                  <v>160</v>
                </pt>
                <pt idx="160">
                  <v>161</v>
                </pt>
                <pt idx="161">
                  <v>162</v>
                </pt>
                <pt idx="162">
                  <v>163</v>
                </pt>
                <pt idx="163">
                  <v>164</v>
                </pt>
                <pt idx="164">
                  <v>165</v>
                </pt>
                <pt idx="165">
                  <v>166</v>
                </pt>
                <pt idx="166">
                  <v>167</v>
                </pt>
                <pt idx="167">
                  <v>168</v>
                </pt>
                <pt idx="168">
                  <v>169</v>
                </pt>
                <pt idx="169">
                  <v>170</v>
                </pt>
                <pt idx="170">
                  <v>171</v>
                </pt>
                <pt idx="171">
                  <v>172</v>
                </pt>
                <pt idx="172">
                  <v>173</v>
                </pt>
                <pt idx="173">
                  <v>174</v>
                </pt>
                <pt idx="174">
                  <v>175</v>
                </pt>
                <pt idx="175">
                  <v>176</v>
                </pt>
                <pt idx="176">
                  <v>177</v>
                </pt>
                <pt idx="177">
                  <v>178</v>
                </pt>
                <pt idx="178">
                  <v>179</v>
                </pt>
                <pt idx="179">
                  <v>180</v>
                </pt>
                <pt idx="180">
                  <v>181</v>
                </pt>
                <pt idx="181">
                  <v>182</v>
                </pt>
                <pt idx="182">
                  <v>183</v>
                </pt>
                <pt idx="183">
                  <v>184</v>
                </pt>
                <pt idx="184">
                  <v>185</v>
                </pt>
                <pt idx="185">
                  <v>186</v>
                </pt>
                <pt idx="186">
                  <v>187</v>
                </pt>
                <pt idx="187">
                  <v>188</v>
                </pt>
                <pt idx="188">
                  <v>189</v>
                </pt>
                <pt idx="189">
                  <v>190</v>
                </pt>
                <pt idx="190">
                  <v>191</v>
                </pt>
                <pt idx="191">
                  <v>192</v>
                </pt>
                <pt idx="192">
                  <v>193</v>
                </pt>
                <pt idx="193">
                  <v>194</v>
                </pt>
                <pt idx="194">
                  <v>195</v>
                </pt>
                <pt idx="195">
                  <v>196</v>
                </pt>
                <pt idx="196">
                  <v>197</v>
                </pt>
                <pt idx="197">
                  <v>198</v>
                </pt>
                <pt idx="198">
                  <v>199</v>
                </pt>
                <pt idx="199">
                  <v>200</v>
                </pt>
                <pt idx="200">
                  <v>201</v>
                </pt>
                <pt idx="201">
                  <v>202</v>
                </pt>
                <pt idx="202">
                  <v>203</v>
                </pt>
                <pt idx="203">
                  <v>204</v>
                </pt>
                <pt idx="204">
                  <v>205</v>
                </pt>
                <pt idx="205">
                  <v>206</v>
                </pt>
                <pt idx="206">
                  <v>207</v>
                </pt>
                <pt idx="207">
                  <v>208</v>
                </pt>
                <pt idx="208">
                  <v>209</v>
                </pt>
                <pt idx="209">
                  <v>210</v>
                </pt>
                <pt idx="210">
                  <v>211</v>
                </pt>
                <pt idx="211">
                  <v>212</v>
                </pt>
                <pt idx="212">
                  <v>213</v>
                </pt>
                <pt idx="213">
                  <v>214</v>
                </pt>
                <pt idx="214">
                  <v>215</v>
                </pt>
                <pt idx="215">
                  <v>216</v>
                </pt>
                <pt idx="216">
                  <v>217</v>
                </pt>
                <pt idx="217">
                  <v>218</v>
                </pt>
                <pt idx="218">
                  <v>219</v>
                </pt>
                <pt idx="219">
                  <v>220</v>
                </pt>
                <pt idx="220">
                  <v>221</v>
                </pt>
                <pt idx="221">
                  <v>222</v>
                </pt>
                <pt idx="222">
                  <v>223</v>
                </pt>
                <pt idx="223">
                  <v>224</v>
                </pt>
                <pt idx="224">
                  <v>225</v>
                </pt>
                <pt idx="225">
                  <v>226</v>
                </pt>
                <pt idx="226">
                  <v>227</v>
                </pt>
                <pt idx="227">
                  <v>228</v>
                </pt>
                <pt idx="228">
                  <v>229</v>
                </pt>
                <pt idx="229">
                  <v>230</v>
                </pt>
                <pt idx="230">
                  <v>231</v>
                </pt>
                <pt idx="231">
                  <v>232</v>
                </pt>
                <pt idx="232">
                  <v>233</v>
                </pt>
                <pt idx="233">
                  <v>234</v>
                </pt>
                <pt idx="234">
                  <v>235</v>
                </pt>
                <pt idx="235">
                  <v>236</v>
                </pt>
                <pt idx="236">
                  <v>237</v>
                </pt>
                <pt idx="237">
                  <v>238</v>
                </pt>
                <pt idx="238">
                  <v>239</v>
                </pt>
                <pt idx="239">
                  <v>240</v>
                </pt>
                <pt idx="240">
                  <v>241</v>
                </pt>
                <pt idx="241">
                  <v>242</v>
                </pt>
                <pt idx="242">
                  <v>243</v>
                </pt>
                <pt idx="243">
                  <v>244</v>
                </pt>
                <pt idx="244">
                  <v>245</v>
                </pt>
                <pt idx="245">
                  <v>246</v>
                </pt>
                <pt idx="246">
                  <v>247</v>
                </pt>
                <pt idx="247">
                  <v>248</v>
                </pt>
                <pt idx="248">
                  <v>249</v>
                </pt>
                <pt idx="249">
                  <v>250</v>
                </pt>
                <pt idx="250">
                  <v>251</v>
                </pt>
                <pt idx="251">
                  <v>252</v>
                </pt>
                <pt idx="252">
                  <v>253</v>
                </pt>
                <pt idx="253">
                  <v>254</v>
                </pt>
                <pt idx="254">
                  <v>255</v>
                </pt>
                <pt idx="255">
                  <v>256</v>
                </pt>
                <pt idx="256">
                  <v>257</v>
                </pt>
                <pt idx="257">
                  <v>258</v>
                </pt>
                <pt idx="258">
                  <v>259</v>
                </pt>
                <pt idx="259">
                  <v>260</v>
                </pt>
                <pt idx="260">
                  <v>261</v>
                </pt>
                <pt idx="261">
                  <v>262</v>
                </pt>
                <pt idx="262">
                  <v>263</v>
                </pt>
                <pt idx="263">
                  <v>264</v>
                </pt>
                <pt idx="264">
                  <v>265</v>
                </pt>
                <pt idx="265">
                  <v>266</v>
                </pt>
                <pt idx="266">
                  <v>267</v>
                </pt>
                <pt idx="267">
                  <v>268</v>
                </pt>
                <pt idx="268">
                  <v>269</v>
                </pt>
                <pt idx="269">
                  <v>270</v>
                </pt>
                <pt idx="270">
                  <v>271</v>
                </pt>
                <pt idx="271">
                  <v>272</v>
                </pt>
                <pt idx="272">
                  <v>273</v>
                </pt>
                <pt idx="273">
                  <v>274</v>
                </pt>
                <pt idx="274">
                  <v>275</v>
                </pt>
                <pt idx="275">
                  <v>276</v>
                </pt>
                <pt idx="276">
                  <v>277</v>
                </pt>
                <pt idx="277">
                  <v>278</v>
                </pt>
                <pt idx="278">
                  <v>279</v>
                </pt>
                <pt idx="279">
                  <v>280</v>
                </pt>
                <pt idx="280">
                  <v>281</v>
                </pt>
                <pt idx="281">
                  <v>282</v>
                </pt>
                <pt idx="282">
                  <v>283</v>
                </pt>
                <pt idx="283">
                  <v>284</v>
                </pt>
                <pt idx="284">
                  <v>285</v>
                </pt>
                <pt idx="285">
                  <v>286</v>
                </pt>
                <pt idx="286">
                  <v>287</v>
                </pt>
                <pt idx="287">
                  <v>288</v>
                </pt>
                <pt idx="288">
                  <v>289</v>
                </pt>
                <pt idx="289">
                  <v>290</v>
                </pt>
                <pt idx="290">
                  <v>291</v>
                </pt>
                <pt idx="291">
                  <v>292</v>
                </pt>
                <pt idx="292">
                  <v>293</v>
                </pt>
                <pt idx="293">
                  <v>294</v>
                </pt>
                <pt idx="294">
                  <v>295</v>
                </pt>
                <pt idx="295">
                  <v>296</v>
                </pt>
                <pt idx="296">
                  <v>297</v>
                </pt>
                <pt idx="297">
                  <v>298</v>
                </pt>
                <pt idx="298">
                  <v>299</v>
                </pt>
                <pt idx="299">
                  <v>300</v>
                </pt>
                <pt idx="300">
                  <v>301</v>
                </pt>
                <pt idx="301">
                  <v>302</v>
                </pt>
                <pt idx="302">
                  <v>303</v>
                </pt>
                <pt idx="303">
                  <v>304</v>
                </pt>
                <pt idx="304">
                  <v>305</v>
                </pt>
                <pt idx="305">
                  <v>306</v>
                </pt>
                <pt idx="306">
                  <v>307</v>
                </pt>
                <pt idx="307">
                  <v>308</v>
                </pt>
                <pt idx="308">
                  <v>309</v>
                </pt>
                <pt idx="309">
                  <v>310</v>
                </pt>
                <pt idx="310">
                  <v>311</v>
                </pt>
                <pt idx="311">
                  <v>312</v>
                </pt>
                <pt idx="312">
                  <v>313</v>
                </pt>
                <pt idx="313">
                  <v>314</v>
                </pt>
                <pt idx="314">
                  <v>315</v>
                </pt>
                <pt idx="315">
                  <v>316</v>
                </pt>
                <pt idx="316">
                  <v>317</v>
                </pt>
                <pt idx="317">
                  <v>318</v>
                </pt>
                <pt idx="318">
                  <v>319</v>
                </pt>
                <pt idx="319">
                  <v>320</v>
                </pt>
                <pt idx="320">
                  <v>321</v>
                </pt>
                <pt idx="321">
                  <v>322</v>
                </pt>
                <pt idx="322">
                  <v>323</v>
                </pt>
                <pt idx="323">
                  <v>324</v>
                </pt>
                <pt idx="324">
                  <v>325</v>
                </pt>
                <pt idx="325">
                  <v>326</v>
                </pt>
                <pt idx="326">
                  <v>327</v>
                </pt>
                <pt idx="327">
                  <v>328</v>
                </pt>
                <pt idx="328">
                  <v>329</v>
                </pt>
                <pt idx="329">
                  <v>330</v>
                </pt>
                <pt idx="330">
                  <v>331</v>
                </pt>
                <pt idx="331">
                  <v>332</v>
                </pt>
                <pt idx="332">
                  <v>333</v>
                </pt>
                <pt idx="333">
                  <v>334</v>
                </pt>
                <pt idx="334">
                  <v>335</v>
                </pt>
                <pt idx="335">
                  <v>336</v>
                </pt>
                <pt idx="336">
                  <v>337</v>
                </pt>
                <pt idx="337">
                  <v>338</v>
                </pt>
                <pt idx="338">
                  <v>339</v>
                </pt>
                <pt idx="339">
                  <v>340</v>
                </pt>
                <pt idx="340">
                  <v>341</v>
                </pt>
                <pt idx="341">
                  <v>342</v>
                </pt>
                <pt idx="342">
                  <v>343</v>
                </pt>
                <pt idx="343">
                  <v>344</v>
                </pt>
                <pt idx="344">
                  <v>345</v>
                </pt>
                <pt idx="345">
                  <v>346</v>
                </pt>
                <pt idx="346">
                  <v>347</v>
                </pt>
                <pt idx="347">
                  <v>348</v>
                </pt>
                <pt idx="348">
                  <v>349</v>
                </pt>
                <pt idx="349">
                  <v>350</v>
                </pt>
                <pt idx="350">
                  <v>351</v>
                </pt>
                <pt idx="351">
                  <v>352</v>
                </pt>
                <pt idx="352">
                  <v>353</v>
                </pt>
                <pt idx="353">
                  <v>354</v>
                </pt>
                <pt idx="354">
                  <v>355</v>
                </pt>
                <pt idx="355">
                  <v>356</v>
                </pt>
                <pt idx="356">
                  <v>357</v>
                </pt>
                <pt idx="357">
                  <v>358</v>
                </pt>
                <pt idx="358">
                  <v>359</v>
                </pt>
                <pt idx="359">
                  <v>360</v>
                </pt>
                <pt idx="360">
                  <v>361</v>
                </pt>
                <pt idx="361">
                  <v>362</v>
                </pt>
                <pt idx="362">
                  <v>363</v>
                </pt>
                <pt idx="363">
                  <v>364</v>
                </pt>
                <pt idx="364">
                  <v>365</v>
                </pt>
                <pt idx="365">
                  <v>366</v>
                </pt>
                <pt idx="366">
                  <v>367</v>
                </pt>
                <pt idx="367">
                  <v>368</v>
                </pt>
                <pt idx="368">
                  <v>369</v>
                </pt>
                <pt idx="369">
                  <v>370</v>
                </pt>
                <pt idx="370">
                  <v>371</v>
                </pt>
                <pt idx="371">
                  <v>372</v>
                </pt>
                <pt idx="372">
                  <v>373</v>
                </pt>
                <pt idx="373">
                  <v>374</v>
                </pt>
                <pt idx="374">
                  <v>375</v>
                </pt>
                <pt idx="375">
                  <v>376</v>
                </pt>
                <pt idx="376">
                  <v>377</v>
                </pt>
                <pt idx="377">
                  <v>378</v>
                </pt>
                <pt idx="378">
                  <v>379</v>
                </pt>
                <pt idx="379">
                  <v>380</v>
                </pt>
                <pt idx="380">
                  <v>381</v>
                </pt>
                <pt idx="381">
                  <v>382</v>
                </pt>
                <pt idx="382">
                  <v>383</v>
                </pt>
                <pt idx="383">
                  <v>384</v>
                </pt>
                <pt idx="384">
                  <v>385</v>
                </pt>
                <pt idx="385">
                  <v>386</v>
                </pt>
                <pt idx="386">
                  <v>387</v>
                </pt>
                <pt idx="387">
                  <v>388</v>
                </pt>
                <pt idx="388">
                  <v>389</v>
                </pt>
                <pt idx="389">
                  <v>390</v>
                </pt>
                <pt idx="390">
                  <v>391</v>
                </pt>
                <pt idx="391">
                  <v>392</v>
                </pt>
                <pt idx="392">
                  <v>393</v>
                </pt>
                <pt idx="393">
                  <v>394</v>
                </pt>
                <pt idx="394">
                  <v>395</v>
                </pt>
                <pt idx="395">
                  <v>396</v>
                </pt>
                <pt idx="396">
                  <v>397</v>
                </pt>
                <pt idx="397">
                  <v>398</v>
                </pt>
                <pt idx="398">
                  <v>399</v>
                </pt>
                <pt idx="399">
                  <v>400</v>
                </pt>
                <pt idx="400">
                  <v>401</v>
                </pt>
                <pt idx="401">
                  <v>402</v>
                </pt>
                <pt idx="402">
                  <v>403</v>
                </pt>
                <pt idx="403">
                  <v>404</v>
                </pt>
                <pt idx="404">
                  <v>405</v>
                </pt>
                <pt idx="405">
                  <v>406</v>
                </pt>
                <pt idx="406">
                  <v>407</v>
                </pt>
                <pt idx="407">
                  <v>408</v>
                </pt>
                <pt idx="408">
                  <v>409</v>
                </pt>
                <pt idx="409">
                  <v>410</v>
                </pt>
                <pt idx="410">
                  <v>411</v>
                </pt>
                <pt idx="411">
                  <v>412</v>
                </pt>
                <pt idx="412">
                  <v>413</v>
                </pt>
                <pt idx="413">
                  <v>414</v>
                </pt>
                <pt idx="414">
                  <v>415</v>
                </pt>
                <pt idx="415">
                  <v>416</v>
                </pt>
                <pt idx="416">
                  <v>417</v>
                </pt>
                <pt idx="417">
                  <v>418</v>
                </pt>
                <pt idx="418">
                  <v>419</v>
                </pt>
                <pt idx="419">
                  <v>420</v>
                </pt>
                <pt idx="420">
                  <v>421</v>
                </pt>
                <pt idx="421">
                  <v>422</v>
                </pt>
                <pt idx="422">
                  <v>423</v>
                </pt>
                <pt idx="423">
                  <v>424</v>
                </pt>
                <pt idx="424">
                  <v>425</v>
                </pt>
                <pt idx="425">
                  <v>426</v>
                </pt>
                <pt idx="426">
                  <v>427</v>
                </pt>
                <pt idx="427">
                  <v>428</v>
                </pt>
                <pt idx="428">
                  <v>429</v>
                </pt>
                <pt idx="429">
                  <v>430</v>
                </pt>
                <pt idx="430">
                  <v>431</v>
                </pt>
                <pt idx="431">
                  <v>432</v>
                </pt>
                <pt idx="432">
                  <v>433</v>
                </pt>
                <pt idx="433">
                  <v>434</v>
                </pt>
                <pt idx="434">
                  <v>435</v>
                </pt>
                <pt idx="435">
                  <v>436</v>
                </pt>
                <pt idx="436">
                  <v>437</v>
                </pt>
                <pt idx="437">
                  <v>438</v>
                </pt>
                <pt idx="438">
                  <v>439</v>
                </pt>
                <pt idx="439">
                  <v>440</v>
                </pt>
                <pt idx="440">
                  <v>441</v>
                </pt>
                <pt idx="441">
                  <v>442</v>
                </pt>
                <pt idx="442">
                  <v>443</v>
                </pt>
                <pt idx="443">
                  <v>444</v>
                </pt>
                <pt idx="444">
                  <v>445</v>
                </pt>
                <pt idx="445">
                  <v>446</v>
                </pt>
                <pt idx="446">
                  <v>447</v>
                </pt>
                <pt idx="447">
                  <v>448</v>
                </pt>
                <pt idx="448">
                  <v>449</v>
                </pt>
                <pt idx="449">
                  <v>450</v>
                </pt>
                <pt idx="450">
                  <v>451</v>
                </pt>
                <pt idx="451">
                  <v>452</v>
                </pt>
                <pt idx="452">
                  <v>453</v>
                </pt>
                <pt idx="453">
                  <v>454</v>
                </pt>
                <pt idx="454">
                  <v>455</v>
                </pt>
                <pt idx="455">
                  <v>456</v>
                </pt>
                <pt idx="456">
                  <v>457</v>
                </pt>
                <pt idx="457">
                  <v>458</v>
                </pt>
                <pt idx="458">
                  <v>459</v>
                </pt>
                <pt idx="459">
                  <v>460</v>
                </pt>
                <pt idx="460">
                  <v>461</v>
                </pt>
                <pt idx="461">
                  <v>462</v>
                </pt>
                <pt idx="462">
                  <v>463</v>
                </pt>
                <pt idx="463">
                  <v>464</v>
                </pt>
                <pt idx="464">
                  <v>465</v>
                </pt>
                <pt idx="465">
                  <v>466</v>
                </pt>
                <pt idx="466">
                  <v>467</v>
                </pt>
                <pt idx="467">
                  <v>468</v>
                </pt>
                <pt idx="468">
                  <v>469</v>
                </pt>
                <pt idx="469">
                  <v>470</v>
                </pt>
                <pt idx="470">
                  <v>471</v>
                </pt>
                <pt idx="471">
                  <v>472</v>
                </pt>
                <pt idx="472">
                  <v>473</v>
                </pt>
                <pt idx="473">
                  <v>474</v>
                </pt>
                <pt idx="474">
                  <v>475</v>
                </pt>
                <pt idx="475">
                  <v>476</v>
                </pt>
                <pt idx="476">
                  <v>477</v>
                </pt>
                <pt idx="477">
                  <v>478</v>
                </pt>
                <pt idx="478">
                  <v>479</v>
                </pt>
                <pt idx="479">
                  <v>480</v>
                </pt>
                <pt idx="480">
                  <v>481</v>
                </pt>
                <pt idx="481">
                  <v>482</v>
                </pt>
                <pt idx="482">
                  <v>483</v>
                </pt>
                <pt idx="483">
                  <v>484</v>
                </pt>
                <pt idx="484">
                  <v>485</v>
                </pt>
                <pt idx="485">
                  <v>486</v>
                </pt>
                <pt idx="486">
                  <v>487</v>
                </pt>
                <pt idx="487">
                  <v>488</v>
                </pt>
                <pt idx="488">
                  <v>489</v>
                </pt>
                <pt idx="489">
                  <v>490</v>
                </pt>
                <pt idx="490">
                  <v>491</v>
                </pt>
                <pt idx="491">
                  <v>492</v>
                </pt>
                <pt idx="492">
                  <v>493</v>
                </pt>
                <pt idx="493">
                  <v>494</v>
                </pt>
                <pt idx="494">
                  <v>495</v>
                </pt>
                <pt idx="495">
                  <v>496</v>
                </pt>
                <pt idx="496">
                  <v>497</v>
                </pt>
                <pt idx="497">
                  <v>498</v>
                </pt>
                <pt idx="498">
                  <v>499</v>
                </pt>
                <pt idx="499">
                  <v>500</v>
                </pt>
                <pt idx="500">
                  <v>501</v>
                </pt>
                <pt idx="501">
                  <v>502</v>
                </pt>
                <pt idx="502">
                  <v>503</v>
                </pt>
                <pt idx="503">
                  <v>504</v>
                </pt>
                <pt idx="504">
                  <v>505</v>
                </pt>
                <pt idx="505">
                  <v>506</v>
                </pt>
                <pt idx="506">
                  <v>507</v>
                </pt>
                <pt idx="507">
                  <v>508</v>
                </pt>
                <pt idx="508">
                  <v>509</v>
                </pt>
                <pt idx="509">
                  <v>510</v>
                </pt>
                <pt idx="510">
                  <v>511</v>
                </pt>
                <pt idx="511">
                  <v>512</v>
                </pt>
                <pt idx="512">
                  <v>513</v>
                </pt>
                <pt idx="513">
                  <v>514</v>
                </pt>
                <pt idx="514">
                  <v>515</v>
                </pt>
                <pt idx="515">
                  <v>516</v>
                </pt>
                <pt idx="516">
                  <v>517</v>
                </pt>
                <pt idx="517">
                  <v>518</v>
                </pt>
                <pt idx="518">
                  <v>519</v>
                </pt>
                <pt idx="519">
                  <v>520</v>
                </pt>
                <pt idx="520">
                  <v>521</v>
                </pt>
              </numCache>
            </numRef>
          </cat>
          <val>
            <numRef>
              <f>Trades!$AA$2:$AA$522</f>
              <numCache>
                <formatCode>"$"#,##0.00</formatCode>
                <ptCount val="521"/>
                <pt idx="0">
                  <v>10070</v>
                </pt>
                <pt idx="1">
                  <v>10150</v>
                </pt>
                <pt idx="2">
                  <v>10232.35294117647</v>
                </pt>
                <pt idx="3">
                  <v>10132.35294117647</v>
                </pt>
                <pt idx="4">
                  <v>10214.70588235294</v>
                </pt>
                <pt idx="5">
                  <v>10114.70588235294</v>
                </pt>
                <pt idx="6">
                  <v>10014.70588235294</v>
                </pt>
                <pt idx="7">
                  <v>9914.705882352941</v>
                </pt>
                <pt idx="8">
                  <v>9814.705882352941</v>
                </pt>
                <pt idx="9">
                  <v>9714.705882352941</v>
                </pt>
                <pt idx="10">
                  <v>9789.705882352941</v>
                </pt>
                <pt idx="11">
                  <v>9864.705882352941</v>
                </pt>
                <pt idx="12">
                  <v>9764.705882352941</v>
                </pt>
                <pt idx="13">
                  <v>9664.705882352941</v>
                </pt>
                <pt idx="14">
                  <v>9564.705882352941</v>
                </pt>
                <pt idx="15">
                  <v>9631.372549019608</v>
                </pt>
                <pt idx="16">
                  <v>9531.372549019608</v>
                </pt>
                <pt idx="17">
                  <v>9431.372549019608</v>
                </pt>
                <pt idx="18">
                  <v>9493.872549019608</v>
                </pt>
                <pt idx="19">
                  <v>9393.872549019608</v>
                </pt>
                <pt idx="20">
                  <v>9466.59982174688</v>
                </pt>
                <pt idx="21">
                  <v>9547.84982174688</v>
                </pt>
                <pt idx="22">
                  <v>9447.84982174688</v>
                </pt>
                <pt idx="23">
                  <v>9514.516488413547</v>
                </pt>
                <pt idx="24">
                  <v>9414.516488413547</v>
                </pt>
                <pt idx="25">
                  <v>9314.516488413547</v>
                </pt>
                <pt idx="26">
                  <v>9397.84982174688</v>
                </pt>
                <pt idx="27">
                  <v>9477.84982174688</v>
                </pt>
                <pt idx="28">
                  <v>9377.84982174688</v>
                </pt>
                <pt idx="29">
                  <v>9457.84982174688</v>
                </pt>
                <pt idx="30">
                  <v>9357.84982174688</v>
                </pt>
                <pt idx="31">
                  <v>9436.42125031831</v>
                </pt>
                <pt idx="32">
                  <v>9336.42125031831</v>
                </pt>
                <pt idx="33">
                  <v>9425.706964604024</v>
                </pt>
                <pt idx="34">
                  <v>9492.37363127069</v>
                </pt>
                <pt idx="35">
                  <v>9559.040297937358</v>
                </pt>
                <pt idx="36">
                  <v>9647.501836398895</v>
                </pt>
                <pt idx="37">
                  <v>9697.501836398895</v>
                </pt>
                <pt idx="38">
                  <v>9754.644693541752</v>
                </pt>
                <pt idx="39">
                  <v>9654.644693541752</v>
                </pt>
                <pt idx="40">
                  <v>9735.597074494133</v>
                </pt>
                <pt idx="41">
                  <v>9802.263741160799</v>
                </pt>
                <pt idx="42">
                  <v>9874.991013888073</v>
                </pt>
                <pt idx="43">
                  <v>9951.914090811149</v>
                </pt>
                <pt idx="44">
                  <v>9851.914090811149</v>
                </pt>
                <pt idx="45">
                  <v>9931.914090811149</v>
                </pt>
                <pt idx="46">
                  <v>9994.414090811149</v>
                </pt>
                <pt idx="47">
                  <v>10074.41409081115</v>
                </pt>
                <pt idx="48">
                  <v>9974.414090811149</v>
                </pt>
                <pt idx="49">
                  <v>10041.08075747782</v>
                </pt>
                <pt idx="50">
                  <v>9941.080757477815</v>
                </pt>
                <pt idx="51">
                  <v>10013.80803020509</v>
                </pt>
                <pt idx="52">
                  <v>9913.808030205089</v>
                </pt>
                <pt idx="53">
                  <v>9983.808030205089</v>
                </pt>
                <pt idx="54">
                  <v>10056.53530293236</v>
                </pt>
                <pt idx="55">
                  <v>9956.535302932361</v>
                </pt>
                <pt idx="56">
                  <v>10031.53530293236</v>
                </pt>
                <pt idx="57">
                  <v>10119.03530293236</v>
                </pt>
                <pt idx="58">
                  <v>10176.17816007522</v>
                </pt>
                <pt idx="59">
                  <v>10076.17816007522</v>
                </pt>
                <pt idx="60">
                  <v>10158.53110125169</v>
                </pt>
                <pt idx="61">
                  <v>10225.19776791836</v>
                </pt>
                <pt idx="62">
                  <v>10125.19776791836</v>
                </pt>
                <pt idx="63">
                  <v>10025.19776791836</v>
                </pt>
                <pt idx="64">
                  <v>9925.197767918356</v>
                </pt>
                <pt idx="65">
                  <v>9825.197767918356</v>
                </pt>
                <pt idx="66">
                  <v>9725.197767918356</v>
                </pt>
                <pt idx="67">
                  <v>9625.197767918356</v>
                </pt>
                <pt idx="68">
                  <v>9695.197767918356</v>
                </pt>
                <pt idx="69">
                  <v>9595.197767918356</v>
                </pt>
                <pt idx="70">
                  <v>9495.197767918356</v>
                </pt>
                <pt idx="71">
                  <v>9570.197767918356</v>
                </pt>
                <pt idx="72">
                  <v>9642.925040645629</v>
                </pt>
                <pt idx="73">
                  <v>9542.925040645629</v>
                </pt>
                <pt idx="74">
                  <v>9442.925040645629</v>
                </pt>
                <pt idx="75">
                  <v>9342.925040645629</v>
                </pt>
                <pt idx="76">
                  <v>9242.925040645629</v>
                </pt>
                <pt idx="77">
                  <v>9321.496469217058</v>
                </pt>
                <pt idx="78">
                  <v>9383.996469217058</v>
                </pt>
                <pt idx="79">
                  <v>9443.996469217058</v>
                </pt>
                <pt idx="80">
                  <v>9343.996469217058</v>
                </pt>
                <pt idx="81">
                  <v>9416.72374194433</v>
                </pt>
                <pt idx="82">
                  <v>9316.72374194433</v>
                </pt>
                <pt idx="83">
                  <v>9216.72374194433</v>
                </pt>
                <pt idx="84">
                  <v>9291.72374194433</v>
                </pt>
                <pt idx="85">
                  <v>9372.97374194433</v>
                </pt>
                <pt idx="86">
                  <v>9272.97374194433</v>
                </pt>
                <pt idx="87">
                  <v>9359.93026368346</v>
                </pt>
                <pt idx="88">
                  <v>9417.073120826317</v>
                </pt>
                <pt idx="89">
                  <v>9500.406454159651</v>
                </pt>
                <pt idx="90">
                  <v>9400.406454159651</v>
                </pt>
                <pt idx="91">
                  <v>9300.406454159651</v>
                </pt>
                <pt idx="92">
                  <v>9200.406454159651</v>
                </pt>
                <pt idx="93">
                  <v>9100.406454159651</v>
                </pt>
                <pt idx="94">
                  <v>9190.061626573444</v>
                </pt>
                <pt idx="95">
                  <v>9090.061626573444</v>
                </pt>
                <pt idx="96">
                  <v>9152.561626573444</v>
                </pt>
                <pt idx="97">
                  <v>9231.133055144872</v>
                </pt>
                <pt idx="98">
                  <v>9131.133055144872</v>
                </pt>
                <pt idx="99">
                  <v>9031.133055144872</v>
                </pt>
                <pt idx="100">
                  <v>8931.133055144874</v>
                </pt>
                <pt idx="101">
                  <v>8831.133055144874</v>
                </pt>
                <pt idx="102">
                  <v>8920.021944033762</v>
                </pt>
                <pt idx="103">
                  <v>8820.021944033762</v>
                </pt>
                <pt idx="104">
                  <v>8901.271944033762</v>
                </pt>
                <pt idx="105">
                  <v>8971.271944033762</v>
                </pt>
                <pt idx="106">
                  <v>9043.999216761034</v>
                </pt>
                <pt idx="107">
                  <v>8943.999216761034</v>
                </pt>
                <pt idx="108">
                  <v>8843.999216761034</v>
                </pt>
                <pt idx="109">
                  <v>8913.999216761034</v>
                </pt>
                <pt idx="110">
                  <v>8813.999216761034</v>
                </pt>
                <pt idx="111">
                  <v>8876.499216761034</v>
                </pt>
                <pt idx="112">
                  <v>0</v>
                </pt>
                <pt idx="113">
                  <v>0</v>
                </pt>
                <pt idx="114">
                  <v>0</v>
                </pt>
                <pt idx="115">
                  <v>0</v>
                </pt>
                <pt idx="116">
                  <v>0</v>
                </pt>
                <pt idx="117">
                  <v>0</v>
                </pt>
                <pt idx="118">
                  <v>0</v>
                </pt>
                <pt idx="119">
                  <v>0</v>
                </pt>
                <pt idx="120">
                  <v>0</v>
                </pt>
                <pt idx="121">
                  <v>0</v>
                </pt>
                <pt idx="122">
                  <v>0</v>
                </pt>
                <pt idx="123">
                  <v>0</v>
                </pt>
                <pt idx="124">
                  <v>0</v>
                </pt>
                <pt idx="125">
                  <v>0</v>
                </pt>
                <pt idx="126">
                  <v>0</v>
                </pt>
                <pt idx="127">
                  <v>0</v>
                </pt>
                <pt idx="128">
                  <v>0</v>
                </pt>
                <pt idx="129">
                  <v>0</v>
                </pt>
                <pt idx="130">
                  <v>0</v>
                </pt>
                <pt idx="131">
                  <v>0</v>
                </pt>
                <pt idx="132">
                  <v>0</v>
                </pt>
                <pt idx="133">
                  <v>0</v>
                </pt>
                <pt idx="134">
                  <v>0</v>
                </pt>
                <pt idx="135">
                  <v>0</v>
                </pt>
                <pt idx="136">
                  <v>0</v>
                </pt>
                <pt idx="137">
                  <v>0</v>
                </pt>
                <pt idx="138">
                  <v>0</v>
                </pt>
                <pt idx="139">
                  <v>0</v>
                </pt>
                <pt idx="140">
                  <v>0</v>
                </pt>
                <pt idx="141">
                  <v>0</v>
                </pt>
                <pt idx="142">
                  <v>0</v>
                </pt>
                <pt idx="143">
                  <v>0</v>
                </pt>
                <pt idx="144">
                  <v>0</v>
                </pt>
                <pt idx="145">
                  <v>0</v>
                </pt>
                <pt idx="146">
                  <v>0</v>
                </pt>
                <pt idx="147">
                  <v>0</v>
                </pt>
                <pt idx="148">
                  <v>0</v>
                </pt>
                <pt idx="149">
                  <v>0</v>
                </pt>
                <pt idx="150">
                  <v>0</v>
                </pt>
                <pt idx="151">
                  <v>0</v>
                </pt>
                <pt idx="152">
                  <v>0</v>
                </pt>
                <pt idx="153">
                  <v>0</v>
                </pt>
                <pt idx="154">
                  <v>0</v>
                </pt>
                <pt idx="155">
                  <v>0</v>
                </pt>
                <pt idx="156">
                  <v>0</v>
                </pt>
                <pt idx="157">
                  <v>0</v>
                </pt>
                <pt idx="158">
                  <v>0</v>
                </pt>
                <pt idx="159">
                  <v>0</v>
                </pt>
                <pt idx="160">
                  <v>0</v>
                </pt>
                <pt idx="161">
                  <v>0</v>
                </pt>
                <pt idx="162">
                  <v>0</v>
                </pt>
                <pt idx="163">
                  <v>0</v>
                </pt>
                <pt idx="164">
                  <v>0</v>
                </pt>
                <pt idx="165">
                  <v>0</v>
                </pt>
                <pt idx="166">
                  <v>0</v>
                </pt>
                <pt idx="167">
                  <v>0</v>
                </pt>
                <pt idx="168">
                  <v>0</v>
                </pt>
                <pt idx="169">
                  <v>0</v>
                </pt>
                <pt idx="170">
                  <v>0</v>
                </pt>
                <pt idx="171">
                  <v>0</v>
                </pt>
                <pt idx="172">
                  <v>0</v>
                </pt>
                <pt idx="173">
                  <v>0</v>
                </pt>
                <pt idx="174">
                  <v>0</v>
                </pt>
                <pt idx="175">
                  <v>0</v>
                </pt>
                <pt idx="176">
                  <v>0</v>
                </pt>
                <pt idx="177">
                  <v>0</v>
                </pt>
                <pt idx="178">
                  <v>0</v>
                </pt>
                <pt idx="179">
                  <v>0</v>
                </pt>
                <pt idx="180">
                  <v>0</v>
                </pt>
                <pt idx="181">
                  <v>0</v>
                </pt>
                <pt idx="182">
                  <v>0</v>
                </pt>
                <pt idx="183">
                  <v>0</v>
                </pt>
                <pt idx="184">
                  <v>0</v>
                </pt>
                <pt idx="185">
                  <v>0</v>
                </pt>
                <pt idx="186">
                  <v>0</v>
                </pt>
                <pt idx="187">
                  <v>0</v>
                </pt>
                <pt idx="188">
                  <v>0</v>
                </pt>
                <pt idx="189">
                  <v>0</v>
                </pt>
                <pt idx="190">
                  <v>0</v>
                </pt>
                <pt idx="191">
                  <v>0</v>
                </pt>
                <pt idx="192">
                  <v>0</v>
                </pt>
                <pt idx="193">
                  <v>0</v>
                </pt>
                <pt idx="194">
                  <v>0</v>
                </pt>
                <pt idx="195">
                  <v>0</v>
                </pt>
                <pt idx="196">
                  <v>0</v>
                </pt>
                <pt idx="197">
                  <v>0</v>
                </pt>
                <pt idx="198">
                  <v>0</v>
                </pt>
                <pt idx="199">
                  <v>0</v>
                </pt>
                <pt idx="200">
                  <v>0</v>
                </pt>
                <pt idx="201">
                  <v>0</v>
                </pt>
                <pt idx="202">
                  <v>0</v>
                </pt>
                <pt idx="203">
                  <v>0</v>
                </pt>
                <pt idx="204">
                  <v>0</v>
                </pt>
                <pt idx="205">
                  <v>0</v>
                </pt>
                <pt idx="206">
                  <v>0</v>
                </pt>
                <pt idx="207">
                  <v>0</v>
                </pt>
                <pt idx="208">
                  <v>0</v>
                </pt>
                <pt idx="209">
                  <v>0</v>
                </pt>
                <pt idx="210">
                  <v>0</v>
                </pt>
                <pt idx="211">
                  <v>0</v>
                </pt>
                <pt idx="212">
                  <v>0</v>
                </pt>
                <pt idx="213">
                  <v>0</v>
                </pt>
                <pt idx="214">
                  <v>0</v>
                </pt>
                <pt idx="215">
                  <v>0</v>
                </pt>
                <pt idx="216">
                  <v>0</v>
                </pt>
                <pt idx="217">
                  <v>0</v>
                </pt>
                <pt idx="218">
                  <v>0</v>
                </pt>
                <pt idx="219">
                  <v>0</v>
                </pt>
                <pt idx="220">
                  <v>0</v>
                </pt>
                <pt idx="221">
                  <v>0</v>
                </pt>
                <pt idx="222">
                  <v>0</v>
                </pt>
                <pt idx="223">
                  <v>0</v>
                </pt>
                <pt idx="224">
                  <v>0</v>
                </pt>
                <pt idx="225">
                  <v>0</v>
                </pt>
                <pt idx="226">
                  <v>0</v>
                </pt>
                <pt idx="227">
                  <v>0</v>
                </pt>
                <pt idx="228">
                  <v>0</v>
                </pt>
                <pt idx="229">
                  <v>0</v>
                </pt>
                <pt idx="230">
                  <v>0</v>
                </pt>
                <pt idx="231">
                  <v>0</v>
                </pt>
                <pt idx="232">
                  <v>0</v>
                </pt>
                <pt idx="233">
                  <v>0</v>
                </pt>
                <pt idx="234">
                  <v>0</v>
                </pt>
                <pt idx="235">
                  <v>0</v>
                </pt>
                <pt idx="236">
                  <v>0</v>
                </pt>
                <pt idx="237">
                  <v>0</v>
                </pt>
                <pt idx="238">
                  <v>0</v>
                </pt>
                <pt idx="239">
                  <v>0</v>
                </pt>
                <pt idx="240">
                  <v>0</v>
                </pt>
                <pt idx="241">
                  <v>0</v>
                </pt>
                <pt idx="242">
                  <v>0</v>
                </pt>
                <pt idx="243">
                  <v>0</v>
                </pt>
                <pt idx="244">
                  <v>0</v>
                </pt>
                <pt idx="245">
                  <v>0</v>
                </pt>
                <pt idx="246">
                  <v>0</v>
                </pt>
                <pt idx="247">
                  <v>0</v>
                </pt>
                <pt idx="248">
                  <v>0</v>
                </pt>
                <pt idx="249">
                  <v>0</v>
                </pt>
                <pt idx="250">
                  <v>0</v>
                </pt>
                <pt idx="251">
                  <v>0</v>
                </pt>
                <pt idx="252">
                  <v>0</v>
                </pt>
                <pt idx="253">
                  <v>0</v>
                </pt>
                <pt idx="254">
                  <v>0</v>
                </pt>
                <pt idx="255">
                  <v>0</v>
                </pt>
                <pt idx="256">
                  <v>0</v>
                </pt>
                <pt idx="257">
                  <v>0</v>
                </pt>
                <pt idx="258">
                  <v>0</v>
                </pt>
                <pt idx="259">
                  <v>0</v>
                </pt>
                <pt idx="260">
                  <v>0</v>
                </pt>
                <pt idx="261">
                  <v>0</v>
                </pt>
                <pt idx="262">
                  <v>0</v>
                </pt>
                <pt idx="263">
                  <v>0</v>
                </pt>
                <pt idx="264">
                  <v>0</v>
                </pt>
                <pt idx="265">
                  <v>0</v>
                </pt>
                <pt idx="266">
                  <v>0</v>
                </pt>
                <pt idx="267">
                  <v>0</v>
                </pt>
                <pt idx="268">
                  <v>0</v>
                </pt>
                <pt idx="269">
                  <v>0</v>
                </pt>
                <pt idx="270">
                  <v>0</v>
                </pt>
                <pt idx="271">
                  <v>0</v>
                </pt>
                <pt idx="272">
                  <v>0</v>
                </pt>
                <pt idx="273">
                  <v>0</v>
                </pt>
                <pt idx="274">
                  <v>0</v>
                </pt>
                <pt idx="275">
                  <v>0</v>
                </pt>
                <pt idx="276">
                  <v>0</v>
                </pt>
                <pt idx="277">
                  <v>0</v>
                </pt>
                <pt idx="278">
                  <v>0</v>
                </pt>
                <pt idx="279">
                  <v>0</v>
                </pt>
                <pt idx="280">
                  <v>0</v>
                </pt>
                <pt idx="281">
                  <v>0</v>
                </pt>
                <pt idx="282">
                  <v>0</v>
                </pt>
                <pt idx="283">
                  <v>0</v>
                </pt>
                <pt idx="284">
                  <v>0</v>
                </pt>
                <pt idx="285">
                  <v>0</v>
                </pt>
                <pt idx="286">
                  <v>0</v>
                </pt>
                <pt idx="287">
                  <v>0</v>
                </pt>
                <pt idx="288">
                  <v>0</v>
                </pt>
                <pt idx="289">
                  <v>0</v>
                </pt>
                <pt idx="290">
                  <v>0</v>
                </pt>
                <pt idx="291">
                  <v>0</v>
                </pt>
                <pt idx="292">
                  <v>0</v>
                </pt>
                <pt idx="293">
                  <v>0</v>
                </pt>
                <pt idx="294">
                  <v>0</v>
                </pt>
                <pt idx="295">
                  <v>0</v>
                </pt>
                <pt idx="296">
                  <v>0</v>
                </pt>
                <pt idx="297">
                  <v>0</v>
                </pt>
                <pt idx="298">
                  <v>0</v>
                </pt>
                <pt idx="299">
                  <v>0</v>
                </pt>
                <pt idx="300">
                  <v>0</v>
                </pt>
                <pt idx="301">
                  <v>0</v>
                </pt>
                <pt idx="302">
                  <v>0</v>
                </pt>
                <pt idx="303">
                  <v>0</v>
                </pt>
                <pt idx="304">
                  <v>0</v>
                </pt>
                <pt idx="305">
                  <v>0</v>
                </pt>
                <pt idx="306">
                  <v>0</v>
                </pt>
                <pt idx="307">
                  <v>0</v>
                </pt>
                <pt idx="308">
                  <v>0</v>
                </pt>
                <pt idx="309">
                  <v>0</v>
                </pt>
                <pt idx="310">
                  <v>0</v>
                </pt>
                <pt idx="311">
                  <v>0</v>
                </pt>
                <pt idx="312">
                  <v>0</v>
                </pt>
                <pt idx="313">
                  <v>0</v>
                </pt>
                <pt idx="314">
                  <v>0</v>
                </pt>
                <pt idx="315">
                  <v>0</v>
                </pt>
                <pt idx="316">
                  <v>0</v>
                </pt>
                <pt idx="317">
                  <v>0</v>
                </pt>
                <pt idx="318">
                  <v>0</v>
                </pt>
                <pt idx="319">
                  <v>0</v>
                </pt>
                <pt idx="320">
                  <v>0</v>
                </pt>
                <pt idx="321">
                  <v>0</v>
                </pt>
                <pt idx="322">
                  <v>0</v>
                </pt>
                <pt idx="323">
                  <v>0</v>
                </pt>
                <pt idx="324">
                  <v>0</v>
                </pt>
                <pt idx="325">
                  <v>0</v>
                </pt>
                <pt idx="326">
                  <v>0</v>
                </pt>
                <pt idx="327">
                  <v>0</v>
                </pt>
                <pt idx="328">
                  <v>0</v>
                </pt>
                <pt idx="329">
                  <v>0</v>
                </pt>
                <pt idx="330">
                  <v>0</v>
                </pt>
                <pt idx="331">
                  <v>0</v>
                </pt>
                <pt idx="332">
                  <v>0</v>
                </pt>
                <pt idx="333">
                  <v>0</v>
                </pt>
                <pt idx="334">
                  <v>0</v>
                </pt>
                <pt idx="335">
                  <v>0</v>
                </pt>
                <pt idx="336">
                  <v>0</v>
                </pt>
                <pt idx="337">
                  <v>0</v>
                </pt>
                <pt idx="338">
                  <v>0</v>
                </pt>
                <pt idx="339">
                  <v>0</v>
                </pt>
                <pt idx="340">
                  <v>0</v>
                </pt>
                <pt idx="341">
                  <v>0</v>
                </pt>
                <pt idx="342">
                  <v>0</v>
                </pt>
                <pt idx="343">
                  <v>0</v>
                </pt>
                <pt idx="344">
                  <v>0</v>
                </pt>
                <pt idx="345">
                  <v>0</v>
                </pt>
                <pt idx="346">
                  <v>0</v>
                </pt>
                <pt idx="347">
                  <v>0</v>
                </pt>
                <pt idx="348">
                  <v>0</v>
                </pt>
                <pt idx="349">
                  <v>0</v>
                </pt>
                <pt idx="350">
                  <v>0</v>
                </pt>
                <pt idx="351">
                  <v>0</v>
                </pt>
                <pt idx="352">
                  <v>0</v>
                </pt>
                <pt idx="353">
                  <v>0</v>
                </pt>
                <pt idx="354">
                  <v>0</v>
                </pt>
                <pt idx="355">
                  <v>0</v>
                </pt>
                <pt idx="356">
                  <v>0</v>
                </pt>
                <pt idx="357">
                  <v>0</v>
                </pt>
                <pt idx="358">
                  <v>0</v>
                </pt>
                <pt idx="359">
                  <v>0</v>
                </pt>
                <pt idx="360">
                  <v>0</v>
                </pt>
                <pt idx="361">
                  <v>0</v>
                </pt>
                <pt idx="362">
                  <v>0</v>
                </pt>
                <pt idx="363">
                  <v>0</v>
                </pt>
                <pt idx="364">
                  <v>0</v>
                </pt>
                <pt idx="365">
                  <v>0</v>
                </pt>
                <pt idx="366">
                  <v>0</v>
                </pt>
                <pt idx="367">
                  <v>0</v>
                </pt>
                <pt idx="368">
                  <v>0</v>
                </pt>
                <pt idx="369">
                  <v>0</v>
                </pt>
                <pt idx="370">
                  <v>0</v>
                </pt>
                <pt idx="371">
                  <v>0</v>
                </pt>
                <pt idx="372">
                  <v>0</v>
                </pt>
                <pt idx="373">
                  <v>0</v>
                </pt>
                <pt idx="374">
                  <v>0</v>
                </pt>
                <pt idx="375">
                  <v>0</v>
                </pt>
                <pt idx="376">
                  <v>0</v>
                </pt>
                <pt idx="377">
                  <v>0</v>
                </pt>
                <pt idx="378">
                  <v>0</v>
                </pt>
                <pt idx="379">
                  <v>0</v>
                </pt>
                <pt idx="380">
                  <v>0</v>
                </pt>
                <pt idx="381">
                  <v>0</v>
                </pt>
                <pt idx="382">
                  <v>0</v>
                </pt>
                <pt idx="383">
                  <v>0</v>
                </pt>
                <pt idx="384">
                  <v>0</v>
                </pt>
                <pt idx="385">
                  <v>0</v>
                </pt>
                <pt idx="386">
                  <v>0</v>
                </pt>
                <pt idx="387">
                  <v>0</v>
                </pt>
                <pt idx="388">
                  <v>0</v>
                </pt>
                <pt idx="389">
                  <v>0</v>
                </pt>
                <pt idx="390">
                  <v>0</v>
                </pt>
                <pt idx="391">
                  <v>0</v>
                </pt>
                <pt idx="392">
                  <v>0</v>
                </pt>
                <pt idx="393">
                  <v>0</v>
                </pt>
                <pt idx="394">
                  <v>0</v>
                </pt>
                <pt idx="395">
                  <v>0</v>
                </pt>
                <pt idx="396">
                  <v>0</v>
                </pt>
                <pt idx="397">
                  <v>0</v>
                </pt>
                <pt idx="398">
                  <v>0</v>
                </pt>
                <pt idx="399">
                  <v>0</v>
                </pt>
                <pt idx="400">
                  <v>0</v>
                </pt>
                <pt idx="401">
                  <v>0</v>
                </pt>
                <pt idx="402">
                  <v>0</v>
                </pt>
                <pt idx="403">
                  <v>0</v>
                </pt>
                <pt idx="404">
                  <v>0</v>
                </pt>
                <pt idx="405">
                  <v>0</v>
                </pt>
                <pt idx="406">
                  <v>0</v>
                </pt>
                <pt idx="407">
                  <v>0</v>
                </pt>
                <pt idx="408">
                  <v>0</v>
                </pt>
                <pt idx="409">
                  <v>0</v>
                </pt>
                <pt idx="410">
                  <v>0</v>
                </pt>
                <pt idx="411">
                  <v>0</v>
                </pt>
                <pt idx="412">
                  <v>0</v>
                </pt>
                <pt idx="413">
                  <v>0</v>
                </pt>
                <pt idx="414">
                  <v>0</v>
                </pt>
                <pt idx="415">
                  <v>0</v>
                </pt>
                <pt idx="416">
                  <v>0</v>
                </pt>
                <pt idx="417">
                  <v>0</v>
                </pt>
                <pt idx="418">
                  <v>0</v>
                </pt>
                <pt idx="419">
                  <v>0</v>
                </pt>
                <pt idx="420">
                  <v>0</v>
                </pt>
                <pt idx="421">
                  <v>0</v>
                </pt>
                <pt idx="422">
                  <v>0</v>
                </pt>
                <pt idx="423">
                  <v>0</v>
                </pt>
                <pt idx="424">
                  <v>0</v>
                </pt>
                <pt idx="425">
                  <v>0</v>
                </pt>
                <pt idx="426">
                  <v>0</v>
                </pt>
                <pt idx="427">
                  <v>0</v>
                </pt>
                <pt idx="428">
                  <v>0</v>
                </pt>
                <pt idx="429">
                  <v>0</v>
                </pt>
                <pt idx="430">
                  <v>0</v>
                </pt>
                <pt idx="431">
                  <v>0</v>
                </pt>
                <pt idx="432">
                  <v>0</v>
                </pt>
                <pt idx="433">
                  <v>0</v>
                </pt>
                <pt idx="434">
                  <v>0</v>
                </pt>
                <pt idx="435">
                  <v>0</v>
                </pt>
                <pt idx="436">
                  <v>0</v>
                </pt>
                <pt idx="437">
                  <v>0</v>
                </pt>
                <pt idx="438">
                  <v>0</v>
                </pt>
                <pt idx="439">
                  <v>0</v>
                </pt>
                <pt idx="440">
                  <v>0</v>
                </pt>
                <pt idx="441">
                  <v>0</v>
                </pt>
                <pt idx="442">
                  <v>0</v>
                </pt>
                <pt idx="443">
                  <v>0</v>
                </pt>
                <pt idx="444">
                  <v>0</v>
                </pt>
                <pt idx="445">
                  <v>0</v>
                </pt>
                <pt idx="446">
                  <v>0</v>
                </pt>
                <pt idx="447">
                  <v>0</v>
                </pt>
                <pt idx="448">
                  <v>0</v>
                </pt>
                <pt idx="449">
                  <v>0</v>
                </pt>
                <pt idx="450">
                  <v>0</v>
                </pt>
                <pt idx="451">
                  <v>0</v>
                </pt>
                <pt idx="452">
                  <v>0</v>
                </pt>
                <pt idx="453">
                  <v>0</v>
                </pt>
                <pt idx="454">
                  <v>0</v>
                </pt>
                <pt idx="455">
                  <v>0</v>
                </pt>
                <pt idx="456">
                  <v>0</v>
                </pt>
                <pt idx="457">
                  <v>0</v>
                </pt>
                <pt idx="458">
                  <v>0</v>
                </pt>
                <pt idx="459">
                  <v>0</v>
                </pt>
                <pt idx="460">
                  <v>0</v>
                </pt>
                <pt idx="461">
                  <v>0</v>
                </pt>
                <pt idx="462">
                  <v>0</v>
                </pt>
                <pt idx="463">
                  <v>0</v>
                </pt>
                <pt idx="464">
                  <v>0</v>
                </pt>
                <pt idx="465">
                  <v>0</v>
                </pt>
                <pt idx="466">
                  <v>0</v>
                </pt>
                <pt idx="467">
                  <v>0</v>
                </pt>
                <pt idx="468">
                  <v>0</v>
                </pt>
                <pt idx="469">
                  <v>0</v>
                </pt>
                <pt idx="470">
                  <v>0</v>
                </pt>
                <pt idx="471">
                  <v>0</v>
                </pt>
                <pt idx="472">
                  <v>0</v>
                </pt>
                <pt idx="473">
                  <v>0</v>
                </pt>
                <pt idx="474">
                  <v>0</v>
                </pt>
                <pt idx="475">
                  <v>0</v>
                </pt>
                <pt idx="476">
                  <v>0</v>
                </pt>
                <pt idx="477">
                  <v>0</v>
                </pt>
                <pt idx="478">
                  <v>0</v>
                </pt>
                <pt idx="479">
                  <v>0</v>
                </pt>
                <pt idx="480">
                  <v>0</v>
                </pt>
                <pt idx="481">
                  <v>0</v>
                </pt>
                <pt idx="482">
                  <v>0</v>
                </pt>
                <pt idx="483">
                  <v>0</v>
                </pt>
                <pt idx="484">
                  <v>0</v>
                </pt>
                <pt idx="485">
                  <v>0</v>
                </pt>
                <pt idx="486">
                  <v>0</v>
                </pt>
                <pt idx="487">
                  <v>0</v>
                </pt>
                <pt idx="488">
                  <v>0</v>
                </pt>
                <pt idx="489">
                  <v>0</v>
                </pt>
                <pt idx="490">
                  <v>0</v>
                </pt>
                <pt idx="491">
                  <v>0</v>
                </pt>
                <pt idx="492">
                  <v>0</v>
                </pt>
                <pt idx="493">
                  <v>0</v>
                </pt>
                <pt idx="494">
                  <v>0</v>
                </pt>
                <pt idx="495">
                  <v>0</v>
                </pt>
                <pt idx="496">
                  <v>0</v>
                </pt>
                <pt idx="497">
                  <v>0</v>
                </pt>
                <pt idx="498">
                  <v>0</v>
                </pt>
                <pt idx="499">
                  <v>0</v>
                </pt>
                <pt idx="500">
                  <v>0</v>
                </pt>
                <pt idx="501">
                  <v>0</v>
                </pt>
                <pt idx="502">
                  <v>0</v>
                </pt>
                <pt idx="503">
                  <v>0</v>
                </pt>
                <pt idx="504">
                  <v>0</v>
                </pt>
                <pt idx="505">
                  <v>0</v>
                </pt>
                <pt idx="506">
                  <v>0</v>
                </pt>
                <pt idx="507">
                  <v>0</v>
                </pt>
                <pt idx="508">
                  <v>0</v>
                </pt>
                <pt idx="509">
                  <v>0</v>
                </pt>
                <pt idx="510">
                  <v>0</v>
                </pt>
                <pt idx="511">
                  <v>0</v>
                </pt>
                <pt idx="512">
                  <v>0</v>
                </pt>
                <pt idx="513">
                  <v>0</v>
                </pt>
                <pt idx="514">
                  <v>0</v>
                </pt>
                <pt idx="515">
                  <v>0</v>
                </pt>
                <pt idx="516">
                  <v>0</v>
                </pt>
                <pt idx="517">
                  <v>0</v>
                </pt>
                <pt idx="518">
                  <v>0</v>
                </pt>
                <pt idx="519">
                  <v>0</v>
                </pt>
                <pt idx="520">
                  <v>0</v>
                </pt>
              </numCache>
            </numRef>
          </val>
          <smooth val="1"/>
        </ser>
        <ser>
          <idx val="2"/>
          <order val="2"/>
          <tx>
            <strRef>
              <f>Trades!$AB$1</f>
              <strCache>
                <ptCount val="1"/>
                <pt idx="0">
                  <v>Bal_tp2only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Trades!$A$2:$A$522</f>
              <numCache>
                <formatCode>General</formatCode>
                <ptCount val="521"/>
                <pt idx="0">
                  <v>1</v>
                </pt>
                <pt idx="1">
                  <v>2</v>
                </pt>
                <pt idx="2">
                  <v>3</v>
                </pt>
                <pt idx="3">
                  <v>4</v>
                </pt>
                <pt idx="4">
                  <v>5</v>
                </pt>
                <pt idx="5">
                  <v>6</v>
                </pt>
                <pt idx="6">
                  <v>7</v>
                </pt>
                <pt idx="7">
                  <v>8</v>
                </pt>
                <pt idx="8">
                  <v>9</v>
                </pt>
                <pt idx="9">
                  <v>10</v>
                </pt>
                <pt idx="10">
                  <v>11</v>
                </pt>
                <pt idx="11">
                  <v>12</v>
                </pt>
                <pt idx="12">
                  <v>13</v>
                </pt>
                <pt idx="13">
                  <v>14</v>
                </pt>
                <pt idx="14">
                  <v>15</v>
                </pt>
                <pt idx="15">
                  <v>16</v>
                </pt>
                <pt idx="16">
                  <v>17</v>
                </pt>
                <pt idx="17">
                  <v>18</v>
                </pt>
                <pt idx="18">
                  <v>19</v>
                </pt>
                <pt idx="19">
                  <v>20</v>
                </pt>
                <pt idx="20">
                  <v>21</v>
                </pt>
                <pt idx="21">
                  <v>22</v>
                </pt>
                <pt idx="22">
                  <v>23</v>
                </pt>
                <pt idx="23">
                  <v>24</v>
                </pt>
                <pt idx="24">
                  <v>25</v>
                </pt>
                <pt idx="25">
                  <v>26</v>
                </pt>
                <pt idx="26">
                  <v>27</v>
                </pt>
                <pt idx="27">
                  <v>28</v>
                </pt>
                <pt idx="28">
                  <v>29</v>
                </pt>
                <pt idx="29">
                  <v>30</v>
                </pt>
                <pt idx="30">
                  <v>31</v>
                </pt>
                <pt idx="31">
                  <v>32</v>
                </pt>
                <pt idx="32">
                  <v>33</v>
                </pt>
                <pt idx="33">
                  <v>34</v>
                </pt>
                <pt idx="34">
                  <v>35</v>
                </pt>
                <pt idx="35">
                  <v>36</v>
                </pt>
                <pt idx="36">
                  <v>37</v>
                </pt>
                <pt idx="37">
                  <v>38</v>
                </pt>
                <pt idx="38">
                  <v>39</v>
                </pt>
                <pt idx="39">
                  <v>40</v>
                </pt>
                <pt idx="40">
                  <v>41</v>
                </pt>
                <pt idx="41">
                  <v>42</v>
                </pt>
                <pt idx="42">
                  <v>43</v>
                </pt>
                <pt idx="43">
                  <v>44</v>
                </pt>
                <pt idx="44">
                  <v>45</v>
                </pt>
                <pt idx="45">
                  <v>46</v>
                </pt>
                <pt idx="46">
                  <v>47</v>
                </pt>
                <pt idx="47">
                  <v>48</v>
                </pt>
                <pt idx="48">
                  <v>49</v>
                </pt>
                <pt idx="49">
                  <v>50</v>
                </pt>
                <pt idx="50">
                  <v>51</v>
                </pt>
                <pt idx="51">
                  <v>52</v>
                </pt>
                <pt idx="52">
                  <v>53</v>
                </pt>
                <pt idx="53">
                  <v>54</v>
                </pt>
                <pt idx="54">
                  <v>55</v>
                </pt>
                <pt idx="55">
                  <v>56</v>
                </pt>
                <pt idx="56">
                  <v>57</v>
                </pt>
                <pt idx="57">
                  <v>58</v>
                </pt>
                <pt idx="58">
                  <v>59</v>
                </pt>
                <pt idx="59">
                  <v>60</v>
                </pt>
                <pt idx="60">
                  <v>61</v>
                </pt>
                <pt idx="61">
                  <v>62</v>
                </pt>
                <pt idx="62">
                  <v>63</v>
                </pt>
                <pt idx="63">
                  <v>64</v>
                </pt>
                <pt idx="64">
                  <v>65</v>
                </pt>
                <pt idx="65">
                  <v>66</v>
                </pt>
                <pt idx="66">
                  <v>67</v>
                </pt>
                <pt idx="67">
                  <v>68</v>
                </pt>
                <pt idx="68">
                  <v>69</v>
                </pt>
                <pt idx="69">
                  <v>70</v>
                </pt>
                <pt idx="70">
                  <v>71</v>
                </pt>
                <pt idx="71">
                  <v>72</v>
                </pt>
                <pt idx="72">
                  <v>73</v>
                </pt>
                <pt idx="73">
                  <v>74</v>
                </pt>
                <pt idx="74">
                  <v>75</v>
                </pt>
                <pt idx="75">
                  <v>76</v>
                </pt>
                <pt idx="76">
                  <v>77</v>
                </pt>
                <pt idx="77">
                  <v>78</v>
                </pt>
                <pt idx="78">
                  <v>79</v>
                </pt>
                <pt idx="79">
                  <v>80</v>
                </pt>
                <pt idx="80">
                  <v>81</v>
                </pt>
                <pt idx="81">
                  <v>82</v>
                </pt>
                <pt idx="82">
                  <v>83</v>
                </pt>
                <pt idx="83">
                  <v>84</v>
                </pt>
                <pt idx="84">
                  <v>85</v>
                </pt>
                <pt idx="85">
                  <v>86</v>
                </pt>
                <pt idx="86">
                  <v>87</v>
                </pt>
                <pt idx="87">
                  <v>88</v>
                </pt>
                <pt idx="88">
                  <v>89</v>
                </pt>
                <pt idx="89">
                  <v>90</v>
                </pt>
                <pt idx="90">
                  <v>91</v>
                </pt>
                <pt idx="91">
                  <v>92</v>
                </pt>
                <pt idx="92">
                  <v>93</v>
                </pt>
                <pt idx="93">
                  <v>94</v>
                </pt>
                <pt idx="94">
                  <v>95</v>
                </pt>
                <pt idx="95">
                  <v>96</v>
                </pt>
                <pt idx="96">
                  <v>97</v>
                </pt>
                <pt idx="97">
                  <v>98</v>
                </pt>
                <pt idx="98">
                  <v>99</v>
                </pt>
                <pt idx="99">
                  <v>100</v>
                </pt>
                <pt idx="100">
                  <v>101</v>
                </pt>
                <pt idx="101">
                  <v>102</v>
                </pt>
                <pt idx="102">
                  <v>103</v>
                </pt>
                <pt idx="103">
                  <v>104</v>
                </pt>
                <pt idx="104">
                  <v>105</v>
                </pt>
                <pt idx="105">
                  <v>106</v>
                </pt>
                <pt idx="106">
                  <v>107</v>
                </pt>
                <pt idx="107">
                  <v>108</v>
                </pt>
                <pt idx="108">
                  <v>109</v>
                </pt>
                <pt idx="109">
                  <v>110</v>
                </pt>
                <pt idx="110">
                  <v>111</v>
                </pt>
                <pt idx="111">
                  <v>112</v>
                </pt>
                <pt idx="112">
                  <v>113</v>
                </pt>
                <pt idx="113">
                  <v>114</v>
                </pt>
                <pt idx="114">
                  <v>115</v>
                </pt>
                <pt idx="115">
                  <v>116</v>
                </pt>
                <pt idx="116">
                  <v>117</v>
                </pt>
                <pt idx="117">
                  <v>118</v>
                </pt>
                <pt idx="118">
                  <v>119</v>
                </pt>
                <pt idx="119">
                  <v>120</v>
                </pt>
                <pt idx="120">
                  <v>121</v>
                </pt>
                <pt idx="121">
                  <v>122</v>
                </pt>
                <pt idx="122">
                  <v>123</v>
                </pt>
                <pt idx="123">
                  <v>124</v>
                </pt>
                <pt idx="124">
                  <v>125</v>
                </pt>
                <pt idx="125">
                  <v>126</v>
                </pt>
                <pt idx="126">
                  <v>127</v>
                </pt>
                <pt idx="127">
                  <v>128</v>
                </pt>
                <pt idx="128">
                  <v>129</v>
                </pt>
                <pt idx="129">
                  <v>130</v>
                </pt>
                <pt idx="130">
                  <v>131</v>
                </pt>
                <pt idx="131">
                  <v>132</v>
                </pt>
                <pt idx="132">
                  <v>133</v>
                </pt>
                <pt idx="133">
                  <v>134</v>
                </pt>
                <pt idx="134">
                  <v>135</v>
                </pt>
                <pt idx="135">
                  <v>136</v>
                </pt>
                <pt idx="136">
                  <v>137</v>
                </pt>
                <pt idx="137">
                  <v>138</v>
                </pt>
                <pt idx="138">
                  <v>139</v>
                </pt>
                <pt idx="139">
                  <v>140</v>
                </pt>
                <pt idx="140">
                  <v>141</v>
                </pt>
                <pt idx="141">
                  <v>142</v>
                </pt>
                <pt idx="142">
                  <v>143</v>
                </pt>
                <pt idx="143">
                  <v>144</v>
                </pt>
                <pt idx="144">
                  <v>145</v>
                </pt>
                <pt idx="145">
                  <v>146</v>
                </pt>
                <pt idx="146">
                  <v>147</v>
                </pt>
                <pt idx="147">
                  <v>148</v>
                </pt>
                <pt idx="148">
                  <v>149</v>
                </pt>
                <pt idx="149">
                  <v>150</v>
                </pt>
                <pt idx="150">
                  <v>151</v>
                </pt>
                <pt idx="151">
                  <v>152</v>
                </pt>
                <pt idx="152">
                  <v>153</v>
                </pt>
                <pt idx="153">
                  <v>154</v>
                </pt>
                <pt idx="154">
                  <v>155</v>
                </pt>
                <pt idx="155">
                  <v>156</v>
                </pt>
                <pt idx="156">
                  <v>157</v>
                </pt>
                <pt idx="157">
                  <v>158</v>
                </pt>
                <pt idx="158">
                  <v>159</v>
                </pt>
                <pt idx="159">
                  <v>160</v>
                </pt>
                <pt idx="160">
                  <v>161</v>
                </pt>
                <pt idx="161">
                  <v>162</v>
                </pt>
                <pt idx="162">
                  <v>163</v>
                </pt>
                <pt idx="163">
                  <v>164</v>
                </pt>
                <pt idx="164">
                  <v>165</v>
                </pt>
                <pt idx="165">
                  <v>166</v>
                </pt>
                <pt idx="166">
                  <v>167</v>
                </pt>
                <pt idx="167">
                  <v>168</v>
                </pt>
                <pt idx="168">
                  <v>169</v>
                </pt>
                <pt idx="169">
                  <v>170</v>
                </pt>
                <pt idx="170">
                  <v>171</v>
                </pt>
                <pt idx="171">
                  <v>172</v>
                </pt>
                <pt idx="172">
                  <v>173</v>
                </pt>
                <pt idx="173">
                  <v>174</v>
                </pt>
                <pt idx="174">
                  <v>175</v>
                </pt>
                <pt idx="175">
                  <v>176</v>
                </pt>
                <pt idx="176">
                  <v>177</v>
                </pt>
                <pt idx="177">
                  <v>178</v>
                </pt>
                <pt idx="178">
                  <v>179</v>
                </pt>
                <pt idx="179">
                  <v>180</v>
                </pt>
                <pt idx="180">
                  <v>181</v>
                </pt>
                <pt idx="181">
                  <v>182</v>
                </pt>
                <pt idx="182">
                  <v>183</v>
                </pt>
                <pt idx="183">
                  <v>184</v>
                </pt>
                <pt idx="184">
                  <v>185</v>
                </pt>
                <pt idx="185">
                  <v>186</v>
                </pt>
                <pt idx="186">
                  <v>187</v>
                </pt>
                <pt idx="187">
                  <v>188</v>
                </pt>
                <pt idx="188">
                  <v>189</v>
                </pt>
                <pt idx="189">
                  <v>190</v>
                </pt>
                <pt idx="190">
                  <v>191</v>
                </pt>
                <pt idx="191">
                  <v>192</v>
                </pt>
                <pt idx="192">
                  <v>193</v>
                </pt>
                <pt idx="193">
                  <v>194</v>
                </pt>
                <pt idx="194">
                  <v>195</v>
                </pt>
                <pt idx="195">
                  <v>196</v>
                </pt>
                <pt idx="196">
                  <v>197</v>
                </pt>
                <pt idx="197">
                  <v>198</v>
                </pt>
                <pt idx="198">
                  <v>199</v>
                </pt>
                <pt idx="199">
                  <v>200</v>
                </pt>
                <pt idx="200">
                  <v>201</v>
                </pt>
                <pt idx="201">
                  <v>202</v>
                </pt>
                <pt idx="202">
                  <v>203</v>
                </pt>
                <pt idx="203">
                  <v>204</v>
                </pt>
                <pt idx="204">
                  <v>205</v>
                </pt>
                <pt idx="205">
                  <v>206</v>
                </pt>
                <pt idx="206">
                  <v>207</v>
                </pt>
                <pt idx="207">
                  <v>208</v>
                </pt>
                <pt idx="208">
                  <v>209</v>
                </pt>
                <pt idx="209">
                  <v>210</v>
                </pt>
                <pt idx="210">
                  <v>211</v>
                </pt>
                <pt idx="211">
                  <v>212</v>
                </pt>
                <pt idx="212">
                  <v>213</v>
                </pt>
                <pt idx="213">
                  <v>214</v>
                </pt>
                <pt idx="214">
                  <v>215</v>
                </pt>
                <pt idx="215">
                  <v>216</v>
                </pt>
                <pt idx="216">
                  <v>217</v>
                </pt>
                <pt idx="217">
                  <v>218</v>
                </pt>
                <pt idx="218">
                  <v>219</v>
                </pt>
                <pt idx="219">
                  <v>220</v>
                </pt>
                <pt idx="220">
                  <v>221</v>
                </pt>
                <pt idx="221">
                  <v>222</v>
                </pt>
                <pt idx="222">
                  <v>223</v>
                </pt>
                <pt idx="223">
                  <v>224</v>
                </pt>
                <pt idx="224">
                  <v>225</v>
                </pt>
                <pt idx="225">
                  <v>226</v>
                </pt>
                <pt idx="226">
                  <v>227</v>
                </pt>
                <pt idx="227">
                  <v>228</v>
                </pt>
                <pt idx="228">
                  <v>229</v>
                </pt>
                <pt idx="229">
                  <v>230</v>
                </pt>
                <pt idx="230">
                  <v>231</v>
                </pt>
                <pt idx="231">
                  <v>232</v>
                </pt>
                <pt idx="232">
                  <v>233</v>
                </pt>
                <pt idx="233">
                  <v>234</v>
                </pt>
                <pt idx="234">
                  <v>235</v>
                </pt>
                <pt idx="235">
                  <v>236</v>
                </pt>
                <pt idx="236">
                  <v>237</v>
                </pt>
                <pt idx="237">
                  <v>238</v>
                </pt>
                <pt idx="238">
                  <v>239</v>
                </pt>
                <pt idx="239">
                  <v>240</v>
                </pt>
                <pt idx="240">
                  <v>241</v>
                </pt>
                <pt idx="241">
                  <v>242</v>
                </pt>
                <pt idx="242">
                  <v>243</v>
                </pt>
                <pt idx="243">
                  <v>244</v>
                </pt>
                <pt idx="244">
                  <v>245</v>
                </pt>
                <pt idx="245">
                  <v>246</v>
                </pt>
                <pt idx="246">
                  <v>247</v>
                </pt>
                <pt idx="247">
                  <v>248</v>
                </pt>
                <pt idx="248">
                  <v>249</v>
                </pt>
                <pt idx="249">
                  <v>250</v>
                </pt>
                <pt idx="250">
                  <v>251</v>
                </pt>
                <pt idx="251">
                  <v>252</v>
                </pt>
                <pt idx="252">
                  <v>253</v>
                </pt>
                <pt idx="253">
                  <v>254</v>
                </pt>
                <pt idx="254">
                  <v>255</v>
                </pt>
                <pt idx="255">
                  <v>256</v>
                </pt>
                <pt idx="256">
                  <v>257</v>
                </pt>
                <pt idx="257">
                  <v>258</v>
                </pt>
                <pt idx="258">
                  <v>259</v>
                </pt>
                <pt idx="259">
                  <v>260</v>
                </pt>
                <pt idx="260">
                  <v>261</v>
                </pt>
                <pt idx="261">
                  <v>262</v>
                </pt>
                <pt idx="262">
                  <v>263</v>
                </pt>
                <pt idx="263">
                  <v>264</v>
                </pt>
                <pt idx="264">
                  <v>265</v>
                </pt>
                <pt idx="265">
                  <v>266</v>
                </pt>
                <pt idx="266">
                  <v>267</v>
                </pt>
                <pt idx="267">
                  <v>268</v>
                </pt>
                <pt idx="268">
                  <v>269</v>
                </pt>
                <pt idx="269">
                  <v>270</v>
                </pt>
                <pt idx="270">
                  <v>271</v>
                </pt>
                <pt idx="271">
                  <v>272</v>
                </pt>
                <pt idx="272">
                  <v>273</v>
                </pt>
                <pt idx="273">
                  <v>274</v>
                </pt>
                <pt idx="274">
                  <v>275</v>
                </pt>
                <pt idx="275">
                  <v>276</v>
                </pt>
                <pt idx="276">
                  <v>277</v>
                </pt>
                <pt idx="277">
                  <v>278</v>
                </pt>
                <pt idx="278">
                  <v>279</v>
                </pt>
                <pt idx="279">
                  <v>280</v>
                </pt>
                <pt idx="280">
                  <v>281</v>
                </pt>
                <pt idx="281">
                  <v>282</v>
                </pt>
                <pt idx="282">
                  <v>283</v>
                </pt>
                <pt idx="283">
                  <v>284</v>
                </pt>
                <pt idx="284">
                  <v>285</v>
                </pt>
                <pt idx="285">
                  <v>286</v>
                </pt>
                <pt idx="286">
                  <v>287</v>
                </pt>
                <pt idx="287">
                  <v>288</v>
                </pt>
                <pt idx="288">
                  <v>289</v>
                </pt>
                <pt idx="289">
                  <v>290</v>
                </pt>
                <pt idx="290">
                  <v>291</v>
                </pt>
                <pt idx="291">
                  <v>292</v>
                </pt>
                <pt idx="292">
                  <v>293</v>
                </pt>
                <pt idx="293">
                  <v>294</v>
                </pt>
                <pt idx="294">
                  <v>295</v>
                </pt>
                <pt idx="295">
                  <v>296</v>
                </pt>
                <pt idx="296">
                  <v>297</v>
                </pt>
                <pt idx="297">
                  <v>298</v>
                </pt>
                <pt idx="298">
                  <v>299</v>
                </pt>
                <pt idx="299">
                  <v>300</v>
                </pt>
                <pt idx="300">
                  <v>301</v>
                </pt>
                <pt idx="301">
                  <v>302</v>
                </pt>
                <pt idx="302">
                  <v>303</v>
                </pt>
                <pt idx="303">
                  <v>304</v>
                </pt>
                <pt idx="304">
                  <v>305</v>
                </pt>
                <pt idx="305">
                  <v>306</v>
                </pt>
                <pt idx="306">
                  <v>307</v>
                </pt>
                <pt idx="307">
                  <v>308</v>
                </pt>
                <pt idx="308">
                  <v>309</v>
                </pt>
                <pt idx="309">
                  <v>310</v>
                </pt>
                <pt idx="310">
                  <v>311</v>
                </pt>
                <pt idx="311">
                  <v>312</v>
                </pt>
                <pt idx="312">
                  <v>313</v>
                </pt>
                <pt idx="313">
                  <v>314</v>
                </pt>
                <pt idx="314">
                  <v>315</v>
                </pt>
                <pt idx="315">
                  <v>316</v>
                </pt>
                <pt idx="316">
                  <v>317</v>
                </pt>
                <pt idx="317">
                  <v>318</v>
                </pt>
                <pt idx="318">
                  <v>319</v>
                </pt>
                <pt idx="319">
                  <v>320</v>
                </pt>
                <pt idx="320">
                  <v>321</v>
                </pt>
                <pt idx="321">
                  <v>322</v>
                </pt>
                <pt idx="322">
                  <v>323</v>
                </pt>
                <pt idx="323">
                  <v>324</v>
                </pt>
                <pt idx="324">
                  <v>325</v>
                </pt>
                <pt idx="325">
                  <v>326</v>
                </pt>
                <pt idx="326">
                  <v>327</v>
                </pt>
                <pt idx="327">
                  <v>328</v>
                </pt>
                <pt idx="328">
                  <v>329</v>
                </pt>
                <pt idx="329">
                  <v>330</v>
                </pt>
                <pt idx="330">
                  <v>331</v>
                </pt>
                <pt idx="331">
                  <v>332</v>
                </pt>
                <pt idx="332">
                  <v>333</v>
                </pt>
                <pt idx="333">
                  <v>334</v>
                </pt>
                <pt idx="334">
                  <v>335</v>
                </pt>
                <pt idx="335">
                  <v>336</v>
                </pt>
                <pt idx="336">
                  <v>337</v>
                </pt>
                <pt idx="337">
                  <v>338</v>
                </pt>
                <pt idx="338">
                  <v>339</v>
                </pt>
                <pt idx="339">
                  <v>340</v>
                </pt>
                <pt idx="340">
                  <v>341</v>
                </pt>
                <pt idx="341">
                  <v>342</v>
                </pt>
                <pt idx="342">
                  <v>343</v>
                </pt>
                <pt idx="343">
                  <v>344</v>
                </pt>
                <pt idx="344">
                  <v>345</v>
                </pt>
                <pt idx="345">
                  <v>346</v>
                </pt>
                <pt idx="346">
                  <v>347</v>
                </pt>
                <pt idx="347">
                  <v>348</v>
                </pt>
                <pt idx="348">
                  <v>349</v>
                </pt>
                <pt idx="349">
                  <v>350</v>
                </pt>
                <pt idx="350">
                  <v>351</v>
                </pt>
                <pt idx="351">
                  <v>352</v>
                </pt>
                <pt idx="352">
                  <v>353</v>
                </pt>
                <pt idx="353">
                  <v>354</v>
                </pt>
                <pt idx="354">
                  <v>355</v>
                </pt>
                <pt idx="355">
                  <v>356</v>
                </pt>
                <pt idx="356">
                  <v>357</v>
                </pt>
                <pt idx="357">
                  <v>358</v>
                </pt>
                <pt idx="358">
                  <v>359</v>
                </pt>
                <pt idx="359">
                  <v>360</v>
                </pt>
                <pt idx="360">
                  <v>361</v>
                </pt>
                <pt idx="361">
                  <v>362</v>
                </pt>
                <pt idx="362">
                  <v>363</v>
                </pt>
                <pt idx="363">
                  <v>364</v>
                </pt>
                <pt idx="364">
                  <v>365</v>
                </pt>
                <pt idx="365">
                  <v>366</v>
                </pt>
                <pt idx="366">
                  <v>367</v>
                </pt>
                <pt idx="367">
                  <v>368</v>
                </pt>
                <pt idx="368">
                  <v>369</v>
                </pt>
                <pt idx="369">
                  <v>370</v>
                </pt>
                <pt idx="370">
                  <v>371</v>
                </pt>
                <pt idx="371">
                  <v>372</v>
                </pt>
                <pt idx="372">
                  <v>373</v>
                </pt>
                <pt idx="373">
                  <v>374</v>
                </pt>
                <pt idx="374">
                  <v>375</v>
                </pt>
                <pt idx="375">
                  <v>376</v>
                </pt>
                <pt idx="376">
                  <v>377</v>
                </pt>
                <pt idx="377">
                  <v>378</v>
                </pt>
                <pt idx="378">
                  <v>379</v>
                </pt>
                <pt idx="379">
                  <v>380</v>
                </pt>
                <pt idx="380">
                  <v>381</v>
                </pt>
                <pt idx="381">
                  <v>382</v>
                </pt>
                <pt idx="382">
                  <v>383</v>
                </pt>
                <pt idx="383">
                  <v>384</v>
                </pt>
                <pt idx="384">
                  <v>385</v>
                </pt>
                <pt idx="385">
                  <v>386</v>
                </pt>
                <pt idx="386">
                  <v>387</v>
                </pt>
                <pt idx="387">
                  <v>388</v>
                </pt>
                <pt idx="388">
                  <v>389</v>
                </pt>
                <pt idx="389">
                  <v>390</v>
                </pt>
                <pt idx="390">
                  <v>391</v>
                </pt>
                <pt idx="391">
                  <v>392</v>
                </pt>
                <pt idx="392">
                  <v>393</v>
                </pt>
                <pt idx="393">
                  <v>394</v>
                </pt>
                <pt idx="394">
                  <v>395</v>
                </pt>
                <pt idx="395">
                  <v>396</v>
                </pt>
                <pt idx="396">
                  <v>397</v>
                </pt>
                <pt idx="397">
                  <v>398</v>
                </pt>
                <pt idx="398">
                  <v>399</v>
                </pt>
                <pt idx="399">
                  <v>400</v>
                </pt>
                <pt idx="400">
                  <v>401</v>
                </pt>
                <pt idx="401">
                  <v>402</v>
                </pt>
                <pt idx="402">
                  <v>403</v>
                </pt>
                <pt idx="403">
                  <v>404</v>
                </pt>
                <pt idx="404">
                  <v>405</v>
                </pt>
                <pt idx="405">
                  <v>406</v>
                </pt>
                <pt idx="406">
                  <v>407</v>
                </pt>
                <pt idx="407">
                  <v>408</v>
                </pt>
                <pt idx="408">
                  <v>409</v>
                </pt>
                <pt idx="409">
                  <v>410</v>
                </pt>
                <pt idx="410">
                  <v>411</v>
                </pt>
                <pt idx="411">
                  <v>412</v>
                </pt>
                <pt idx="412">
                  <v>413</v>
                </pt>
                <pt idx="413">
                  <v>414</v>
                </pt>
                <pt idx="414">
                  <v>415</v>
                </pt>
                <pt idx="415">
                  <v>416</v>
                </pt>
                <pt idx="416">
                  <v>417</v>
                </pt>
                <pt idx="417">
                  <v>418</v>
                </pt>
                <pt idx="418">
                  <v>419</v>
                </pt>
                <pt idx="419">
                  <v>420</v>
                </pt>
                <pt idx="420">
                  <v>421</v>
                </pt>
                <pt idx="421">
                  <v>422</v>
                </pt>
                <pt idx="422">
                  <v>423</v>
                </pt>
                <pt idx="423">
                  <v>424</v>
                </pt>
                <pt idx="424">
                  <v>425</v>
                </pt>
                <pt idx="425">
                  <v>426</v>
                </pt>
                <pt idx="426">
                  <v>427</v>
                </pt>
                <pt idx="427">
                  <v>428</v>
                </pt>
                <pt idx="428">
                  <v>429</v>
                </pt>
                <pt idx="429">
                  <v>430</v>
                </pt>
                <pt idx="430">
                  <v>431</v>
                </pt>
                <pt idx="431">
                  <v>432</v>
                </pt>
                <pt idx="432">
                  <v>433</v>
                </pt>
                <pt idx="433">
                  <v>434</v>
                </pt>
                <pt idx="434">
                  <v>435</v>
                </pt>
                <pt idx="435">
                  <v>436</v>
                </pt>
                <pt idx="436">
                  <v>437</v>
                </pt>
                <pt idx="437">
                  <v>438</v>
                </pt>
                <pt idx="438">
                  <v>439</v>
                </pt>
                <pt idx="439">
                  <v>440</v>
                </pt>
                <pt idx="440">
                  <v>441</v>
                </pt>
                <pt idx="441">
                  <v>442</v>
                </pt>
                <pt idx="442">
                  <v>443</v>
                </pt>
                <pt idx="443">
                  <v>444</v>
                </pt>
                <pt idx="444">
                  <v>445</v>
                </pt>
                <pt idx="445">
                  <v>446</v>
                </pt>
                <pt idx="446">
                  <v>447</v>
                </pt>
                <pt idx="447">
                  <v>448</v>
                </pt>
                <pt idx="448">
                  <v>449</v>
                </pt>
                <pt idx="449">
                  <v>450</v>
                </pt>
                <pt idx="450">
                  <v>451</v>
                </pt>
                <pt idx="451">
                  <v>452</v>
                </pt>
                <pt idx="452">
                  <v>453</v>
                </pt>
                <pt idx="453">
                  <v>454</v>
                </pt>
                <pt idx="454">
                  <v>455</v>
                </pt>
                <pt idx="455">
                  <v>456</v>
                </pt>
                <pt idx="456">
                  <v>457</v>
                </pt>
                <pt idx="457">
                  <v>458</v>
                </pt>
                <pt idx="458">
                  <v>459</v>
                </pt>
                <pt idx="459">
                  <v>460</v>
                </pt>
                <pt idx="460">
                  <v>461</v>
                </pt>
                <pt idx="461">
                  <v>462</v>
                </pt>
                <pt idx="462">
                  <v>463</v>
                </pt>
                <pt idx="463">
                  <v>464</v>
                </pt>
                <pt idx="464">
                  <v>465</v>
                </pt>
                <pt idx="465">
                  <v>466</v>
                </pt>
                <pt idx="466">
                  <v>467</v>
                </pt>
                <pt idx="467">
                  <v>468</v>
                </pt>
                <pt idx="468">
                  <v>469</v>
                </pt>
                <pt idx="469">
                  <v>470</v>
                </pt>
                <pt idx="470">
                  <v>471</v>
                </pt>
                <pt idx="471">
                  <v>472</v>
                </pt>
                <pt idx="472">
                  <v>473</v>
                </pt>
                <pt idx="473">
                  <v>474</v>
                </pt>
                <pt idx="474">
                  <v>475</v>
                </pt>
                <pt idx="475">
                  <v>476</v>
                </pt>
                <pt idx="476">
                  <v>477</v>
                </pt>
                <pt idx="477">
                  <v>478</v>
                </pt>
                <pt idx="478">
                  <v>479</v>
                </pt>
                <pt idx="479">
                  <v>480</v>
                </pt>
                <pt idx="480">
                  <v>481</v>
                </pt>
                <pt idx="481">
                  <v>482</v>
                </pt>
                <pt idx="482">
                  <v>483</v>
                </pt>
                <pt idx="483">
                  <v>484</v>
                </pt>
                <pt idx="484">
                  <v>485</v>
                </pt>
                <pt idx="485">
                  <v>486</v>
                </pt>
                <pt idx="486">
                  <v>487</v>
                </pt>
                <pt idx="487">
                  <v>488</v>
                </pt>
                <pt idx="488">
                  <v>489</v>
                </pt>
                <pt idx="489">
                  <v>490</v>
                </pt>
                <pt idx="490">
                  <v>491</v>
                </pt>
                <pt idx="491">
                  <v>492</v>
                </pt>
                <pt idx="492">
                  <v>493</v>
                </pt>
                <pt idx="493">
                  <v>494</v>
                </pt>
                <pt idx="494">
                  <v>495</v>
                </pt>
                <pt idx="495">
                  <v>496</v>
                </pt>
                <pt idx="496">
                  <v>497</v>
                </pt>
                <pt idx="497">
                  <v>498</v>
                </pt>
                <pt idx="498">
                  <v>499</v>
                </pt>
                <pt idx="499">
                  <v>500</v>
                </pt>
                <pt idx="500">
                  <v>501</v>
                </pt>
                <pt idx="501">
                  <v>502</v>
                </pt>
                <pt idx="502">
                  <v>503</v>
                </pt>
                <pt idx="503">
                  <v>504</v>
                </pt>
                <pt idx="504">
                  <v>505</v>
                </pt>
                <pt idx="505">
                  <v>506</v>
                </pt>
                <pt idx="506">
                  <v>507</v>
                </pt>
                <pt idx="507">
                  <v>508</v>
                </pt>
                <pt idx="508">
                  <v>509</v>
                </pt>
                <pt idx="509">
                  <v>510</v>
                </pt>
                <pt idx="510">
                  <v>511</v>
                </pt>
                <pt idx="511">
                  <v>512</v>
                </pt>
                <pt idx="512">
                  <v>513</v>
                </pt>
                <pt idx="513">
                  <v>514</v>
                </pt>
                <pt idx="514">
                  <v>515</v>
                </pt>
                <pt idx="515">
                  <v>516</v>
                </pt>
                <pt idx="516">
                  <v>517</v>
                </pt>
                <pt idx="517">
                  <v>518</v>
                </pt>
                <pt idx="518">
                  <v>519</v>
                </pt>
                <pt idx="519">
                  <v>520</v>
                </pt>
                <pt idx="520">
                  <v>521</v>
                </pt>
              </numCache>
            </numRef>
          </cat>
          <val>
            <numRef>
              <f>Trades!$AB$2:$AB$522</f>
              <numCache>
                <formatCode>"$"#,##0.00</formatCode>
                <ptCount val="521"/>
                <pt idx="0">
                  <v>10100</v>
                </pt>
                <pt idx="1">
                  <v>10200</v>
                </pt>
                <pt idx="2">
                  <v>10300</v>
                </pt>
                <pt idx="3">
                  <v>10200</v>
                </pt>
                <pt idx="4">
                  <v>10300</v>
                </pt>
                <pt idx="5">
                  <v>10200</v>
                </pt>
                <pt idx="6">
                  <v>10100</v>
                </pt>
                <pt idx="7">
                  <v>10000</v>
                </pt>
                <pt idx="8">
                  <v>9900</v>
                </pt>
                <pt idx="9">
                  <v>9800</v>
                </pt>
                <pt idx="10">
                  <v>9900</v>
                </pt>
                <pt idx="11">
                  <v>9800</v>
                </pt>
                <pt idx="12">
                  <v>9700</v>
                </pt>
                <pt idx="13">
                  <v>9600</v>
                </pt>
                <pt idx="14">
                  <v>9500</v>
                </pt>
                <pt idx="15">
                  <v>9600</v>
                </pt>
                <pt idx="16">
                  <v>9500</v>
                </pt>
                <pt idx="17">
                  <v>9400</v>
                </pt>
                <pt idx="18">
                  <v>9500</v>
                </pt>
                <pt idx="19">
                  <v>9400</v>
                </pt>
                <pt idx="20">
                  <v>9500</v>
                </pt>
                <pt idx="21">
                  <v>9400</v>
                </pt>
                <pt idx="22">
                  <v>9300</v>
                </pt>
                <pt idx="23">
                  <v>9200</v>
                </pt>
                <pt idx="24">
                  <v>9100</v>
                </pt>
                <pt idx="25">
                  <v>9000</v>
                </pt>
                <pt idx="26">
                  <v>9100</v>
                </pt>
                <pt idx="27">
                  <v>9000</v>
                </pt>
                <pt idx="28">
                  <v>8900</v>
                </pt>
                <pt idx="29">
                  <v>8800</v>
                </pt>
                <pt idx="30">
                  <v>8700</v>
                </pt>
                <pt idx="31">
                  <v>8800</v>
                </pt>
                <pt idx="32">
                  <v>8700</v>
                </pt>
                <pt idx="33">
                  <v>8800</v>
                </pt>
                <pt idx="34">
                  <v>8900</v>
                </pt>
                <pt idx="35">
                  <v>9000</v>
                </pt>
                <pt idx="36">
                  <v>9100</v>
                </pt>
                <pt idx="37">
                  <v>9200</v>
                </pt>
                <pt idx="38">
                  <v>9300</v>
                </pt>
                <pt idx="39">
                  <v>9200</v>
                </pt>
                <pt idx="40">
                  <v>9300</v>
                </pt>
                <pt idx="41">
                  <v>9200</v>
                </pt>
                <pt idx="42">
                  <v>9300</v>
                </pt>
                <pt idx="43">
                  <v>9200</v>
                </pt>
                <pt idx="44">
                  <v>9100</v>
                </pt>
                <pt idx="45">
                  <v>9000</v>
                </pt>
                <pt idx="46">
                  <v>9100</v>
                </pt>
                <pt idx="47">
                  <v>9200</v>
                </pt>
                <pt idx="48">
                  <v>9100</v>
                </pt>
                <pt idx="49">
                  <v>9200</v>
                </pt>
                <pt idx="50">
                  <v>9100</v>
                </pt>
                <pt idx="51">
                  <v>9200</v>
                </pt>
                <pt idx="52">
                  <v>9100</v>
                </pt>
                <pt idx="53">
                  <v>9200</v>
                </pt>
                <pt idx="54">
                  <v>9300</v>
                </pt>
                <pt idx="55">
                  <v>9200</v>
                </pt>
                <pt idx="56">
                  <v>9100</v>
                </pt>
                <pt idx="57">
                  <v>9200</v>
                </pt>
                <pt idx="58">
                  <v>9300</v>
                </pt>
                <pt idx="59">
                  <v>9200</v>
                </pt>
                <pt idx="60">
                  <v>9300</v>
                </pt>
                <pt idx="61">
                  <v>9400</v>
                </pt>
                <pt idx="62">
                  <v>9300</v>
                </pt>
                <pt idx="63">
                  <v>9200</v>
                </pt>
                <pt idx="64">
                  <v>9100</v>
                </pt>
                <pt idx="65">
                  <v>9000</v>
                </pt>
                <pt idx="66">
                  <v>8900</v>
                </pt>
                <pt idx="67">
                  <v>8800</v>
                </pt>
                <pt idx="68">
                  <v>8900</v>
                </pt>
                <pt idx="69">
                  <v>8800</v>
                </pt>
                <pt idx="70">
                  <v>8700</v>
                </pt>
                <pt idx="71">
                  <v>8800</v>
                </pt>
                <pt idx="72">
                  <v>8900</v>
                </pt>
                <pt idx="73">
                  <v>8800</v>
                </pt>
                <pt idx="74">
                  <v>8700</v>
                </pt>
                <pt idx="75">
                  <v>8600</v>
                </pt>
                <pt idx="76">
                  <v>8500</v>
                </pt>
                <pt idx="77">
                  <v>8600</v>
                </pt>
                <pt idx="78">
                  <v>8700</v>
                </pt>
                <pt idx="79">
                  <v>8600</v>
                </pt>
                <pt idx="80">
                  <v>8500</v>
                </pt>
                <pt idx="81">
                  <v>8600</v>
                </pt>
                <pt idx="82">
                  <v>8500</v>
                </pt>
                <pt idx="83">
                  <v>8400</v>
                </pt>
                <pt idx="84">
                  <v>8500</v>
                </pt>
                <pt idx="85">
                  <v>8600</v>
                </pt>
                <pt idx="86">
                  <v>8500</v>
                </pt>
                <pt idx="87">
                  <v>8600</v>
                </pt>
                <pt idx="88">
                  <v>8700</v>
                </pt>
                <pt idx="89">
                  <v>8800</v>
                </pt>
                <pt idx="90">
                  <v>8700</v>
                </pt>
                <pt idx="91">
                  <v>8600</v>
                </pt>
                <pt idx="92">
                  <v>8500</v>
                </pt>
                <pt idx="93">
                  <v>8400</v>
                </pt>
                <pt idx="94">
                  <v>8500</v>
                </pt>
                <pt idx="95">
                  <v>8400</v>
                </pt>
                <pt idx="96">
                  <v>8300</v>
                </pt>
                <pt idx="97">
                  <v>8400</v>
                </pt>
                <pt idx="98">
                  <v>8300</v>
                </pt>
                <pt idx="99">
                  <v>8200</v>
                </pt>
                <pt idx="100">
                  <v>8100</v>
                </pt>
                <pt idx="101">
                  <v>8000</v>
                </pt>
                <pt idx="102">
                  <v>8100</v>
                </pt>
                <pt idx="103">
                  <v>8000</v>
                </pt>
                <pt idx="104">
                  <v>8100</v>
                </pt>
                <pt idx="105">
                  <v>8000</v>
                </pt>
                <pt idx="106">
                  <v>8100</v>
                </pt>
                <pt idx="107">
                  <v>8000</v>
                </pt>
                <pt idx="108">
                  <v>7900</v>
                </pt>
                <pt idx="109">
                  <v>8000</v>
                </pt>
                <pt idx="110">
                  <v>7900</v>
                </pt>
                <pt idx="111">
                  <v>8000</v>
                </pt>
                <pt idx="112">
                  <v>0</v>
                </pt>
                <pt idx="113">
                  <v>0</v>
                </pt>
                <pt idx="114">
                  <v>0</v>
                </pt>
                <pt idx="115">
                  <v>0</v>
                </pt>
                <pt idx="116">
                  <v>0</v>
                </pt>
                <pt idx="117">
                  <v>0</v>
                </pt>
                <pt idx="118">
                  <v>0</v>
                </pt>
                <pt idx="119">
                  <v>0</v>
                </pt>
                <pt idx="120">
                  <v>0</v>
                </pt>
                <pt idx="121">
                  <v>0</v>
                </pt>
                <pt idx="122">
                  <v>0</v>
                </pt>
                <pt idx="123">
                  <v>0</v>
                </pt>
                <pt idx="124">
                  <v>0</v>
                </pt>
                <pt idx="125">
                  <v>0</v>
                </pt>
                <pt idx="126">
                  <v>0</v>
                </pt>
                <pt idx="127">
                  <v>0</v>
                </pt>
                <pt idx="128">
                  <v>0</v>
                </pt>
                <pt idx="129">
                  <v>0</v>
                </pt>
                <pt idx="130">
                  <v>0</v>
                </pt>
                <pt idx="131">
                  <v>0</v>
                </pt>
                <pt idx="132">
                  <v>0</v>
                </pt>
                <pt idx="133">
                  <v>0</v>
                </pt>
                <pt idx="134">
                  <v>0</v>
                </pt>
                <pt idx="135">
                  <v>0</v>
                </pt>
                <pt idx="136">
                  <v>0</v>
                </pt>
                <pt idx="137">
                  <v>0</v>
                </pt>
                <pt idx="138">
                  <v>0</v>
                </pt>
                <pt idx="139">
                  <v>0</v>
                </pt>
                <pt idx="140">
                  <v>0</v>
                </pt>
                <pt idx="141">
                  <v>0</v>
                </pt>
                <pt idx="142">
                  <v>0</v>
                </pt>
                <pt idx="143">
                  <v>0</v>
                </pt>
                <pt idx="144">
                  <v>0</v>
                </pt>
                <pt idx="145">
                  <v>0</v>
                </pt>
                <pt idx="146">
                  <v>0</v>
                </pt>
                <pt idx="147">
                  <v>0</v>
                </pt>
                <pt idx="148">
                  <v>0</v>
                </pt>
                <pt idx="149">
                  <v>0</v>
                </pt>
                <pt idx="150">
                  <v>0</v>
                </pt>
                <pt idx="151">
                  <v>0</v>
                </pt>
                <pt idx="152">
                  <v>0</v>
                </pt>
                <pt idx="153">
                  <v>0</v>
                </pt>
                <pt idx="154">
                  <v>0</v>
                </pt>
                <pt idx="155">
                  <v>0</v>
                </pt>
                <pt idx="156">
                  <v>0</v>
                </pt>
                <pt idx="157">
                  <v>0</v>
                </pt>
                <pt idx="158">
                  <v>0</v>
                </pt>
                <pt idx="159">
                  <v>0</v>
                </pt>
                <pt idx="160">
                  <v>0</v>
                </pt>
                <pt idx="161">
                  <v>0</v>
                </pt>
                <pt idx="162">
                  <v>0</v>
                </pt>
                <pt idx="163">
                  <v>0</v>
                </pt>
                <pt idx="164">
                  <v>0</v>
                </pt>
                <pt idx="165">
                  <v>0</v>
                </pt>
                <pt idx="166">
                  <v>0</v>
                </pt>
                <pt idx="167">
                  <v>0</v>
                </pt>
                <pt idx="168">
                  <v>0</v>
                </pt>
                <pt idx="169">
                  <v>0</v>
                </pt>
                <pt idx="170">
                  <v>0</v>
                </pt>
                <pt idx="171">
                  <v>0</v>
                </pt>
                <pt idx="172">
                  <v>0</v>
                </pt>
                <pt idx="173">
                  <v>0</v>
                </pt>
                <pt idx="174">
                  <v>0</v>
                </pt>
                <pt idx="175">
                  <v>0</v>
                </pt>
                <pt idx="176">
                  <v>0</v>
                </pt>
                <pt idx="177">
                  <v>0</v>
                </pt>
                <pt idx="178">
                  <v>0</v>
                </pt>
                <pt idx="179">
                  <v>0</v>
                </pt>
                <pt idx="180">
                  <v>0</v>
                </pt>
                <pt idx="181">
                  <v>0</v>
                </pt>
                <pt idx="182">
                  <v>0</v>
                </pt>
                <pt idx="183">
                  <v>0</v>
                </pt>
                <pt idx="184">
                  <v>0</v>
                </pt>
                <pt idx="185">
                  <v>0</v>
                </pt>
                <pt idx="186">
                  <v>0</v>
                </pt>
                <pt idx="187">
                  <v>0</v>
                </pt>
                <pt idx="188">
                  <v>0</v>
                </pt>
                <pt idx="189">
                  <v>0</v>
                </pt>
                <pt idx="190">
                  <v>0</v>
                </pt>
                <pt idx="191">
                  <v>0</v>
                </pt>
                <pt idx="192">
                  <v>0</v>
                </pt>
                <pt idx="193">
                  <v>0</v>
                </pt>
                <pt idx="194">
                  <v>0</v>
                </pt>
                <pt idx="195">
                  <v>0</v>
                </pt>
                <pt idx="196">
                  <v>0</v>
                </pt>
                <pt idx="197">
                  <v>0</v>
                </pt>
                <pt idx="198">
                  <v>0</v>
                </pt>
                <pt idx="199">
                  <v>0</v>
                </pt>
                <pt idx="200">
                  <v>0</v>
                </pt>
                <pt idx="201">
                  <v>0</v>
                </pt>
                <pt idx="202">
                  <v>0</v>
                </pt>
                <pt idx="203">
                  <v>0</v>
                </pt>
                <pt idx="204">
                  <v>0</v>
                </pt>
                <pt idx="205">
                  <v>0</v>
                </pt>
                <pt idx="206">
                  <v>0</v>
                </pt>
                <pt idx="207">
                  <v>0</v>
                </pt>
                <pt idx="208">
                  <v>0</v>
                </pt>
                <pt idx="209">
                  <v>0</v>
                </pt>
                <pt idx="210">
                  <v>0</v>
                </pt>
                <pt idx="211">
                  <v>0</v>
                </pt>
                <pt idx="212">
                  <v>0</v>
                </pt>
                <pt idx="213">
                  <v>0</v>
                </pt>
                <pt idx="214">
                  <v>0</v>
                </pt>
                <pt idx="215">
                  <v>0</v>
                </pt>
                <pt idx="216">
                  <v>0</v>
                </pt>
                <pt idx="217">
                  <v>0</v>
                </pt>
                <pt idx="218">
                  <v>0</v>
                </pt>
                <pt idx="219">
                  <v>0</v>
                </pt>
                <pt idx="220">
                  <v>0</v>
                </pt>
                <pt idx="221">
                  <v>0</v>
                </pt>
                <pt idx="222">
                  <v>0</v>
                </pt>
                <pt idx="223">
                  <v>0</v>
                </pt>
                <pt idx="224">
                  <v>0</v>
                </pt>
                <pt idx="225">
                  <v>0</v>
                </pt>
                <pt idx="226">
                  <v>0</v>
                </pt>
                <pt idx="227">
                  <v>0</v>
                </pt>
                <pt idx="228">
                  <v>0</v>
                </pt>
                <pt idx="229">
                  <v>0</v>
                </pt>
                <pt idx="230">
                  <v>0</v>
                </pt>
                <pt idx="231">
                  <v>0</v>
                </pt>
                <pt idx="232">
                  <v>0</v>
                </pt>
                <pt idx="233">
                  <v>0</v>
                </pt>
                <pt idx="234">
                  <v>0</v>
                </pt>
                <pt idx="235">
                  <v>0</v>
                </pt>
                <pt idx="236">
                  <v>0</v>
                </pt>
                <pt idx="237">
                  <v>0</v>
                </pt>
                <pt idx="238">
                  <v>0</v>
                </pt>
                <pt idx="239">
                  <v>0</v>
                </pt>
                <pt idx="240">
                  <v>0</v>
                </pt>
                <pt idx="241">
                  <v>0</v>
                </pt>
                <pt idx="242">
                  <v>0</v>
                </pt>
                <pt idx="243">
                  <v>0</v>
                </pt>
                <pt idx="244">
                  <v>0</v>
                </pt>
                <pt idx="245">
                  <v>0</v>
                </pt>
                <pt idx="246">
                  <v>0</v>
                </pt>
                <pt idx="247">
                  <v>0</v>
                </pt>
                <pt idx="248">
                  <v>0</v>
                </pt>
                <pt idx="249">
                  <v>0</v>
                </pt>
                <pt idx="250">
                  <v>0</v>
                </pt>
                <pt idx="251">
                  <v>0</v>
                </pt>
                <pt idx="252">
                  <v>0</v>
                </pt>
                <pt idx="253">
                  <v>0</v>
                </pt>
                <pt idx="254">
                  <v>0</v>
                </pt>
                <pt idx="255">
                  <v>0</v>
                </pt>
                <pt idx="256">
                  <v>0</v>
                </pt>
                <pt idx="257">
                  <v>0</v>
                </pt>
                <pt idx="258">
                  <v>0</v>
                </pt>
                <pt idx="259">
                  <v>0</v>
                </pt>
                <pt idx="260">
                  <v>0</v>
                </pt>
                <pt idx="261">
                  <v>0</v>
                </pt>
                <pt idx="262">
                  <v>0</v>
                </pt>
                <pt idx="263">
                  <v>0</v>
                </pt>
                <pt idx="264">
                  <v>0</v>
                </pt>
                <pt idx="265">
                  <v>0</v>
                </pt>
                <pt idx="266">
                  <v>0</v>
                </pt>
                <pt idx="267">
                  <v>0</v>
                </pt>
                <pt idx="268">
                  <v>0</v>
                </pt>
                <pt idx="269">
                  <v>0</v>
                </pt>
                <pt idx="270">
                  <v>0</v>
                </pt>
                <pt idx="271">
                  <v>0</v>
                </pt>
                <pt idx="272">
                  <v>0</v>
                </pt>
                <pt idx="273">
                  <v>0</v>
                </pt>
                <pt idx="274">
                  <v>0</v>
                </pt>
                <pt idx="275">
                  <v>0</v>
                </pt>
                <pt idx="276">
                  <v>0</v>
                </pt>
                <pt idx="277">
                  <v>0</v>
                </pt>
                <pt idx="278">
                  <v>0</v>
                </pt>
                <pt idx="279">
                  <v>0</v>
                </pt>
                <pt idx="280">
                  <v>0</v>
                </pt>
                <pt idx="281">
                  <v>0</v>
                </pt>
                <pt idx="282">
                  <v>0</v>
                </pt>
                <pt idx="283">
                  <v>0</v>
                </pt>
                <pt idx="284">
                  <v>0</v>
                </pt>
                <pt idx="285">
                  <v>0</v>
                </pt>
                <pt idx="286">
                  <v>0</v>
                </pt>
                <pt idx="287">
                  <v>0</v>
                </pt>
                <pt idx="288">
                  <v>0</v>
                </pt>
                <pt idx="289">
                  <v>0</v>
                </pt>
                <pt idx="290">
                  <v>0</v>
                </pt>
                <pt idx="291">
                  <v>0</v>
                </pt>
                <pt idx="292">
                  <v>0</v>
                </pt>
                <pt idx="293">
                  <v>0</v>
                </pt>
                <pt idx="294">
                  <v>0</v>
                </pt>
                <pt idx="295">
                  <v>0</v>
                </pt>
                <pt idx="296">
                  <v>0</v>
                </pt>
                <pt idx="297">
                  <v>0</v>
                </pt>
                <pt idx="298">
                  <v>0</v>
                </pt>
                <pt idx="299">
                  <v>0</v>
                </pt>
                <pt idx="300">
                  <v>0</v>
                </pt>
                <pt idx="301">
                  <v>0</v>
                </pt>
                <pt idx="302">
                  <v>0</v>
                </pt>
                <pt idx="303">
                  <v>0</v>
                </pt>
                <pt idx="304">
                  <v>0</v>
                </pt>
                <pt idx="305">
                  <v>0</v>
                </pt>
                <pt idx="306">
                  <v>0</v>
                </pt>
                <pt idx="307">
                  <v>0</v>
                </pt>
                <pt idx="308">
                  <v>0</v>
                </pt>
                <pt idx="309">
                  <v>0</v>
                </pt>
                <pt idx="310">
                  <v>0</v>
                </pt>
                <pt idx="311">
                  <v>0</v>
                </pt>
                <pt idx="312">
                  <v>0</v>
                </pt>
                <pt idx="313">
                  <v>0</v>
                </pt>
                <pt idx="314">
                  <v>0</v>
                </pt>
                <pt idx="315">
                  <v>0</v>
                </pt>
                <pt idx="316">
                  <v>0</v>
                </pt>
                <pt idx="317">
                  <v>0</v>
                </pt>
                <pt idx="318">
                  <v>0</v>
                </pt>
                <pt idx="319">
                  <v>0</v>
                </pt>
                <pt idx="320">
                  <v>0</v>
                </pt>
                <pt idx="321">
                  <v>0</v>
                </pt>
                <pt idx="322">
                  <v>0</v>
                </pt>
                <pt idx="323">
                  <v>0</v>
                </pt>
                <pt idx="324">
                  <v>0</v>
                </pt>
                <pt idx="325">
                  <v>0</v>
                </pt>
                <pt idx="326">
                  <v>0</v>
                </pt>
                <pt idx="327">
                  <v>0</v>
                </pt>
                <pt idx="328">
                  <v>0</v>
                </pt>
                <pt idx="329">
                  <v>0</v>
                </pt>
                <pt idx="330">
                  <v>0</v>
                </pt>
                <pt idx="331">
                  <v>0</v>
                </pt>
                <pt idx="332">
                  <v>0</v>
                </pt>
                <pt idx="333">
                  <v>0</v>
                </pt>
                <pt idx="334">
                  <v>0</v>
                </pt>
                <pt idx="335">
                  <v>0</v>
                </pt>
                <pt idx="336">
                  <v>0</v>
                </pt>
                <pt idx="337">
                  <v>0</v>
                </pt>
                <pt idx="338">
                  <v>0</v>
                </pt>
                <pt idx="339">
                  <v>0</v>
                </pt>
                <pt idx="340">
                  <v>0</v>
                </pt>
                <pt idx="341">
                  <v>0</v>
                </pt>
                <pt idx="342">
                  <v>0</v>
                </pt>
                <pt idx="343">
                  <v>0</v>
                </pt>
                <pt idx="344">
                  <v>0</v>
                </pt>
                <pt idx="345">
                  <v>0</v>
                </pt>
                <pt idx="346">
                  <v>0</v>
                </pt>
                <pt idx="347">
                  <v>0</v>
                </pt>
                <pt idx="348">
                  <v>0</v>
                </pt>
                <pt idx="349">
                  <v>0</v>
                </pt>
                <pt idx="350">
                  <v>0</v>
                </pt>
                <pt idx="351">
                  <v>0</v>
                </pt>
                <pt idx="352">
                  <v>0</v>
                </pt>
                <pt idx="353">
                  <v>0</v>
                </pt>
                <pt idx="354">
                  <v>0</v>
                </pt>
                <pt idx="355">
                  <v>0</v>
                </pt>
                <pt idx="356">
                  <v>0</v>
                </pt>
                <pt idx="357">
                  <v>0</v>
                </pt>
                <pt idx="358">
                  <v>0</v>
                </pt>
                <pt idx="359">
                  <v>0</v>
                </pt>
                <pt idx="360">
                  <v>0</v>
                </pt>
                <pt idx="361">
                  <v>0</v>
                </pt>
                <pt idx="362">
                  <v>0</v>
                </pt>
                <pt idx="363">
                  <v>0</v>
                </pt>
                <pt idx="364">
                  <v>0</v>
                </pt>
                <pt idx="365">
                  <v>0</v>
                </pt>
                <pt idx="366">
                  <v>0</v>
                </pt>
                <pt idx="367">
                  <v>0</v>
                </pt>
                <pt idx="368">
                  <v>0</v>
                </pt>
                <pt idx="369">
                  <v>0</v>
                </pt>
                <pt idx="370">
                  <v>0</v>
                </pt>
                <pt idx="371">
                  <v>0</v>
                </pt>
                <pt idx="372">
                  <v>0</v>
                </pt>
                <pt idx="373">
                  <v>0</v>
                </pt>
                <pt idx="374">
                  <v>0</v>
                </pt>
                <pt idx="375">
                  <v>0</v>
                </pt>
                <pt idx="376">
                  <v>0</v>
                </pt>
                <pt idx="377">
                  <v>0</v>
                </pt>
                <pt idx="378">
                  <v>0</v>
                </pt>
                <pt idx="379">
                  <v>0</v>
                </pt>
                <pt idx="380">
                  <v>0</v>
                </pt>
                <pt idx="381">
                  <v>0</v>
                </pt>
                <pt idx="382">
                  <v>0</v>
                </pt>
                <pt idx="383">
                  <v>0</v>
                </pt>
                <pt idx="384">
                  <v>0</v>
                </pt>
                <pt idx="385">
                  <v>0</v>
                </pt>
                <pt idx="386">
                  <v>0</v>
                </pt>
                <pt idx="387">
                  <v>0</v>
                </pt>
                <pt idx="388">
                  <v>0</v>
                </pt>
                <pt idx="389">
                  <v>0</v>
                </pt>
                <pt idx="390">
                  <v>0</v>
                </pt>
                <pt idx="391">
                  <v>0</v>
                </pt>
                <pt idx="392">
                  <v>0</v>
                </pt>
                <pt idx="393">
                  <v>0</v>
                </pt>
                <pt idx="394">
                  <v>0</v>
                </pt>
                <pt idx="395">
                  <v>0</v>
                </pt>
                <pt idx="396">
                  <v>0</v>
                </pt>
                <pt idx="397">
                  <v>0</v>
                </pt>
                <pt idx="398">
                  <v>0</v>
                </pt>
                <pt idx="399">
                  <v>0</v>
                </pt>
                <pt idx="400">
                  <v>0</v>
                </pt>
                <pt idx="401">
                  <v>0</v>
                </pt>
                <pt idx="402">
                  <v>0</v>
                </pt>
                <pt idx="403">
                  <v>0</v>
                </pt>
                <pt idx="404">
                  <v>0</v>
                </pt>
                <pt idx="405">
                  <v>0</v>
                </pt>
                <pt idx="406">
                  <v>0</v>
                </pt>
                <pt idx="407">
                  <v>0</v>
                </pt>
                <pt idx="408">
                  <v>0</v>
                </pt>
                <pt idx="409">
                  <v>0</v>
                </pt>
                <pt idx="410">
                  <v>0</v>
                </pt>
                <pt idx="411">
                  <v>0</v>
                </pt>
                <pt idx="412">
                  <v>0</v>
                </pt>
                <pt idx="413">
                  <v>0</v>
                </pt>
                <pt idx="414">
                  <v>0</v>
                </pt>
                <pt idx="415">
                  <v>0</v>
                </pt>
                <pt idx="416">
                  <v>0</v>
                </pt>
                <pt idx="417">
                  <v>0</v>
                </pt>
                <pt idx="418">
                  <v>0</v>
                </pt>
                <pt idx="419">
                  <v>0</v>
                </pt>
                <pt idx="420">
                  <v>0</v>
                </pt>
                <pt idx="421">
                  <v>0</v>
                </pt>
                <pt idx="422">
                  <v>0</v>
                </pt>
                <pt idx="423">
                  <v>0</v>
                </pt>
                <pt idx="424">
                  <v>0</v>
                </pt>
                <pt idx="425">
                  <v>0</v>
                </pt>
                <pt idx="426">
                  <v>0</v>
                </pt>
                <pt idx="427">
                  <v>0</v>
                </pt>
                <pt idx="428">
                  <v>0</v>
                </pt>
                <pt idx="429">
                  <v>0</v>
                </pt>
                <pt idx="430">
                  <v>0</v>
                </pt>
                <pt idx="431">
                  <v>0</v>
                </pt>
                <pt idx="432">
                  <v>0</v>
                </pt>
                <pt idx="433">
                  <v>0</v>
                </pt>
                <pt idx="434">
                  <v>0</v>
                </pt>
                <pt idx="435">
                  <v>0</v>
                </pt>
                <pt idx="436">
                  <v>0</v>
                </pt>
                <pt idx="437">
                  <v>0</v>
                </pt>
                <pt idx="438">
                  <v>0</v>
                </pt>
                <pt idx="439">
                  <v>0</v>
                </pt>
                <pt idx="440">
                  <v>0</v>
                </pt>
                <pt idx="441">
                  <v>0</v>
                </pt>
                <pt idx="442">
                  <v>0</v>
                </pt>
                <pt idx="443">
                  <v>0</v>
                </pt>
                <pt idx="444">
                  <v>0</v>
                </pt>
                <pt idx="445">
                  <v>0</v>
                </pt>
                <pt idx="446">
                  <v>0</v>
                </pt>
                <pt idx="447">
                  <v>0</v>
                </pt>
                <pt idx="448">
                  <v>0</v>
                </pt>
                <pt idx="449">
                  <v>0</v>
                </pt>
                <pt idx="450">
                  <v>0</v>
                </pt>
                <pt idx="451">
                  <v>0</v>
                </pt>
                <pt idx="452">
                  <v>0</v>
                </pt>
                <pt idx="453">
                  <v>0</v>
                </pt>
                <pt idx="454">
                  <v>0</v>
                </pt>
                <pt idx="455">
                  <v>0</v>
                </pt>
                <pt idx="456">
                  <v>0</v>
                </pt>
                <pt idx="457">
                  <v>0</v>
                </pt>
                <pt idx="458">
                  <v>0</v>
                </pt>
                <pt idx="459">
                  <v>0</v>
                </pt>
                <pt idx="460">
                  <v>0</v>
                </pt>
                <pt idx="461">
                  <v>0</v>
                </pt>
                <pt idx="462">
                  <v>0</v>
                </pt>
                <pt idx="463">
                  <v>0</v>
                </pt>
                <pt idx="464">
                  <v>0</v>
                </pt>
                <pt idx="465">
                  <v>0</v>
                </pt>
                <pt idx="466">
                  <v>0</v>
                </pt>
                <pt idx="467">
                  <v>0</v>
                </pt>
                <pt idx="468">
                  <v>0</v>
                </pt>
                <pt idx="469">
                  <v>0</v>
                </pt>
                <pt idx="470">
                  <v>0</v>
                </pt>
                <pt idx="471">
                  <v>0</v>
                </pt>
                <pt idx="472">
                  <v>0</v>
                </pt>
                <pt idx="473">
                  <v>0</v>
                </pt>
                <pt idx="474">
                  <v>0</v>
                </pt>
                <pt idx="475">
                  <v>0</v>
                </pt>
                <pt idx="476">
                  <v>0</v>
                </pt>
                <pt idx="477">
                  <v>0</v>
                </pt>
                <pt idx="478">
                  <v>0</v>
                </pt>
                <pt idx="479">
                  <v>0</v>
                </pt>
                <pt idx="480">
                  <v>0</v>
                </pt>
                <pt idx="481">
                  <v>0</v>
                </pt>
                <pt idx="482">
                  <v>0</v>
                </pt>
                <pt idx="483">
                  <v>0</v>
                </pt>
                <pt idx="484">
                  <v>0</v>
                </pt>
                <pt idx="485">
                  <v>0</v>
                </pt>
                <pt idx="486">
                  <v>0</v>
                </pt>
                <pt idx="487">
                  <v>0</v>
                </pt>
                <pt idx="488">
                  <v>0</v>
                </pt>
                <pt idx="489">
                  <v>0</v>
                </pt>
                <pt idx="490">
                  <v>0</v>
                </pt>
                <pt idx="491">
                  <v>0</v>
                </pt>
                <pt idx="492">
                  <v>0</v>
                </pt>
                <pt idx="493">
                  <v>0</v>
                </pt>
                <pt idx="494">
                  <v>0</v>
                </pt>
                <pt idx="495">
                  <v>0</v>
                </pt>
                <pt idx="496">
                  <v>0</v>
                </pt>
                <pt idx="497">
                  <v>0</v>
                </pt>
                <pt idx="498">
                  <v>0</v>
                </pt>
                <pt idx="499">
                  <v>0</v>
                </pt>
                <pt idx="500">
                  <v>0</v>
                </pt>
                <pt idx="501">
                  <v>0</v>
                </pt>
                <pt idx="502">
                  <v>0</v>
                </pt>
                <pt idx="503">
                  <v>0</v>
                </pt>
                <pt idx="504">
                  <v>0</v>
                </pt>
                <pt idx="505">
                  <v>0</v>
                </pt>
                <pt idx="506">
                  <v>0</v>
                </pt>
                <pt idx="507">
                  <v>0</v>
                </pt>
                <pt idx="508">
                  <v>0</v>
                </pt>
                <pt idx="509">
                  <v>0</v>
                </pt>
                <pt idx="510">
                  <v>0</v>
                </pt>
                <pt idx="511">
                  <v>0</v>
                </pt>
                <pt idx="512">
                  <v>0</v>
                </pt>
                <pt idx="513">
                  <v>0</v>
                </pt>
                <pt idx="514">
                  <v>0</v>
                </pt>
                <pt idx="515">
                  <v>0</v>
                </pt>
                <pt idx="516">
                  <v>0</v>
                </pt>
                <pt idx="517">
                  <v>0</v>
                </pt>
                <pt idx="518">
                  <v>0</v>
                </pt>
                <pt idx="519">
                  <v>0</v>
                </pt>
                <pt idx="520">
                  <v>0</v>
                </pt>
              </numCache>
            </numRef>
          </val>
          <smooth val="1"/>
        </ser>
        <ser>
          <idx val="3"/>
          <order val="3"/>
          <tx>
            <strRef>
              <f>Trades!$AC$1</f>
              <strCache>
                <ptCount val="1"/>
                <pt idx="0">
                  <v>Bal_hybrid_be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Trades!$A$2:$A$522</f>
              <numCache>
                <formatCode>General</formatCode>
                <ptCount val="521"/>
                <pt idx="0">
                  <v>1</v>
                </pt>
                <pt idx="1">
                  <v>2</v>
                </pt>
                <pt idx="2">
                  <v>3</v>
                </pt>
                <pt idx="3">
                  <v>4</v>
                </pt>
                <pt idx="4">
                  <v>5</v>
                </pt>
                <pt idx="5">
                  <v>6</v>
                </pt>
                <pt idx="6">
                  <v>7</v>
                </pt>
                <pt idx="7">
                  <v>8</v>
                </pt>
                <pt idx="8">
                  <v>9</v>
                </pt>
                <pt idx="9">
                  <v>10</v>
                </pt>
                <pt idx="10">
                  <v>11</v>
                </pt>
                <pt idx="11">
                  <v>12</v>
                </pt>
                <pt idx="12">
                  <v>13</v>
                </pt>
                <pt idx="13">
                  <v>14</v>
                </pt>
                <pt idx="14">
                  <v>15</v>
                </pt>
                <pt idx="15">
                  <v>16</v>
                </pt>
                <pt idx="16">
                  <v>17</v>
                </pt>
                <pt idx="17">
                  <v>18</v>
                </pt>
                <pt idx="18">
                  <v>19</v>
                </pt>
                <pt idx="19">
                  <v>20</v>
                </pt>
                <pt idx="20">
                  <v>21</v>
                </pt>
                <pt idx="21">
                  <v>22</v>
                </pt>
                <pt idx="22">
                  <v>23</v>
                </pt>
                <pt idx="23">
                  <v>24</v>
                </pt>
                <pt idx="24">
                  <v>25</v>
                </pt>
                <pt idx="25">
                  <v>26</v>
                </pt>
                <pt idx="26">
                  <v>27</v>
                </pt>
                <pt idx="27">
                  <v>28</v>
                </pt>
                <pt idx="28">
                  <v>29</v>
                </pt>
                <pt idx="29">
                  <v>30</v>
                </pt>
                <pt idx="30">
                  <v>31</v>
                </pt>
                <pt idx="31">
                  <v>32</v>
                </pt>
                <pt idx="32">
                  <v>33</v>
                </pt>
                <pt idx="33">
                  <v>34</v>
                </pt>
                <pt idx="34">
                  <v>35</v>
                </pt>
                <pt idx="35">
                  <v>36</v>
                </pt>
                <pt idx="36">
                  <v>37</v>
                </pt>
                <pt idx="37">
                  <v>38</v>
                </pt>
                <pt idx="38">
                  <v>39</v>
                </pt>
                <pt idx="39">
                  <v>40</v>
                </pt>
                <pt idx="40">
                  <v>41</v>
                </pt>
                <pt idx="41">
                  <v>42</v>
                </pt>
                <pt idx="42">
                  <v>43</v>
                </pt>
                <pt idx="43">
                  <v>44</v>
                </pt>
                <pt idx="44">
                  <v>45</v>
                </pt>
                <pt idx="45">
                  <v>46</v>
                </pt>
                <pt idx="46">
                  <v>47</v>
                </pt>
                <pt idx="47">
                  <v>48</v>
                </pt>
                <pt idx="48">
                  <v>49</v>
                </pt>
                <pt idx="49">
                  <v>50</v>
                </pt>
                <pt idx="50">
                  <v>51</v>
                </pt>
                <pt idx="51">
                  <v>52</v>
                </pt>
                <pt idx="52">
                  <v>53</v>
                </pt>
                <pt idx="53">
                  <v>54</v>
                </pt>
                <pt idx="54">
                  <v>55</v>
                </pt>
                <pt idx="55">
                  <v>56</v>
                </pt>
                <pt idx="56">
                  <v>57</v>
                </pt>
                <pt idx="57">
                  <v>58</v>
                </pt>
                <pt idx="58">
                  <v>59</v>
                </pt>
                <pt idx="59">
                  <v>60</v>
                </pt>
                <pt idx="60">
                  <v>61</v>
                </pt>
                <pt idx="61">
                  <v>62</v>
                </pt>
                <pt idx="62">
                  <v>63</v>
                </pt>
                <pt idx="63">
                  <v>64</v>
                </pt>
                <pt idx="64">
                  <v>65</v>
                </pt>
                <pt idx="65">
                  <v>66</v>
                </pt>
                <pt idx="66">
                  <v>67</v>
                </pt>
                <pt idx="67">
                  <v>68</v>
                </pt>
                <pt idx="68">
                  <v>69</v>
                </pt>
                <pt idx="69">
                  <v>70</v>
                </pt>
                <pt idx="70">
                  <v>71</v>
                </pt>
                <pt idx="71">
                  <v>72</v>
                </pt>
                <pt idx="72">
                  <v>73</v>
                </pt>
                <pt idx="73">
                  <v>74</v>
                </pt>
                <pt idx="74">
                  <v>75</v>
                </pt>
                <pt idx="75">
                  <v>76</v>
                </pt>
                <pt idx="76">
                  <v>77</v>
                </pt>
                <pt idx="77">
                  <v>78</v>
                </pt>
                <pt idx="78">
                  <v>79</v>
                </pt>
                <pt idx="79">
                  <v>80</v>
                </pt>
                <pt idx="80">
                  <v>81</v>
                </pt>
                <pt idx="81">
                  <v>82</v>
                </pt>
                <pt idx="82">
                  <v>83</v>
                </pt>
                <pt idx="83">
                  <v>84</v>
                </pt>
                <pt idx="84">
                  <v>85</v>
                </pt>
                <pt idx="85">
                  <v>86</v>
                </pt>
                <pt idx="86">
                  <v>87</v>
                </pt>
                <pt idx="87">
                  <v>88</v>
                </pt>
                <pt idx="88">
                  <v>89</v>
                </pt>
                <pt idx="89">
                  <v>90</v>
                </pt>
                <pt idx="90">
                  <v>91</v>
                </pt>
                <pt idx="91">
                  <v>92</v>
                </pt>
                <pt idx="92">
                  <v>93</v>
                </pt>
                <pt idx="93">
                  <v>94</v>
                </pt>
                <pt idx="94">
                  <v>95</v>
                </pt>
                <pt idx="95">
                  <v>96</v>
                </pt>
                <pt idx="96">
                  <v>97</v>
                </pt>
                <pt idx="97">
                  <v>98</v>
                </pt>
                <pt idx="98">
                  <v>99</v>
                </pt>
                <pt idx="99">
                  <v>100</v>
                </pt>
                <pt idx="100">
                  <v>101</v>
                </pt>
                <pt idx="101">
                  <v>102</v>
                </pt>
                <pt idx="102">
                  <v>103</v>
                </pt>
                <pt idx="103">
                  <v>104</v>
                </pt>
                <pt idx="104">
                  <v>105</v>
                </pt>
                <pt idx="105">
                  <v>106</v>
                </pt>
                <pt idx="106">
                  <v>107</v>
                </pt>
                <pt idx="107">
                  <v>108</v>
                </pt>
                <pt idx="108">
                  <v>109</v>
                </pt>
                <pt idx="109">
                  <v>110</v>
                </pt>
                <pt idx="110">
                  <v>111</v>
                </pt>
                <pt idx="111">
                  <v>112</v>
                </pt>
                <pt idx="112">
                  <v>113</v>
                </pt>
                <pt idx="113">
                  <v>114</v>
                </pt>
                <pt idx="114">
                  <v>115</v>
                </pt>
                <pt idx="115">
                  <v>116</v>
                </pt>
                <pt idx="116">
                  <v>117</v>
                </pt>
                <pt idx="117">
                  <v>118</v>
                </pt>
                <pt idx="118">
                  <v>119</v>
                </pt>
                <pt idx="119">
                  <v>120</v>
                </pt>
                <pt idx="120">
                  <v>121</v>
                </pt>
                <pt idx="121">
                  <v>122</v>
                </pt>
                <pt idx="122">
                  <v>123</v>
                </pt>
                <pt idx="123">
                  <v>124</v>
                </pt>
                <pt idx="124">
                  <v>125</v>
                </pt>
                <pt idx="125">
                  <v>126</v>
                </pt>
                <pt idx="126">
                  <v>127</v>
                </pt>
                <pt idx="127">
                  <v>128</v>
                </pt>
                <pt idx="128">
                  <v>129</v>
                </pt>
                <pt idx="129">
                  <v>130</v>
                </pt>
                <pt idx="130">
                  <v>131</v>
                </pt>
                <pt idx="131">
                  <v>132</v>
                </pt>
                <pt idx="132">
                  <v>133</v>
                </pt>
                <pt idx="133">
                  <v>134</v>
                </pt>
                <pt idx="134">
                  <v>135</v>
                </pt>
                <pt idx="135">
                  <v>136</v>
                </pt>
                <pt idx="136">
                  <v>137</v>
                </pt>
                <pt idx="137">
                  <v>138</v>
                </pt>
                <pt idx="138">
                  <v>139</v>
                </pt>
                <pt idx="139">
                  <v>140</v>
                </pt>
                <pt idx="140">
                  <v>141</v>
                </pt>
                <pt idx="141">
                  <v>142</v>
                </pt>
                <pt idx="142">
                  <v>143</v>
                </pt>
                <pt idx="143">
                  <v>144</v>
                </pt>
                <pt idx="144">
                  <v>145</v>
                </pt>
                <pt idx="145">
                  <v>146</v>
                </pt>
                <pt idx="146">
                  <v>147</v>
                </pt>
                <pt idx="147">
                  <v>148</v>
                </pt>
                <pt idx="148">
                  <v>149</v>
                </pt>
                <pt idx="149">
                  <v>150</v>
                </pt>
                <pt idx="150">
                  <v>151</v>
                </pt>
                <pt idx="151">
                  <v>152</v>
                </pt>
                <pt idx="152">
                  <v>153</v>
                </pt>
                <pt idx="153">
                  <v>154</v>
                </pt>
                <pt idx="154">
                  <v>155</v>
                </pt>
                <pt idx="155">
                  <v>156</v>
                </pt>
                <pt idx="156">
                  <v>157</v>
                </pt>
                <pt idx="157">
                  <v>158</v>
                </pt>
                <pt idx="158">
                  <v>159</v>
                </pt>
                <pt idx="159">
                  <v>160</v>
                </pt>
                <pt idx="160">
                  <v>161</v>
                </pt>
                <pt idx="161">
                  <v>162</v>
                </pt>
                <pt idx="162">
                  <v>163</v>
                </pt>
                <pt idx="163">
                  <v>164</v>
                </pt>
                <pt idx="164">
                  <v>165</v>
                </pt>
                <pt idx="165">
                  <v>166</v>
                </pt>
                <pt idx="166">
                  <v>167</v>
                </pt>
                <pt idx="167">
                  <v>168</v>
                </pt>
                <pt idx="168">
                  <v>169</v>
                </pt>
                <pt idx="169">
                  <v>170</v>
                </pt>
                <pt idx="170">
                  <v>171</v>
                </pt>
                <pt idx="171">
                  <v>172</v>
                </pt>
                <pt idx="172">
                  <v>173</v>
                </pt>
                <pt idx="173">
                  <v>174</v>
                </pt>
                <pt idx="174">
                  <v>175</v>
                </pt>
                <pt idx="175">
                  <v>176</v>
                </pt>
                <pt idx="176">
                  <v>177</v>
                </pt>
                <pt idx="177">
                  <v>178</v>
                </pt>
                <pt idx="178">
                  <v>179</v>
                </pt>
                <pt idx="179">
                  <v>180</v>
                </pt>
                <pt idx="180">
                  <v>181</v>
                </pt>
                <pt idx="181">
                  <v>182</v>
                </pt>
                <pt idx="182">
                  <v>183</v>
                </pt>
                <pt idx="183">
                  <v>184</v>
                </pt>
                <pt idx="184">
                  <v>185</v>
                </pt>
                <pt idx="185">
                  <v>186</v>
                </pt>
                <pt idx="186">
                  <v>187</v>
                </pt>
                <pt idx="187">
                  <v>188</v>
                </pt>
                <pt idx="188">
                  <v>189</v>
                </pt>
                <pt idx="189">
                  <v>190</v>
                </pt>
                <pt idx="190">
                  <v>191</v>
                </pt>
                <pt idx="191">
                  <v>192</v>
                </pt>
                <pt idx="192">
                  <v>193</v>
                </pt>
                <pt idx="193">
                  <v>194</v>
                </pt>
                <pt idx="194">
                  <v>195</v>
                </pt>
                <pt idx="195">
                  <v>196</v>
                </pt>
                <pt idx="196">
                  <v>197</v>
                </pt>
                <pt idx="197">
                  <v>198</v>
                </pt>
                <pt idx="198">
                  <v>199</v>
                </pt>
                <pt idx="199">
                  <v>200</v>
                </pt>
                <pt idx="200">
                  <v>201</v>
                </pt>
                <pt idx="201">
                  <v>202</v>
                </pt>
                <pt idx="202">
                  <v>203</v>
                </pt>
                <pt idx="203">
                  <v>204</v>
                </pt>
                <pt idx="204">
                  <v>205</v>
                </pt>
                <pt idx="205">
                  <v>206</v>
                </pt>
                <pt idx="206">
                  <v>207</v>
                </pt>
                <pt idx="207">
                  <v>208</v>
                </pt>
                <pt idx="208">
                  <v>209</v>
                </pt>
                <pt idx="209">
                  <v>210</v>
                </pt>
                <pt idx="210">
                  <v>211</v>
                </pt>
                <pt idx="211">
                  <v>212</v>
                </pt>
                <pt idx="212">
                  <v>213</v>
                </pt>
                <pt idx="213">
                  <v>214</v>
                </pt>
                <pt idx="214">
                  <v>215</v>
                </pt>
                <pt idx="215">
                  <v>216</v>
                </pt>
                <pt idx="216">
                  <v>217</v>
                </pt>
                <pt idx="217">
                  <v>218</v>
                </pt>
                <pt idx="218">
                  <v>219</v>
                </pt>
                <pt idx="219">
                  <v>220</v>
                </pt>
                <pt idx="220">
                  <v>221</v>
                </pt>
                <pt idx="221">
                  <v>222</v>
                </pt>
                <pt idx="222">
                  <v>223</v>
                </pt>
                <pt idx="223">
                  <v>224</v>
                </pt>
                <pt idx="224">
                  <v>225</v>
                </pt>
                <pt idx="225">
                  <v>226</v>
                </pt>
                <pt idx="226">
                  <v>227</v>
                </pt>
                <pt idx="227">
                  <v>228</v>
                </pt>
                <pt idx="228">
                  <v>229</v>
                </pt>
                <pt idx="229">
                  <v>230</v>
                </pt>
                <pt idx="230">
                  <v>231</v>
                </pt>
                <pt idx="231">
                  <v>232</v>
                </pt>
                <pt idx="232">
                  <v>233</v>
                </pt>
                <pt idx="233">
                  <v>234</v>
                </pt>
                <pt idx="234">
                  <v>235</v>
                </pt>
                <pt idx="235">
                  <v>236</v>
                </pt>
                <pt idx="236">
                  <v>237</v>
                </pt>
                <pt idx="237">
                  <v>238</v>
                </pt>
                <pt idx="238">
                  <v>239</v>
                </pt>
                <pt idx="239">
                  <v>240</v>
                </pt>
                <pt idx="240">
                  <v>241</v>
                </pt>
                <pt idx="241">
                  <v>242</v>
                </pt>
                <pt idx="242">
                  <v>243</v>
                </pt>
                <pt idx="243">
                  <v>244</v>
                </pt>
                <pt idx="244">
                  <v>245</v>
                </pt>
                <pt idx="245">
                  <v>246</v>
                </pt>
                <pt idx="246">
                  <v>247</v>
                </pt>
                <pt idx="247">
                  <v>248</v>
                </pt>
                <pt idx="248">
                  <v>249</v>
                </pt>
                <pt idx="249">
                  <v>250</v>
                </pt>
                <pt idx="250">
                  <v>251</v>
                </pt>
                <pt idx="251">
                  <v>252</v>
                </pt>
                <pt idx="252">
                  <v>253</v>
                </pt>
                <pt idx="253">
                  <v>254</v>
                </pt>
                <pt idx="254">
                  <v>255</v>
                </pt>
                <pt idx="255">
                  <v>256</v>
                </pt>
                <pt idx="256">
                  <v>257</v>
                </pt>
                <pt idx="257">
                  <v>258</v>
                </pt>
                <pt idx="258">
                  <v>259</v>
                </pt>
                <pt idx="259">
                  <v>260</v>
                </pt>
                <pt idx="260">
                  <v>261</v>
                </pt>
                <pt idx="261">
                  <v>262</v>
                </pt>
                <pt idx="262">
                  <v>263</v>
                </pt>
                <pt idx="263">
                  <v>264</v>
                </pt>
                <pt idx="264">
                  <v>265</v>
                </pt>
                <pt idx="265">
                  <v>266</v>
                </pt>
                <pt idx="266">
                  <v>267</v>
                </pt>
                <pt idx="267">
                  <v>268</v>
                </pt>
                <pt idx="268">
                  <v>269</v>
                </pt>
                <pt idx="269">
                  <v>270</v>
                </pt>
                <pt idx="270">
                  <v>271</v>
                </pt>
                <pt idx="271">
                  <v>272</v>
                </pt>
                <pt idx="272">
                  <v>273</v>
                </pt>
                <pt idx="273">
                  <v>274</v>
                </pt>
                <pt idx="274">
                  <v>275</v>
                </pt>
                <pt idx="275">
                  <v>276</v>
                </pt>
                <pt idx="276">
                  <v>277</v>
                </pt>
                <pt idx="277">
                  <v>278</v>
                </pt>
                <pt idx="278">
                  <v>279</v>
                </pt>
                <pt idx="279">
                  <v>280</v>
                </pt>
                <pt idx="280">
                  <v>281</v>
                </pt>
                <pt idx="281">
                  <v>282</v>
                </pt>
                <pt idx="282">
                  <v>283</v>
                </pt>
                <pt idx="283">
                  <v>284</v>
                </pt>
                <pt idx="284">
                  <v>285</v>
                </pt>
                <pt idx="285">
                  <v>286</v>
                </pt>
                <pt idx="286">
                  <v>287</v>
                </pt>
                <pt idx="287">
                  <v>288</v>
                </pt>
                <pt idx="288">
                  <v>289</v>
                </pt>
                <pt idx="289">
                  <v>290</v>
                </pt>
                <pt idx="290">
                  <v>291</v>
                </pt>
                <pt idx="291">
                  <v>292</v>
                </pt>
                <pt idx="292">
                  <v>293</v>
                </pt>
                <pt idx="293">
                  <v>294</v>
                </pt>
                <pt idx="294">
                  <v>295</v>
                </pt>
                <pt idx="295">
                  <v>296</v>
                </pt>
                <pt idx="296">
                  <v>297</v>
                </pt>
                <pt idx="297">
                  <v>298</v>
                </pt>
                <pt idx="298">
                  <v>299</v>
                </pt>
                <pt idx="299">
                  <v>300</v>
                </pt>
                <pt idx="300">
                  <v>301</v>
                </pt>
                <pt idx="301">
                  <v>302</v>
                </pt>
                <pt idx="302">
                  <v>303</v>
                </pt>
                <pt idx="303">
                  <v>304</v>
                </pt>
                <pt idx="304">
                  <v>305</v>
                </pt>
                <pt idx="305">
                  <v>306</v>
                </pt>
                <pt idx="306">
                  <v>307</v>
                </pt>
                <pt idx="307">
                  <v>308</v>
                </pt>
                <pt idx="308">
                  <v>309</v>
                </pt>
                <pt idx="309">
                  <v>310</v>
                </pt>
                <pt idx="310">
                  <v>311</v>
                </pt>
                <pt idx="311">
                  <v>312</v>
                </pt>
                <pt idx="312">
                  <v>313</v>
                </pt>
                <pt idx="313">
                  <v>314</v>
                </pt>
                <pt idx="314">
                  <v>315</v>
                </pt>
                <pt idx="315">
                  <v>316</v>
                </pt>
                <pt idx="316">
                  <v>317</v>
                </pt>
                <pt idx="317">
                  <v>318</v>
                </pt>
                <pt idx="318">
                  <v>319</v>
                </pt>
                <pt idx="319">
                  <v>320</v>
                </pt>
                <pt idx="320">
                  <v>321</v>
                </pt>
                <pt idx="321">
                  <v>322</v>
                </pt>
                <pt idx="322">
                  <v>323</v>
                </pt>
                <pt idx="323">
                  <v>324</v>
                </pt>
                <pt idx="324">
                  <v>325</v>
                </pt>
                <pt idx="325">
                  <v>326</v>
                </pt>
                <pt idx="326">
                  <v>327</v>
                </pt>
                <pt idx="327">
                  <v>328</v>
                </pt>
                <pt idx="328">
                  <v>329</v>
                </pt>
                <pt idx="329">
                  <v>330</v>
                </pt>
                <pt idx="330">
                  <v>331</v>
                </pt>
                <pt idx="331">
                  <v>332</v>
                </pt>
                <pt idx="332">
                  <v>333</v>
                </pt>
                <pt idx="333">
                  <v>334</v>
                </pt>
                <pt idx="334">
                  <v>335</v>
                </pt>
                <pt idx="335">
                  <v>336</v>
                </pt>
                <pt idx="336">
                  <v>337</v>
                </pt>
                <pt idx="337">
                  <v>338</v>
                </pt>
                <pt idx="338">
                  <v>339</v>
                </pt>
                <pt idx="339">
                  <v>340</v>
                </pt>
                <pt idx="340">
                  <v>341</v>
                </pt>
                <pt idx="341">
                  <v>342</v>
                </pt>
                <pt idx="342">
                  <v>343</v>
                </pt>
                <pt idx="343">
                  <v>344</v>
                </pt>
                <pt idx="344">
                  <v>345</v>
                </pt>
                <pt idx="345">
                  <v>346</v>
                </pt>
                <pt idx="346">
                  <v>347</v>
                </pt>
                <pt idx="347">
                  <v>348</v>
                </pt>
                <pt idx="348">
                  <v>349</v>
                </pt>
                <pt idx="349">
                  <v>350</v>
                </pt>
                <pt idx="350">
                  <v>351</v>
                </pt>
                <pt idx="351">
                  <v>352</v>
                </pt>
                <pt idx="352">
                  <v>353</v>
                </pt>
                <pt idx="353">
                  <v>354</v>
                </pt>
                <pt idx="354">
                  <v>355</v>
                </pt>
                <pt idx="355">
                  <v>356</v>
                </pt>
                <pt idx="356">
                  <v>357</v>
                </pt>
                <pt idx="357">
                  <v>358</v>
                </pt>
                <pt idx="358">
                  <v>359</v>
                </pt>
                <pt idx="359">
                  <v>360</v>
                </pt>
                <pt idx="360">
                  <v>361</v>
                </pt>
                <pt idx="361">
                  <v>362</v>
                </pt>
                <pt idx="362">
                  <v>363</v>
                </pt>
                <pt idx="363">
                  <v>364</v>
                </pt>
                <pt idx="364">
                  <v>365</v>
                </pt>
                <pt idx="365">
                  <v>366</v>
                </pt>
                <pt idx="366">
                  <v>367</v>
                </pt>
                <pt idx="367">
                  <v>368</v>
                </pt>
                <pt idx="368">
                  <v>369</v>
                </pt>
                <pt idx="369">
                  <v>370</v>
                </pt>
                <pt idx="370">
                  <v>371</v>
                </pt>
                <pt idx="371">
                  <v>372</v>
                </pt>
                <pt idx="372">
                  <v>373</v>
                </pt>
                <pt idx="373">
                  <v>374</v>
                </pt>
                <pt idx="374">
                  <v>375</v>
                </pt>
                <pt idx="375">
                  <v>376</v>
                </pt>
                <pt idx="376">
                  <v>377</v>
                </pt>
                <pt idx="377">
                  <v>378</v>
                </pt>
                <pt idx="378">
                  <v>379</v>
                </pt>
                <pt idx="379">
                  <v>380</v>
                </pt>
                <pt idx="380">
                  <v>381</v>
                </pt>
                <pt idx="381">
                  <v>382</v>
                </pt>
                <pt idx="382">
                  <v>383</v>
                </pt>
                <pt idx="383">
                  <v>384</v>
                </pt>
                <pt idx="384">
                  <v>385</v>
                </pt>
                <pt idx="385">
                  <v>386</v>
                </pt>
                <pt idx="386">
                  <v>387</v>
                </pt>
                <pt idx="387">
                  <v>388</v>
                </pt>
                <pt idx="388">
                  <v>389</v>
                </pt>
                <pt idx="389">
                  <v>390</v>
                </pt>
                <pt idx="390">
                  <v>391</v>
                </pt>
                <pt idx="391">
                  <v>392</v>
                </pt>
                <pt idx="392">
                  <v>393</v>
                </pt>
                <pt idx="393">
                  <v>394</v>
                </pt>
                <pt idx="394">
                  <v>395</v>
                </pt>
                <pt idx="395">
                  <v>396</v>
                </pt>
                <pt idx="396">
                  <v>397</v>
                </pt>
                <pt idx="397">
                  <v>398</v>
                </pt>
                <pt idx="398">
                  <v>399</v>
                </pt>
                <pt idx="399">
                  <v>400</v>
                </pt>
                <pt idx="400">
                  <v>401</v>
                </pt>
                <pt idx="401">
                  <v>402</v>
                </pt>
                <pt idx="402">
                  <v>403</v>
                </pt>
                <pt idx="403">
                  <v>404</v>
                </pt>
                <pt idx="404">
                  <v>405</v>
                </pt>
                <pt idx="405">
                  <v>406</v>
                </pt>
                <pt idx="406">
                  <v>407</v>
                </pt>
                <pt idx="407">
                  <v>408</v>
                </pt>
                <pt idx="408">
                  <v>409</v>
                </pt>
                <pt idx="409">
                  <v>410</v>
                </pt>
                <pt idx="410">
                  <v>411</v>
                </pt>
                <pt idx="411">
                  <v>412</v>
                </pt>
                <pt idx="412">
                  <v>413</v>
                </pt>
                <pt idx="413">
                  <v>414</v>
                </pt>
                <pt idx="414">
                  <v>415</v>
                </pt>
                <pt idx="415">
                  <v>416</v>
                </pt>
                <pt idx="416">
                  <v>417</v>
                </pt>
                <pt idx="417">
                  <v>418</v>
                </pt>
                <pt idx="418">
                  <v>419</v>
                </pt>
                <pt idx="419">
                  <v>420</v>
                </pt>
                <pt idx="420">
                  <v>421</v>
                </pt>
                <pt idx="421">
                  <v>422</v>
                </pt>
                <pt idx="422">
                  <v>423</v>
                </pt>
                <pt idx="423">
                  <v>424</v>
                </pt>
                <pt idx="424">
                  <v>425</v>
                </pt>
                <pt idx="425">
                  <v>426</v>
                </pt>
                <pt idx="426">
                  <v>427</v>
                </pt>
                <pt idx="427">
                  <v>428</v>
                </pt>
                <pt idx="428">
                  <v>429</v>
                </pt>
                <pt idx="429">
                  <v>430</v>
                </pt>
                <pt idx="430">
                  <v>431</v>
                </pt>
                <pt idx="431">
                  <v>432</v>
                </pt>
                <pt idx="432">
                  <v>433</v>
                </pt>
                <pt idx="433">
                  <v>434</v>
                </pt>
                <pt idx="434">
                  <v>435</v>
                </pt>
                <pt idx="435">
                  <v>436</v>
                </pt>
                <pt idx="436">
                  <v>437</v>
                </pt>
                <pt idx="437">
                  <v>438</v>
                </pt>
                <pt idx="438">
                  <v>439</v>
                </pt>
                <pt idx="439">
                  <v>440</v>
                </pt>
                <pt idx="440">
                  <v>441</v>
                </pt>
                <pt idx="441">
                  <v>442</v>
                </pt>
                <pt idx="442">
                  <v>443</v>
                </pt>
                <pt idx="443">
                  <v>444</v>
                </pt>
                <pt idx="444">
                  <v>445</v>
                </pt>
                <pt idx="445">
                  <v>446</v>
                </pt>
                <pt idx="446">
                  <v>447</v>
                </pt>
                <pt idx="447">
                  <v>448</v>
                </pt>
                <pt idx="448">
                  <v>449</v>
                </pt>
                <pt idx="449">
                  <v>450</v>
                </pt>
                <pt idx="450">
                  <v>451</v>
                </pt>
                <pt idx="451">
                  <v>452</v>
                </pt>
                <pt idx="452">
                  <v>453</v>
                </pt>
                <pt idx="453">
                  <v>454</v>
                </pt>
                <pt idx="454">
                  <v>455</v>
                </pt>
                <pt idx="455">
                  <v>456</v>
                </pt>
                <pt idx="456">
                  <v>457</v>
                </pt>
                <pt idx="457">
                  <v>458</v>
                </pt>
                <pt idx="458">
                  <v>459</v>
                </pt>
                <pt idx="459">
                  <v>460</v>
                </pt>
                <pt idx="460">
                  <v>461</v>
                </pt>
                <pt idx="461">
                  <v>462</v>
                </pt>
                <pt idx="462">
                  <v>463</v>
                </pt>
                <pt idx="463">
                  <v>464</v>
                </pt>
                <pt idx="464">
                  <v>465</v>
                </pt>
                <pt idx="465">
                  <v>466</v>
                </pt>
                <pt idx="466">
                  <v>467</v>
                </pt>
                <pt idx="467">
                  <v>468</v>
                </pt>
                <pt idx="468">
                  <v>469</v>
                </pt>
                <pt idx="469">
                  <v>470</v>
                </pt>
                <pt idx="470">
                  <v>471</v>
                </pt>
                <pt idx="471">
                  <v>472</v>
                </pt>
                <pt idx="472">
                  <v>473</v>
                </pt>
                <pt idx="473">
                  <v>474</v>
                </pt>
                <pt idx="474">
                  <v>475</v>
                </pt>
                <pt idx="475">
                  <v>476</v>
                </pt>
                <pt idx="476">
                  <v>477</v>
                </pt>
                <pt idx="477">
                  <v>478</v>
                </pt>
                <pt idx="478">
                  <v>479</v>
                </pt>
                <pt idx="479">
                  <v>480</v>
                </pt>
                <pt idx="480">
                  <v>481</v>
                </pt>
                <pt idx="481">
                  <v>482</v>
                </pt>
                <pt idx="482">
                  <v>483</v>
                </pt>
                <pt idx="483">
                  <v>484</v>
                </pt>
                <pt idx="484">
                  <v>485</v>
                </pt>
                <pt idx="485">
                  <v>486</v>
                </pt>
                <pt idx="486">
                  <v>487</v>
                </pt>
                <pt idx="487">
                  <v>488</v>
                </pt>
                <pt idx="488">
                  <v>489</v>
                </pt>
                <pt idx="489">
                  <v>490</v>
                </pt>
                <pt idx="490">
                  <v>491</v>
                </pt>
                <pt idx="491">
                  <v>492</v>
                </pt>
                <pt idx="492">
                  <v>493</v>
                </pt>
                <pt idx="493">
                  <v>494</v>
                </pt>
                <pt idx="494">
                  <v>495</v>
                </pt>
                <pt idx="495">
                  <v>496</v>
                </pt>
                <pt idx="496">
                  <v>497</v>
                </pt>
                <pt idx="497">
                  <v>498</v>
                </pt>
                <pt idx="498">
                  <v>499</v>
                </pt>
                <pt idx="499">
                  <v>500</v>
                </pt>
                <pt idx="500">
                  <v>501</v>
                </pt>
                <pt idx="501">
                  <v>502</v>
                </pt>
                <pt idx="502">
                  <v>503</v>
                </pt>
                <pt idx="503">
                  <v>504</v>
                </pt>
                <pt idx="504">
                  <v>505</v>
                </pt>
                <pt idx="505">
                  <v>506</v>
                </pt>
                <pt idx="506">
                  <v>507</v>
                </pt>
                <pt idx="507">
                  <v>508</v>
                </pt>
                <pt idx="508">
                  <v>509</v>
                </pt>
                <pt idx="509">
                  <v>510</v>
                </pt>
                <pt idx="510">
                  <v>511</v>
                </pt>
                <pt idx="511">
                  <v>512</v>
                </pt>
                <pt idx="512">
                  <v>513</v>
                </pt>
                <pt idx="513">
                  <v>514</v>
                </pt>
                <pt idx="514">
                  <v>515</v>
                </pt>
                <pt idx="515">
                  <v>516</v>
                </pt>
                <pt idx="516">
                  <v>517</v>
                </pt>
                <pt idx="517">
                  <v>518</v>
                </pt>
                <pt idx="518">
                  <v>519</v>
                </pt>
                <pt idx="519">
                  <v>520</v>
                </pt>
                <pt idx="520">
                  <v>521</v>
                </pt>
              </numCache>
            </numRef>
          </cat>
          <val>
            <numRef>
              <f>Trades!$AC$2:$AC$522</f>
              <numCache>
                <formatCode>"$"#,##0.00</formatCode>
                <ptCount val="521"/>
                <pt idx="0">
                  <v>10055</v>
                </pt>
                <pt idx="1">
                  <v>10118.33333333333</v>
                </pt>
                <pt idx="2">
                  <v>10183.03921568627</v>
                </pt>
                <pt idx="3">
                  <v>10210.18207282913</v>
                </pt>
                <pt idx="4">
                  <v>10274.88795518207</v>
                </pt>
                <pt idx="5">
                  <v>10297.964878259</v>
                </pt>
                <pt idx="6">
                  <v>10197.964878259</v>
                </pt>
                <pt idx="7">
                  <v>10097.964878259</v>
                </pt>
                <pt idx="8">
                  <v>10118.79821159233</v>
                </pt>
                <pt idx="9">
                  <v>10018.79821159233</v>
                </pt>
                <pt idx="10">
                  <v>10077.13154492566</v>
                </pt>
                <pt idx="11">
                  <v>10139.63154492566</v>
                </pt>
                <pt idx="12">
                  <v>10039.63154492566</v>
                </pt>
                <pt idx="13">
                  <v>9939.631544925662</v>
                </pt>
                <pt idx="14">
                  <v>9960.464878258996</v>
                </pt>
                <pt idx="15">
                  <v>10016.02043381455</v>
                </pt>
                <pt idx="16">
                  <v>10041.02043381455</v>
                </pt>
                <pt idx="17">
                  <v>10059.77043381455</v>
                </pt>
                <pt idx="18">
                  <v>10109.77043381455</v>
                </pt>
                <pt idx="19">
                  <v>10009.77043381455</v>
                </pt>
                <pt idx="20">
                  <v>10068.86134290546</v>
                </pt>
                <pt idx="21">
                  <v>10134.48634290546</v>
                </pt>
                <pt idx="22">
                  <v>10034.48634290546</v>
                </pt>
                <pt idx="23">
                  <v>10090.04189846102</v>
                </pt>
                <pt idx="24">
                  <v>10110.87523179435</v>
                </pt>
                <pt idx="25">
                  <v>10010.87523179435</v>
                </pt>
                <pt idx="26">
                  <v>10077.54189846102</v>
                </pt>
                <pt idx="27">
                  <v>10140.87523179435</v>
                </pt>
                <pt idx="28">
                  <v>10040.87523179435</v>
                </pt>
                <pt idx="29">
                  <v>10104.20856512768</v>
                </pt>
                <pt idx="30">
                  <v>10004.20856512768</v>
                </pt>
                <pt idx="31">
                  <v>10064.92285084197</v>
                </pt>
                <pt idx="32">
                  <v>9964.922850841969</v>
                </pt>
                <pt idx="33">
                  <v>10036.35142227054</v>
                </pt>
                <pt idx="34">
                  <v>10091.9069778261</v>
                </pt>
                <pt idx="35">
                  <v>10141.9069778261</v>
                </pt>
                <pt idx="36">
                  <v>10213.06082397994</v>
                </pt>
                <pt idx="37">
                  <v>10254.72749064661</v>
                </pt>
                <pt idx="38">
                  <v>10297.58463350375</v>
                </pt>
                <pt idx="39">
                  <v>10197.58463350375</v>
                </pt>
                <pt idx="40">
                  <v>10261.87034778947</v>
                </pt>
                <pt idx="41">
                  <v>10317.42590334502</v>
                </pt>
                <pt idx="42">
                  <v>10376.51681243593</v>
                </pt>
                <pt idx="43">
                  <v>10438.05527397439</v>
                </pt>
                <pt idx="44">
                  <v>10338.05527397439</v>
                </pt>
                <pt idx="45">
                  <v>10401.38860730772</v>
                </pt>
                <pt idx="46">
                  <v>10451.38860730772</v>
                </pt>
                <pt idx="47">
                  <v>10514.72194064106</v>
                </pt>
                <pt idx="48">
                  <v>10414.72194064106</v>
                </pt>
                <pt idx="49">
                  <v>10470.27749619661</v>
                </pt>
                <pt idx="50">
                  <v>10370.27749619661</v>
                </pt>
                <pt idx="51">
                  <v>10429.36840528752</v>
                </pt>
                <pt idx="52">
                  <v>10329.36840528752</v>
                </pt>
                <pt idx="53">
                  <v>10384.36840528752</v>
                </pt>
                <pt idx="54">
                  <v>10443.45931437843</v>
                </pt>
                <pt idx="55">
                  <v>10343.45931437843</v>
                </pt>
                <pt idx="56">
                  <v>10401.79264771177</v>
                </pt>
                <pt idx="57">
                  <v>10472.6259810451</v>
                </pt>
                <pt idx="58">
                  <v>10515.48312390224</v>
                </pt>
                <pt idx="59">
                  <v>10415.48312390224</v>
                </pt>
                <pt idx="60">
                  <v>10480.18900625518</v>
                </pt>
                <pt idx="61">
                  <v>10535.74456181074</v>
                </pt>
                <pt idx="62">
                  <v>10435.74456181074</v>
                </pt>
                <pt idx="63">
                  <v>10335.74456181074</v>
                </pt>
                <pt idx="64">
                  <v>10355.74456181074</v>
                </pt>
                <pt idx="65">
                  <v>10255.74456181074</v>
                </pt>
                <pt idx="66">
                  <v>10155.74456181074</v>
                </pt>
                <pt idx="67">
                  <v>10055.74456181074</v>
                </pt>
                <pt idx="68">
                  <v>10110.74456181074</v>
                </pt>
                <pt idx="69">
                  <v>10137.21515004603</v>
                </pt>
                <pt idx="70">
                  <v>10037.21515004603</v>
                </pt>
                <pt idx="71">
                  <v>10095.54848337937</v>
                </pt>
                <pt idx="72">
                  <v>10154.63939247028</v>
                </pt>
                <pt idx="73">
                  <v>10054.63939247028</v>
                </pt>
                <pt idx="74">
                  <v>9954.639392470275</v>
                </pt>
                <pt idx="75">
                  <v>9854.639392470275</v>
                </pt>
                <pt idx="76">
                  <v>9754.639392470275</v>
                </pt>
                <pt idx="77">
                  <v>9822.496535327418</v>
                </pt>
                <pt idx="78">
                  <v>9872.496535327418</v>
                </pt>
                <pt idx="79">
                  <v>9922.496535327418</v>
                </pt>
                <pt idx="80">
                  <v>9945.57345840434</v>
                </pt>
                <pt idx="81">
                  <v>10004.66436749525</v>
                </pt>
                <pt idx="82">
                  <v>9904.66436749525</v>
                </pt>
                <pt idx="83">
                  <v>9932.442145273028</v>
                </pt>
                <pt idx="84">
                  <v>9990.775478606362</v>
                </pt>
                <pt idx="85">
                  <v>10056.40047860636</v>
                </pt>
                <pt idx="86">
                  <v>10082.59095479684</v>
                </pt>
                <pt idx="87">
                  <v>10152.15617218814</v>
                </pt>
                <pt idx="88">
                  <v>10195.01331504528</v>
                </pt>
                <pt idx="89">
                  <v>10261.67998171195</v>
                </pt>
                <pt idx="90">
                  <v>10161.67998171195</v>
                </pt>
                <pt idx="91">
                  <v>10061.67998171195</v>
                </pt>
                <pt idx="92">
                  <v>9961.679981711952</v>
                </pt>
                <pt idx="93">
                  <v>9861.679981711952</v>
                </pt>
                <pt idx="94">
                  <v>9932.369636884365</v>
                </pt>
                <pt idx="95">
                  <v>9832.369636884365</v>
                </pt>
                <pt idx="96">
                  <v>9882.369636884365</v>
                </pt>
                <pt idx="97">
                  <v>9946.655351170079</v>
                </pt>
                <pt idx="98">
                  <v>9966.655351170079</v>
                </pt>
                <pt idx="99">
                  <v>9866.655351170079</v>
                </pt>
                <pt idx="100">
                  <v>9766.655351170079</v>
                </pt>
                <pt idx="101">
                  <v>9666.655351170079</v>
                </pt>
                <pt idx="102">
                  <v>9737.025721540449</v>
                </pt>
                <pt idx="103">
                  <v>9637.025721540449</v>
                </pt>
                <pt idx="104">
                  <v>9702.650721540449</v>
                </pt>
                <pt idx="105">
                  <v>9757.650721540449</v>
                </pt>
                <pt idx="106">
                  <v>9816.741630631359</v>
                </pt>
                <pt idx="107">
                  <v>9716.741630631359</v>
                </pt>
                <pt idx="108">
                  <v>9744.014357904087</v>
                </pt>
                <pt idx="109">
                  <v>9799.014357904087</v>
                </pt>
                <pt idx="110">
                  <v>9822.347691237419</v>
                </pt>
                <pt idx="111">
                  <v>9872.347691237419</v>
                </pt>
                <pt idx="112">
                  <v>0</v>
                </pt>
                <pt idx="113">
                  <v>0</v>
                </pt>
                <pt idx="114">
                  <v>0</v>
                </pt>
                <pt idx="115">
                  <v>0</v>
                </pt>
                <pt idx="116">
                  <v>0</v>
                </pt>
                <pt idx="117">
                  <v>0</v>
                </pt>
                <pt idx="118">
                  <v>0</v>
                </pt>
                <pt idx="119">
                  <v>0</v>
                </pt>
                <pt idx="120">
                  <v>0</v>
                </pt>
                <pt idx="121">
                  <v>0</v>
                </pt>
                <pt idx="122">
                  <v>0</v>
                </pt>
                <pt idx="123">
                  <v>0</v>
                </pt>
                <pt idx="124">
                  <v>0</v>
                </pt>
                <pt idx="125">
                  <v>0</v>
                </pt>
                <pt idx="126">
                  <v>0</v>
                </pt>
                <pt idx="127">
                  <v>0</v>
                </pt>
                <pt idx="128">
                  <v>0</v>
                </pt>
                <pt idx="129">
                  <v>0</v>
                </pt>
                <pt idx="130">
                  <v>0</v>
                </pt>
                <pt idx="131">
                  <v>0</v>
                </pt>
                <pt idx="132">
                  <v>0</v>
                </pt>
                <pt idx="133">
                  <v>0</v>
                </pt>
                <pt idx="134">
                  <v>0</v>
                </pt>
                <pt idx="135">
                  <v>0</v>
                </pt>
                <pt idx="136">
                  <v>0</v>
                </pt>
                <pt idx="137">
                  <v>0</v>
                </pt>
                <pt idx="138">
                  <v>0</v>
                </pt>
                <pt idx="139">
                  <v>0</v>
                </pt>
                <pt idx="140">
                  <v>0</v>
                </pt>
                <pt idx="141">
                  <v>0</v>
                </pt>
                <pt idx="142">
                  <v>0</v>
                </pt>
                <pt idx="143">
                  <v>0</v>
                </pt>
                <pt idx="144">
                  <v>0</v>
                </pt>
                <pt idx="145">
                  <v>0</v>
                </pt>
                <pt idx="146">
                  <v>0</v>
                </pt>
                <pt idx="147">
                  <v>0</v>
                </pt>
                <pt idx="148">
                  <v>0</v>
                </pt>
                <pt idx="149">
                  <v>0</v>
                </pt>
                <pt idx="150">
                  <v>0</v>
                </pt>
                <pt idx="151">
                  <v>0</v>
                </pt>
                <pt idx="152">
                  <v>0</v>
                </pt>
                <pt idx="153">
                  <v>0</v>
                </pt>
                <pt idx="154">
                  <v>0</v>
                </pt>
                <pt idx="155">
                  <v>0</v>
                </pt>
                <pt idx="156">
                  <v>0</v>
                </pt>
                <pt idx="157">
                  <v>0</v>
                </pt>
                <pt idx="158">
                  <v>0</v>
                </pt>
                <pt idx="159">
                  <v>0</v>
                </pt>
                <pt idx="160">
                  <v>0</v>
                </pt>
                <pt idx="161">
                  <v>0</v>
                </pt>
                <pt idx="162">
                  <v>0</v>
                </pt>
                <pt idx="163">
                  <v>0</v>
                </pt>
                <pt idx="164">
                  <v>0</v>
                </pt>
                <pt idx="165">
                  <v>0</v>
                </pt>
                <pt idx="166">
                  <v>0</v>
                </pt>
                <pt idx="167">
                  <v>0</v>
                </pt>
                <pt idx="168">
                  <v>0</v>
                </pt>
                <pt idx="169">
                  <v>0</v>
                </pt>
                <pt idx="170">
                  <v>0</v>
                </pt>
                <pt idx="171">
                  <v>0</v>
                </pt>
                <pt idx="172">
                  <v>0</v>
                </pt>
                <pt idx="173">
                  <v>0</v>
                </pt>
                <pt idx="174">
                  <v>0</v>
                </pt>
                <pt idx="175">
                  <v>0</v>
                </pt>
                <pt idx="176">
                  <v>0</v>
                </pt>
                <pt idx="177">
                  <v>0</v>
                </pt>
                <pt idx="178">
                  <v>0</v>
                </pt>
                <pt idx="179">
                  <v>0</v>
                </pt>
                <pt idx="180">
                  <v>0</v>
                </pt>
                <pt idx="181">
                  <v>0</v>
                </pt>
                <pt idx="182">
                  <v>0</v>
                </pt>
                <pt idx="183">
                  <v>0</v>
                </pt>
                <pt idx="184">
                  <v>0</v>
                </pt>
                <pt idx="185">
                  <v>0</v>
                </pt>
                <pt idx="186">
                  <v>0</v>
                </pt>
                <pt idx="187">
                  <v>0</v>
                </pt>
                <pt idx="188">
                  <v>0</v>
                </pt>
                <pt idx="189">
                  <v>0</v>
                </pt>
                <pt idx="190">
                  <v>0</v>
                </pt>
                <pt idx="191">
                  <v>0</v>
                </pt>
                <pt idx="192">
                  <v>0</v>
                </pt>
                <pt idx="193">
                  <v>0</v>
                </pt>
                <pt idx="194">
                  <v>0</v>
                </pt>
                <pt idx="195">
                  <v>0</v>
                </pt>
                <pt idx="196">
                  <v>0</v>
                </pt>
                <pt idx="197">
                  <v>0</v>
                </pt>
                <pt idx="198">
                  <v>0</v>
                </pt>
                <pt idx="199">
                  <v>0</v>
                </pt>
                <pt idx="200">
                  <v>0</v>
                </pt>
                <pt idx="201">
                  <v>0</v>
                </pt>
                <pt idx="202">
                  <v>0</v>
                </pt>
                <pt idx="203">
                  <v>0</v>
                </pt>
                <pt idx="204">
                  <v>0</v>
                </pt>
                <pt idx="205">
                  <v>0</v>
                </pt>
                <pt idx="206">
                  <v>0</v>
                </pt>
                <pt idx="207">
                  <v>0</v>
                </pt>
                <pt idx="208">
                  <v>0</v>
                </pt>
                <pt idx="209">
                  <v>0</v>
                </pt>
                <pt idx="210">
                  <v>0</v>
                </pt>
                <pt idx="211">
                  <v>0</v>
                </pt>
                <pt idx="212">
                  <v>0</v>
                </pt>
                <pt idx="213">
                  <v>0</v>
                </pt>
                <pt idx="214">
                  <v>0</v>
                </pt>
                <pt idx="215">
                  <v>0</v>
                </pt>
                <pt idx="216">
                  <v>0</v>
                </pt>
                <pt idx="217">
                  <v>0</v>
                </pt>
                <pt idx="218">
                  <v>0</v>
                </pt>
                <pt idx="219">
                  <v>0</v>
                </pt>
                <pt idx="220">
                  <v>0</v>
                </pt>
                <pt idx="221">
                  <v>0</v>
                </pt>
                <pt idx="222">
                  <v>0</v>
                </pt>
                <pt idx="223">
                  <v>0</v>
                </pt>
                <pt idx="224">
                  <v>0</v>
                </pt>
                <pt idx="225">
                  <v>0</v>
                </pt>
                <pt idx="226">
                  <v>0</v>
                </pt>
                <pt idx="227">
                  <v>0</v>
                </pt>
                <pt idx="228">
                  <v>0</v>
                </pt>
                <pt idx="229">
                  <v>0</v>
                </pt>
                <pt idx="230">
                  <v>0</v>
                </pt>
                <pt idx="231">
                  <v>0</v>
                </pt>
                <pt idx="232">
                  <v>0</v>
                </pt>
                <pt idx="233">
                  <v>0</v>
                </pt>
                <pt idx="234">
                  <v>0</v>
                </pt>
                <pt idx="235">
                  <v>0</v>
                </pt>
                <pt idx="236">
                  <v>0</v>
                </pt>
                <pt idx="237">
                  <v>0</v>
                </pt>
                <pt idx="238">
                  <v>0</v>
                </pt>
                <pt idx="239">
                  <v>0</v>
                </pt>
                <pt idx="240">
                  <v>0</v>
                </pt>
                <pt idx="241">
                  <v>0</v>
                </pt>
                <pt idx="242">
                  <v>0</v>
                </pt>
                <pt idx="243">
                  <v>0</v>
                </pt>
                <pt idx="244">
                  <v>0</v>
                </pt>
                <pt idx="245">
                  <v>0</v>
                </pt>
                <pt idx="246">
                  <v>0</v>
                </pt>
                <pt idx="247">
                  <v>0</v>
                </pt>
                <pt idx="248">
                  <v>0</v>
                </pt>
                <pt idx="249">
                  <v>0</v>
                </pt>
                <pt idx="250">
                  <v>0</v>
                </pt>
                <pt idx="251">
                  <v>0</v>
                </pt>
                <pt idx="252">
                  <v>0</v>
                </pt>
                <pt idx="253">
                  <v>0</v>
                </pt>
                <pt idx="254">
                  <v>0</v>
                </pt>
                <pt idx="255">
                  <v>0</v>
                </pt>
                <pt idx="256">
                  <v>0</v>
                </pt>
                <pt idx="257">
                  <v>0</v>
                </pt>
                <pt idx="258">
                  <v>0</v>
                </pt>
                <pt idx="259">
                  <v>0</v>
                </pt>
                <pt idx="260">
                  <v>0</v>
                </pt>
                <pt idx="261">
                  <v>0</v>
                </pt>
                <pt idx="262">
                  <v>0</v>
                </pt>
                <pt idx="263">
                  <v>0</v>
                </pt>
                <pt idx="264">
                  <v>0</v>
                </pt>
                <pt idx="265">
                  <v>0</v>
                </pt>
                <pt idx="266">
                  <v>0</v>
                </pt>
                <pt idx="267">
                  <v>0</v>
                </pt>
                <pt idx="268">
                  <v>0</v>
                </pt>
                <pt idx="269">
                  <v>0</v>
                </pt>
                <pt idx="270">
                  <v>0</v>
                </pt>
                <pt idx="271">
                  <v>0</v>
                </pt>
                <pt idx="272">
                  <v>0</v>
                </pt>
                <pt idx="273">
                  <v>0</v>
                </pt>
                <pt idx="274">
                  <v>0</v>
                </pt>
                <pt idx="275">
                  <v>0</v>
                </pt>
                <pt idx="276">
                  <v>0</v>
                </pt>
                <pt idx="277">
                  <v>0</v>
                </pt>
                <pt idx="278">
                  <v>0</v>
                </pt>
                <pt idx="279">
                  <v>0</v>
                </pt>
                <pt idx="280">
                  <v>0</v>
                </pt>
                <pt idx="281">
                  <v>0</v>
                </pt>
                <pt idx="282">
                  <v>0</v>
                </pt>
                <pt idx="283">
                  <v>0</v>
                </pt>
                <pt idx="284">
                  <v>0</v>
                </pt>
                <pt idx="285">
                  <v>0</v>
                </pt>
                <pt idx="286">
                  <v>0</v>
                </pt>
                <pt idx="287">
                  <v>0</v>
                </pt>
                <pt idx="288">
                  <v>0</v>
                </pt>
                <pt idx="289">
                  <v>0</v>
                </pt>
                <pt idx="290">
                  <v>0</v>
                </pt>
                <pt idx="291">
                  <v>0</v>
                </pt>
                <pt idx="292">
                  <v>0</v>
                </pt>
                <pt idx="293">
                  <v>0</v>
                </pt>
                <pt idx="294">
                  <v>0</v>
                </pt>
                <pt idx="295">
                  <v>0</v>
                </pt>
                <pt idx="296">
                  <v>0</v>
                </pt>
                <pt idx="297">
                  <v>0</v>
                </pt>
                <pt idx="298">
                  <v>0</v>
                </pt>
                <pt idx="299">
                  <v>0</v>
                </pt>
                <pt idx="300">
                  <v>0</v>
                </pt>
                <pt idx="301">
                  <v>0</v>
                </pt>
                <pt idx="302">
                  <v>0</v>
                </pt>
                <pt idx="303">
                  <v>0</v>
                </pt>
                <pt idx="304">
                  <v>0</v>
                </pt>
                <pt idx="305">
                  <v>0</v>
                </pt>
                <pt idx="306">
                  <v>0</v>
                </pt>
                <pt idx="307">
                  <v>0</v>
                </pt>
                <pt idx="308">
                  <v>0</v>
                </pt>
                <pt idx="309">
                  <v>0</v>
                </pt>
                <pt idx="310">
                  <v>0</v>
                </pt>
                <pt idx="311">
                  <v>0</v>
                </pt>
                <pt idx="312">
                  <v>0</v>
                </pt>
                <pt idx="313">
                  <v>0</v>
                </pt>
                <pt idx="314">
                  <v>0</v>
                </pt>
                <pt idx="315">
                  <v>0</v>
                </pt>
                <pt idx="316">
                  <v>0</v>
                </pt>
                <pt idx="317">
                  <v>0</v>
                </pt>
                <pt idx="318">
                  <v>0</v>
                </pt>
                <pt idx="319">
                  <v>0</v>
                </pt>
                <pt idx="320">
                  <v>0</v>
                </pt>
                <pt idx="321">
                  <v>0</v>
                </pt>
                <pt idx="322">
                  <v>0</v>
                </pt>
                <pt idx="323">
                  <v>0</v>
                </pt>
                <pt idx="324">
                  <v>0</v>
                </pt>
                <pt idx="325">
                  <v>0</v>
                </pt>
                <pt idx="326">
                  <v>0</v>
                </pt>
                <pt idx="327">
                  <v>0</v>
                </pt>
                <pt idx="328">
                  <v>0</v>
                </pt>
                <pt idx="329">
                  <v>0</v>
                </pt>
                <pt idx="330">
                  <v>0</v>
                </pt>
                <pt idx="331">
                  <v>0</v>
                </pt>
                <pt idx="332">
                  <v>0</v>
                </pt>
                <pt idx="333">
                  <v>0</v>
                </pt>
                <pt idx="334">
                  <v>0</v>
                </pt>
                <pt idx="335">
                  <v>0</v>
                </pt>
                <pt idx="336">
                  <v>0</v>
                </pt>
                <pt idx="337">
                  <v>0</v>
                </pt>
                <pt idx="338">
                  <v>0</v>
                </pt>
                <pt idx="339">
                  <v>0</v>
                </pt>
                <pt idx="340">
                  <v>0</v>
                </pt>
                <pt idx="341">
                  <v>0</v>
                </pt>
                <pt idx="342">
                  <v>0</v>
                </pt>
                <pt idx="343">
                  <v>0</v>
                </pt>
                <pt idx="344">
                  <v>0</v>
                </pt>
                <pt idx="345">
                  <v>0</v>
                </pt>
                <pt idx="346">
                  <v>0</v>
                </pt>
                <pt idx="347">
                  <v>0</v>
                </pt>
                <pt idx="348">
                  <v>0</v>
                </pt>
                <pt idx="349">
                  <v>0</v>
                </pt>
                <pt idx="350">
                  <v>0</v>
                </pt>
                <pt idx="351">
                  <v>0</v>
                </pt>
                <pt idx="352">
                  <v>0</v>
                </pt>
                <pt idx="353">
                  <v>0</v>
                </pt>
                <pt idx="354">
                  <v>0</v>
                </pt>
                <pt idx="355">
                  <v>0</v>
                </pt>
                <pt idx="356">
                  <v>0</v>
                </pt>
                <pt idx="357">
                  <v>0</v>
                </pt>
                <pt idx="358">
                  <v>0</v>
                </pt>
                <pt idx="359">
                  <v>0</v>
                </pt>
                <pt idx="360">
                  <v>0</v>
                </pt>
                <pt idx="361">
                  <v>0</v>
                </pt>
                <pt idx="362">
                  <v>0</v>
                </pt>
                <pt idx="363">
                  <v>0</v>
                </pt>
                <pt idx="364">
                  <v>0</v>
                </pt>
                <pt idx="365">
                  <v>0</v>
                </pt>
                <pt idx="366">
                  <v>0</v>
                </pt>
                <pt idx="367">
                  <v>0</v>
                </pt>
                <pt idx="368">
                  <v>0</v>
                </pt>
                <pt idx="369">
                  <v>0</v>
                </pt>
                <pt idx="370">
                  <v>0</v>
                </pt>
                <pt idx="371">
                  <v>0</v>
                </pt>
                <pt idx="372">
                  <v>0</v>
                </pt>
                <pt idx="373">
                  <v>0</v>
                </pt>
                <pt idx="374">
                  <v>0</v>
                </pt>
                <pt idx="375">
                  <v>0</v>
                </pt>
                <pt idx="376">
                  <v>0</v>
                </pt>
                <pt idx="377">
                  <v>0</v>
                </pt>
                <pt idx="378">
                  <v>0</v>
                </pt>
                <pt idx="379">
                  <v>0</v>
                </pt>
                <pt idx="380">
                  <v>0</v>
                </pt>
                <pt idx="381">
                  <v>0</v>
                </pt>
                <pt idx="382">
                  <v>0</v>
                </pt>
                <pt idx="383">
                  <v>0</v>
                </pt>
                <pt idx="384">
                  <v>0</v>
                </pt>
                <pt idx="385">
                  <v>0</v>
                </pt>
                <pt idx="386">
                  <v>0</v>
                </pt>
                <pt idx="387">
                  <v>0</v>
                </pt>
                <pt idx="388">
                  <v>0</v>
                </pt>
                <pt idx="389">
                  <v>0</v>
                </pt>
                <pt idx="390">
                  <v>0</v>
                </pt>
                <pt idx="391">
                  <v>0</v>
                </pt>
                <pt idx="392">
                  <v>0</v>
                </pt>
                <pt idx="393">
                  <v>0</v>
                </pt>
                <pt idx="394">
                  <v>0</v>
                </pt>
                <pt idx="395">
                  <v>0</v>
                </pt>
                <pt idx="396">
                  <v>0</v>
                </pt>
                <pt idx="397">
                  <v>0</v>
                </pt>
                <pt idx="398">
                  <v>0</v>
                </pt>
                <pt idx="399">
                  <v>0</v>
                </pt>
                <pt idx="400">
                  <v>0</v>
                </pt>
                <pt idx="401">
                  <v>0</v>
                </pt>
                <pt idx="402">
                  <v>0</v>
                </pt>
                <pt idx="403">
                  <v>0</v>
                </pt>
                <pt idx="404">
                  <v>0</v>
                </pt>
                <pt idx="405">
                  <v>0</v>
                </pt>
                <pt idx="406">
                  <v>0</v>
                </pt>
                <pt idx="407">
                  <v>0</v>
                </pt>
                <pt idx="408">
                  <v>0</v>
                </pt>
                <pt idx="409">
                  <v>0</v>
                </pt>
                <pt idx="410">
                  <v>0</v>
                </pt>
                <pt idx="411">
                  <v>0</v>
                </pt>
                <pt idx="412">
                  <v>0</v>
                </pt>
                <pt idx="413">
                  <v>0</v>
                </pt>
                <pt idx="414">
                  <v>0</v>
                </pt>
                <pt idx="415">
                  <v>0</v>
                </pt>
                <pt idx="416">
                  <v>0</v>
                </pt>
                <pt idx="417">
                  <v>0</v>
                </pt>
                <pt idx="418">
                  <v>0</v>
                </pt>
                <pt idx="419">
                  <v>0</v>
                </pt>
                <pt idx="420">
                  <v>0</v>
                </pt>
                <pt idx="421">
                  <v>0</v>
                </pt>
                <pt idx="422">
                  <v>0</v>
                </pt>
                <pt idx="423">
                  <v>0</v>
                </pt>
                <pt idx="424">
                  <v>0</v>
                </pt>
                <pt idx="425">
                  <v>0</v>
                </pt>
                <pt idx="426">
                  <v>0</v>
                </pt>
                <pt idx="427">
                  <v>0</v>
                </pt>
                <pt idx="428">
                  <v>0</v>
                </pt>
                <pt idx="429">
                  <v>0</v>
                </pt>
                <pt idx="430">
                  <v>0</v>
                </pt>
                <pt idx="431">
                  <v>0</v>
                </pt>
                <pt idx="432">
                  <v>0</v>
                </pt>
                <pt idx="433">
                  <v>0</v>
                </pt>
                <pt idx="434">
                  <v>0</v>
                </pt>
                <pt idx="435">
                  <v>0</v>
                </pt>
                <pt idx="436">
                  <v>0</v>
                </pt>
                <pt idx="437">
                  <v>0</v>
                </pt>
                <pt idx="438">
                  <v>0</v>
                </pt>
                <pt idx="439">
                  <v>0</v>
                </pt>
                <pt idx="440">
                  <v>0</v>
                </pt>
                <pt idx="441">
                  <v>0</v>
                </pt>
                <pt idx="442">
                  <v>0</v>
                </pt>
                <pt idx="443">
                  <v>0</v>
                </pt>
                <pt idx="444">
                  <v>0</v>
                </pt>
                <pt idx="445">
                  <v>0</v>
                </pt>
                <pt idx="446">
                  <v>0</v>
                </pt>
                <pt idx="447">
                  <v>0</v>
                </pt>
                <pt idx="448">
                  <v>0</v>
                </pt>
                <pt idx="449">
                  <v>0</v>
                </pt>
                <pt idx="450">
                  <v>0</v>
                </pt>
                <pt idx="451">
                  <v>0</v>
                </pt>
                <pt idx="452">
                  <v>0</v>
                </pt>
                <pt idx="453">
                  <v>0</v>
                </pt>
                <pt idx="454">
                  <v>0</v>
                </pt>
                <pt idx="455">
                  <v>0</v>
                </pt>
                <pt idx="456">
                  <v>0</v>
                </pt>
                <pt idx="457">
                  <v>0</v>
                </pt>
                <pt idx="458">
                  <v>0</v>
                </pt>
                <pt idx="459">
                  <v>0</v>
                </pt>
                <pt idx="460">
                  <v>0</v>
                </pt>
                <pt idx="461">
                  <v>0</v>
                </pt>
                <pt idx="462">
                  <v>0</v>
                </pt>
                <pt idx="463">
                  <v>0</v>
                </pt>
                <pt idx="464">
                  <v>0</v>
                </pt>
                <pt idx="465">
                  <v>0</v>
                </pt>
                <pt idx="466">
                  <v>0</v>
                </pt>
                <pt idx="467">
                  <v>0</v>
                </pt>
                <pt idx="468">
                  <v>0</v>
                </pt>
                <pt idx="469">
                  <v>0</v>
                </pt>
                <pt idx="470">
                  <v>0</v>
                </pt>
                <pt idx="471">
                  <v>0</v>
                </pt>
                <pt idx="472">
                  <v>0</v>
                </pt>
                <pt idx="473">
                  <v>0</v>
                </pt>
                <pt idx="474">
                  <v>0</v>
                </pt>
                <pt idx="475">
                  <v>0</v>
                </pt>
                <pt idx="476">
                  <v>0</v>
                </pt>
                <pt idx="477">
                  <v>0</v>
                </pt>
                <pt idx="478">
                  <v>0</v>
                </pt>
                <pt idx="479">
                  <v>0</v>
                </pt>
                <pt idx="480">
                  <v>0</v>
                </pt>
                <pt idx="481">
                  <v>0</v>
                </pt>
                <pt idx="482">
                  <v>0</v>
                </pt>
                <pt idx="483">
                  <v>0</v>
                </pt>
                <pt idx="484">
                  <v>0</v>
                </pt>
                <pt idx="485">
                  <v>0</v>
                </pt>
                <pt idx="486">
                  <v>0</v>
                </pt>
                <pt idx="487">
                  <v>0</v>
                </pt>
                <pt idx="488">
                  <v>0</v>
                </pt>
                <pt idx="489">
                  <v>0</v>
                </pt>
                <pt idx="490">
                  <v>0</v>
                </pt>
                <pt idx="491">
                  <v>0</v>
                </pt>
                <pt idx="492">
                  <v>0</v>
                </pt>
                <pt idx="493">
                  <v>0</v>
                </pt>
                <pt idx="494">
                  <v>0</v>
                </pt>
                <pt idx="495">
                  <v>0</v>
                </pt>
                <pt idx="496">
                  <v>0</v>
                </pt>
                <pt idx="497">
                  <v>0</v>
                </pt>
                <pt idx="498">
                  <v>0</v>
                </pt>
                <pt idx="499">
                  <v>0</v>
                </pt>
                <pt idx="500">
                  <v>0</v>
                </pt>
                <pt idx="501">
                  <v>0</v>
                </pt>
                <pt idx="502">
                  <v>0</v>
                </pt>
                <pt idx="503">
                  <v>0</v>
                </pt>
                <pt idx="504">
                  <v>0</v>
                </pt>
                <pt idx="505">
                  <v>0</v>
                </pt>
                <pt idx="506">
                  <v>0</v>
                </pt>
                <pt idx="507">
                  <v>0</v>
                </pt>
                <pt idx="508">
                  <v>0</v>
                </pt>
                <pt idx="509">
                  <v>0</v>
                </pt>
                <pt idx="510">
                  <v>0</v>
                </pt>
                <pt idx="511">
                  <v>0</v>
                </pt>
                <pt idx="512">
                  <v>0</v>
                </pt>
                <pt idx="513">
                  <v>0</v>
                </pt>
                <pt idx="514">
                  <v>0</v>
                </pt>
                <pt idx="515">
                  <v>0</v>
                </pt>
                <pt idx="516">
                  <v>0</v>
                </pt>
                <pt idx="517">
                  <v>0</v>
                </pt>
                <pt idx="518">
                  <v>0</v>
                </pt>
                <pt idx="519">
                  <v>0</v>
                </pt>
                <pt idx="520">
                  <v>0</v>
                </pt>
              </numCache>
            </numRef>
          </val>
          <smooth val="1"/>
        </ser>
        <ser>
          <idx val="4"/>
          <order val="4"/>
          <tx>
            <strRef>
              <f>Trades!$AD$1</f>
              <strCache>
                <ptCount val="1"/>
                <pt idx="0">
                  <v>Bal_hybrid_nobe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Trades!$A$2:$A$522</f>
              <numCache>
                <formatCode>General</formatCode>
                <ptCount val="521"/>
                <pt idx="0">
                  <v>1</v>
                </pt>
                <pt idx="1">
                  <v>2</v>
                </pt>
                <pt idx="2">
                  <v>3</v>
                </pt>
                <pt idx="3">
                  <v>4</v>
                </pt>
                <pt idx="4">
                  <v>5</v>
                </pt>
                <pt idx="5">
                  <v>6</v>
                </pt>
                <pt idx="6">
                  <v>7</v>
                </pt>
                <pt idx="7">
                  <v>8</v>
                </pt>
                <pt idx="8">
                  <v>9</v>
                </pt>
                <pt idx="9">
                  <v>10</v>
                </pt>
                <pt idx="10">
                  <v>11</v>
                </pt>
                <pt idx="11">
                  <v>12</v>
                </pt>
                <pt idx="12">
                  <v>13</v>
                </pt>
                <pt idx="13">
                  <v>14</v>
                </pt>
                <pt idx="14">
                  <v>15</v>
                </pt>
                <pt idx="15">
                  <v>16</v>
                </pt>
                <pt idx="16">
                  <v>17</v>
                </pt>
                <pt idx="17">
                  <v>18</v>
                </pt>
                <pt idx="18">
                  <v>19</v>
                </pt>
                <pt idx="19">
                  <v>20</v>
                </pt>
                <pt idx="20">
                  <v>21</v>
                </pt>
                <pt idx="21">
                  <v>22</v>
                </pt>
                <pt idx="22">
                  <v>23</v>
                </pt>
                <pt idx="23">
                  <v>24</v>
                </pt>
                <pt idx="24">
                  <v>25</v>
                </pt>
                <pt idx="25">
                  <v>26</v>
                </pt>
                <pt idx="26">
                  <v>27</v>
                </pt>
                <pt idx="27">
                  <v>28</v>
                </pt>
                <pt idx="28">
                  <v>29</v>
                </pt>
                <pt idx="29">
                  <v>30</v>
                </pt>
                <pt idx="30">
                  <v>31</v>
                </pt>
                <pt idx="31">
                  <v>32</v>
                </pt>
                <pt idx="32">
                  <v>33</v>
                </pt>
                <pt idx="33">
                  <v>34</v>
                </pt>
                <pt idx="34">
                  <v>35</v>
                </pt>
                <pt idx="35">
                  <v>36</v>
                </pt>
                <pt idx="36">
                  <v>37</v>
                </pt>
                <pt idx="37">
                  <v>38</v>
                </pt>
                <pt idx="38">
                  <v>39</v>
                </pt>
                <pt idx="39">
                  <v>40</v>
                </pt>
                <pt idx="40">
                  <v>41</v>
                </pt>
                <pt idx="41">
                  <v>42</v>
                </pt>
                <pt idx="42">
                  <v>43</v>
                </pt>
                <pt idx="43">
                  <v>44</v>
                </pt>
                <pt idx="44">
                  <v>45</v>
                </pt>
                <pt idx="45">
                  <v>46</v>
                </pt>
                <pt idx="46">
                  <v>47</v>
                </pt>
                <pt idx="47">
                  <v>48</v>
                </pt>
                <pt idx="48">
                  <v>49</v>
                </pt>
                <pt idx="49">
                  <v>50</v>
                </pt>
                <pt idx="50">
                  <v>51</v>
                </pt>
                <pt idx="51">
                  <v>52</v>
                </pt>
                <pt idx="52">
                  <v>53</v>
                </pt>
                <pt idx="53">
                  <v>54</v>
                </pt>
                <pt idx="54">
                  <v>55</v>
                </pt>
                <pt idx="55">
                  <v>56</v>
                </pt>
                <pt idx="56">
                  <v>57</v>
                </pt>
                <pt idx="57">
                  <v>58</v>
                </pt>
                <pt idx="58">
                  <v>59</v>
                </pt>
                <pt idx="59">
                  <v>60</v>
                </pt>
                <pt idx="60">
                  <v>61</v>
                </pt>
                <pt idx="61">
                  <v>62</v>
                </pt>
                <pt idx="62">
                  <v>63</v>
                </pt>
                <pt idx="63">
                  <v>64</v>
                </pt>
                <pt idx="64">
                  <v>65</v>
                </pt>
                <pt idx="65">
                  <v>66</v>
                </pt>
                <pt idx="66">
                  <v>67</v>
                </pt>
                <pt idx="67">
                  <v>68</v>
                </pt>
                <pt idx="68">
                  <v>69</v>
                </pt>
                <pt idx="69">
                  <v>70</v>
                </pt>
                <pt idx="70">
                  <v>71</v>
                </pt>
                <pt idx="71">
                  <v>72</v>
                </pt>
                <pt idx="72">
                  <v>73</v>
                </pt>
                <pt idx="73">
                  <v>74</v>
                </pt>
                <pt idx="74">
                  <v>75</v>
                </pt>
                <pt idx="75">
                  <v>76</v>
                </pt>
                <pt idx="76">
                  <v>77</v>
                </pt>
                <pt idx="77">
                  <v>78</v>
                </pt>
                <pt idx="78">
                  <v>79</v>
                </pt>
                <pt idx="79">
                  <v>80</v>
                </pt>
                <pt idx="80">
                  <v>81</v>
                </pt>
                <pt idx="81">
                  <v>82</v>
                </pt>
                <pt idx="82">
                  <v>83</v>
                </pt>
                <pt idx="83">
                  <v>84</v>
                </pt>
                <pt idx="84">
                  <v>85</v>
                </pt>
                <pt idx="85">
                  <v>86</v>
                </pt>
                <pt idx="86">
                  <v>87</v>
                </pt>
                <pt idx="87">
                  <v>88</v>
                </pt>
                <pt idx="88">
                  <v>89</v>
                </pt>
                <pt idx="89">
                  <v>90</v>
                </pt>
                <pt idx="90">
                  <v>91</v>
                </pt>
                <pt idx="91">
                  <v>92</v>
                </pt>
                <pt idx="92">
                  <v>93</v>
                </pt>
                <pt idx="93">
                  <v>94</v>
                </pt>
                <pt idx="94">
                  <v>95</v>
                </pt>
                <pt idx="95">
                  <v>96</v>
                </pt>
                <pt idx="96">
                  <v>97</v>
                </pt>
                <pt idx="97">
                  <v>98</v>
                </pt>
                <pt idx="98">
                  <v>99</v>
                </pt>
                <pt idx="99">
                  <v>100</v>
                </pt>
                <pt idx="100">
                  <v>101</v>
                </pt>
                <pt idx="101">
                  <v>102</v>
                </pt>
                <pt idx="102">
                  <v>103</v>
                </pt>
                <pt idx="103">
                  <v>104</v>
                </pt>
                <pt idx="104">
                  <v>105</v>
                </pt>
                <pt idx="105">
                  <v>106</v>
                </pt>
                <pt idx="106">
                  <v>107</v>
                </pt>
                <pt idx="107">
                  <v>108</v>
                </pt>
                <pt idx="108">
                  <v>109</v>
                </pt>
                <pt idx="109">
                  <v>110</v>
                </pt>
                <pt idx="110">
                  <v>111</v>
                </pt>
                <pt idx="111">
                  <v>112</v>
                </pt>
                <pt idx="112">
                  <v>113</v>
                </pt>
                <pt idx="113">
                  <v>114</v>
                </pt>
                <pt idx="114">
                  <v>115</v>
                </pt>
                <pt idx="115">
                  <v>116</v>
                </pt>
                <pt idx="116">
                  <v>117</v>
                </pt>
                <pt idx="117">
                  <v>118</v>
                </pt>
                <pt idx="118">
                  <v>119</v>
                </pt>
                <pt idx="119">
                  <v>120</v>
                </pt>
                <pt idx="120">
                  <v>121</v>
                </pt>
                <pt idx="121">
                  <v>122</v>
                </pt>
                <pt idx="122">
                  <v>123</v>
                </pt>
                <pt idx="123">
                  <v>124</v>
                </pt>
                <pt idx="124">
                  <v>125</v>
                </pt>
                <pt idx="125">
                  <v>126</v>
                </pt>
                <pt idx="126">
                  <v>127</v>
                </pt>
                <pt idx="127">
                  <v>128</v>
                </pt>
                <pt idx="128">
                  <v>129</v>
                </pt>
                <pt idx="129">
                  <v>130</v>
                </pt>
                <pt idx="130">
                  <v>131</v>
                </pt>
                <pt idx="131">
                  <v>132</v>
                </pt>
                <pt idx="132">
                  <v>133</v>
                </pt>
                <pt idx="133">
                  <v>134</v>
                </pt>
                <pt idx="134">
                  <v>135</v>
                </pt>
                <pt idx="135">
                  <v>136</v>
                </pt>
                <pt idx="136">
                  <v>137</v>
                </pt>
                <pt idx="137">
                  <v>138</v>
                </pt>
                <pt idx="138">
                  <v>139</v>
                </pt>
                <pt idx="139">
                  <v>140</v>
                </pt>
                <pt idx="140">
                  <v>141</v>
                </pt>
                <pt idx="141">
                  <v>142</v>
                </pt>
                <pt idx="142">
                  <v>143</v>
                </pt>
                <pt idx="143">
                  <v>144</v>
                </pt>
                <pt idx="144">
                  <v>145</v>
                </pt>
                <pt idx="145">
                  <v>146</v>
                </pt>
                <pt idx="146">
                  <v>147</v>
                </pt>
                <pt idx="147">
                  <v>148</v>
                </pt>
                <pt idx="148">
                  <v>149</v>
                </pt>
                <pt idx="149">
                  <v>150</v>
                </pt>
                <pt idx="150">
                  <v>151</v>
                </pt>
                <pt idx="151">
                  <v>152</v>
                </pt>
                <pt idx="152">
                  <v>153</v>
                </pt>
                <pt idx="153">
                  <v>154</v>
                </pt>
                <pt idx="154">
                  <v>155</v>
                </pt>
                <pt idx="155">
                  <v>156</v>
                </pt>
                <pt idx="156">
                  <v>157</v>
                </pt>
                <pt idx="157">
                  <v>158</v>
                </pt>
                <pt idx="158">
                  <v>159</v>
                </pt>
                <pt idx="159">
                  <v>160</v>
                </pt>
                <pt idx="160">
                  <v>161</v>
                </pt>
                <pt idx="161">
                  <v>162</v>
                </pt>
                <pt idx="162">
                  <v>163</v>
                </pt>
                <pt idx="163">
                  <v>164</v>
                </pt>
                <pt idx="164">
                  <v>165</v>
                </pt>
                <pt idx="165">
                  <v>166</v>
                </pt>
                <pt idx="166">
                  <v>167</v>
                </pt>
                <pt idx="167">
                  <v>168</v>
                </pt>
                <pt idx="168">
                  <v>169</v>
                </pt>
                <pt idx="169">
                  <v>170</v>
                </pt>
                <pt idx="170">
                  <v>171</v>
                </pt>
                <pt idx="171">
                  <v>172</v>
                </pt>
                <pt idx="172">
                  <v>173</v>
                </pt>
                <pt idx="173">
                  <v>174</v>
                </pt>
                <pt idx="174">
                  <v>175</v>
                </pt>
                <pt idx="175">
                  <v>176</v>
                </pt>
                <pt idx="176">
                  <v>177</v>
                </pt>
                <pt idx="177">
                  <v>178</v>
                </pt>
                <pt idx="178">
                  <v>179</v>
                </pt>
                <pt idx="179">
                  <v>180</v>
                </pt>
                <pt idx="180">
                  <v>181</v>
                </pt>
                <pt idx="181">
                  <v>182</v>
                </pt>
                <pt idx="182">
                  <v>183</v>
                </pt>
                <pt idx="183">
                  <v>184</v>
                </pt>
                <pt idx="184">
                  <v>185</v>
                </pt>
                <pt idx="185">
                  <v>186</v>
                </pt>
                <pt idx="186">
                  <v>187</v>
                </pt>
                <pt idx="187">
                  <v>188</v>
                </pt>
                <pt idx="188">
                  <v>189</v>
                </pt>
                <pt idx="189">
                  <v>190</v>
                </pt>
                <pt idx="190">
                  <v>191</v>
                </pt>
                <pt idx="191">
                  <v>192</v>
                </pt>
                <pt idx="192">
                  <v>193</v>
                </pt>
                <pt idx="193">
                  <v>194</v>
                </pt>
                <pt idx="194">
                  <v>195</v>
                </pt>
                <pt idx="195">
                  <v>196</v>
                </pt>
                <pt idx="196">
                  <v>197</v>
                </pt>
                <pt idx="197">
                  <v>198</v>
                </pt>
                <pt idx="198">
                  <v>199</v>
                </pt>
                <pt idx="199">
                  <v>200</v>
                </pt>
                <pt idx="200">
                  <v>201</v>
                </pt>
                <pt idx="201">
                  <v>202</v>
                </pt>
                <pt idx="202">
                  <v>203</v>
                </pt>
                <pt idx="203">
                  <v>204</v>
                </pt>
                <pt idx="204">
                  <v>205</v>
                </pt>
                <pt idx="205">
                  <v>206</v>
                </pt>
                <pt idx="206">
                  <v>207</v>
                </pt>
                <pt idx="207">
                  <v>208</v>
                </pt>
                <pt idx="208">
                  <v>209</v>
                </pt>
                <pt idx="209">
                  <v>210</v>
                </pt>
                <pt idx="210">
                  <v>211</v>
                </pt>
                <pt idx="211">
                  <v>212</v>
                </pt>
                <pt idx="212">
                  <v>213</v>
                </pt>
                <pt idx="213">
                  <v>214</v>
                </pt>
                <pt idx="214">
                  <v>215</v>
                </pt>
                <pt idx="215">
                  <v>216</v>
                </pt>
                <pt idx="216">
                  <v>217</v>
                </pt>
                <pt idx="217">
                  <v>218</v>
                </pt>
                <pt idx="218">
                  <v>219</v>
                </pt>
                <pt idx="219">
                  <v>220</v>
                </pt>
                <pt idx="220">
                  <v>221</v>
                </pt>
                <pt idx="221">
                  <v>222</v>
                </pt>
                <pt idx="222">
                  <v>223</v>
                </pt>
                <pt idx="223">
                  <v>224</v>
                </pt>
                <pt idx="224">
                  <v>225</v>
                </pt>
                <pt idx="225">
                  <v>226</v>
                </pt>
                <pt idx="226">
                  <v>227</v>
                </pt>
                <pt idx="227">
                  <v>228</v>
                </pt>
                <pt idx="228">
                  <v>229</v>
                </pt>
                <pt idx="229">
                  <v>230</v>
                </pt>
                <pt idx="230">
                  <v>231</v>
                </pt>
                <pt idx="231">
                  <v>232</v>
                </pt>
                <pt idx="232">
                  <v>233</v>
                </pt>
                <pt idx="233">
                  <v>234</v>
                </pt>
                <pt idx="234">
                  <v>235</v>
                </pt>
                <pt idx="235">
                  <v>236</v>
                </pt>
                <pt idx="236">
                  <v>237</v>
                </pt>
                <pt idx="237">
                  <v>238</v>
                </pt>
                <pt idx="238">
                  <v>239</v>
                </pt>
                <pt idx="239">
                  <v>240</v>
                </pt>
                <pt idx="240">
                  <v>241</v>
                </pt>
                <pt idx="241">
                  <v>242</v>
                </pt>
                <pt idx="242">
                  <v>243</v>
                </pt>
                <pt idx="243">
                  <v>244</v>
                </pt>
                <pt idx="244">
                  <v>245</v>
                </pt>
                <pt idx="245">
                  <v>246</v>
                </pt>
                <pt idx="246">
                  <v>247</v>
                </pt>
                <pt idx="247">
                  <v>248</v>
                </pt>
                <pt idx="248">
                  <v>249</v>
                </pt>
                <pt idx="249">
                  <v>250</v>
                </pt>
                <pt idx="250">
                  <v>251</v>
                </pt>
                <pt idx="251">
                  <v>252</v>
                </pt>
                <pt idx="252">
                  <v>253</v>
                </pt>
                <pt idx="253">
                  <v>254</v>
                </pt>
                <pt idx="254">
                  <v>255</v>
                </pt>
                <pt idx="255">
                  <v>256</v>
                </pt>
                <pt idx="256">
                  <v>257</v>
                </pt>
                <pt idx="257">
                  <v>258</v>
                </pt>
                <pt idx="258">
                  <v>259</v>
                </pt>
                <pt idx="259">
                  <v>260</v>
                </pt>
                <pt idx="260">
                  <v>261</v>
                </pt>
                <pt idx="261">
                  <v>262</v>
                </pt>
                <pt idx="262">
                  <v>263</v>
                </pt>
                <pt idx="263">
                  <v>264</v>
                </pt>
                <pt idx="264">
                  <v>265</v>
                </pt>
                <pt idx="265">
                  <v>266</v>
                </pt>
                <pt idx="266">
                  <v>267</v>
                </pt>
                <pt idx="267">
                  <v>268</v>
                </pt>
                <pt idx="268">
                  <v>269</v>
                </pt>
                <pt idx="269">
                  <v>270</v>
                </pt>
                <pt idx="270">
                  <v>271</v>
                </pt>
                <pt idx="271">
                  <v>272</v>
                </pt>
                <pt idx="272">
                  <v>273</v>
                </pt>
                <pt idx="273">
                  <v>274</v>
                </pt>
                <pt idx="274">
                  <v>275</v>
                </pt>
                <pt idx="275">
                  <v>276</v>
                </pt>
                <pt idx="276">
                  <v>277</v>
                </pt>
                <pt idx="277">
                  <v>278</v>
                </pt>
                <pt idx="278">
                  <v>279</v>
                </pt>
                <pt idx="279">
                  <v>280</v>
                </pt>
                <pt idx="280">
                  <v>281</v>
                </pt>
                <pt idx="281">
                  <v>282</v>
                </pt>
                <pt idx="282">
                  <v>283</v>
                </pt>
                <pt idx="283">
                  <v>284</v>
                </pt>
                <pt idx="284">
                  <v>285</v>
                </pt>
                <pt idx="285">
                  <v>286</v>
                </pt>
                <pt idx="286">
                  <v>287</v>
                </pt>
                <pt idx="287">
                  <v>288</v>
                </pt>
                <pt idx="288">
                  <v>289</v>
                </pt>
                <pt idx="289">
                  <v>290</v>
                </pt>
                <pt idx="290">
                  <v>291</v>
                </pt>
                <pt idx="291">
                  <v>292</v>
                </pt>
                <pt idx="292">
                  <v>293</v>
                </pt>
                <pt idx="293">
                  <v>294</v>
                </pt>
                <pt idx="294">
                  <v>295</v>
                </pt>
                <pt idx="295">
                  <v>296</v>
                </pt>
                <pt idx="296">
                  <v>297</v>
                </pt>
                <pt idx="297">
                  <v>298</v>
                </pt>
                <pt idx="298">
                  <v>299</v>
                </pt>
                <pt idx="299">
                  <v>300</v>
                </pt>
                <pt idx="300">
                  <v>301</v>
                </pt>
                <pt idx="301">
                  <v>302</v>
                </pt>
                <pt idx="302">
                  <v>303</v>
                </pt>
                <pt idx="303">
                  <v>304</v>
                </pt>
                <pt idx="304">
                  <v>305</v>
                </pt>
                <pt idx="305">
                  <v>306</v>
                </pt>
                <pt idx="306">
                  <v>307</v>
                </pt>
                <pt idx="307">
                  <v>308</v>
                </pt>
                <pt idx="308">
                  <v>309</v>
                </pt>
                <pt idx="309">
                  <v>310</v>
                </pt>
                <pt idx="310">
                  <v>311</v>
                </pt>
                <pt idx="311">
                  <v>312</v>
                </pt>
                <pt idx="312">
                  <v>313</v>
                </pt>
                <pt idx="313">
                  <v>314</v>
                </pt>
                <pt idx="314">
                  <v>315</v>
                </pt>
                <pt idx="315">
                  <v>316</v>
                </pt>
                <pt idx="316">
                  <v>317</v>
                </pt>
                <pt idx="317">
                  <v>318</v>
                </pt>
                <pt idx="318">
                  <v>319</v>
                </pt>
                <pt idx="319">
                  <v>320</v>
                </pt>
                <pt idx="320">
                  <v>321</v>
                </pt>
                <pt idx="321">
                  <v>322</v>
                </pt>
                <pt idx="322">
                  <v>323</v>
                </pt>
                <pt idx="323">
                  <v>324</v>
                </pt>
                <pt idx="324">
                  <v>325</v>
                </pt>
                <pt idx="325">
                  <v>326</v>
                </pt>
                <pt idx="326">
                  <v>327</v>
                </pt>
                <pt idx="327">
                  <v>328</v>
                </pt>
                <pt idx="328">
                  <v>329</v>
                </pt>
                <pt idx="329">
                  <v>330</v>
                </pt>
                <pt idx="330">
                  <v>331</v>
                </pt>
                <pt idx="331">
                  <v>332</v>
                </pt>
                <pt idx="332">
                  <v>333</v>
                </pt>
                <pt idx="333">
                  <v>334</v>
                </pt>
                <pt idx="334">
                  <v>335</v>
                </pt>
                <pt idx="335">
                  <v>336</v>
                </pt>
                <pt idx="336">
                  <v>337</v>
                </pt>
                <pt idx="337">
                  <v>338</v>
                </pt>
                <pt idx="338">
                  <v>339</v>
                </pt>
                <pt idx="339">
                  <v>340</v>
                </pt>
                <pt idx="340">
                  <v>341</v>
                </pt>
                <pt idx="341">
                  <v>342</v>
                </pt>
                <pt idx="342">
                  <v>343</v>
                </pt>
                <pt idx="343">
                  <v>344</v>
                </pt>
                <pt idx="344">
                  <v>345</v>
                </pt>
                <pt idx="345">
                  <v>346</v>
                </pt>
                <pt idx="346">
                  <v>347</v>
                </pt>
                <pt idx="347">
                  <v>348</v>
                </pt>
                <pt idx="348">
                  <v>349</v>
                </pt>
                <pt idx="349">
                  <v>350</v>
                </pt>
                <pt idx="350">
                  <v>351</v>
                </pt>
                <pt idx="351">
                  <v>352</v>
                </pt>
                <pt idx="352">
                  <v>353</v>
                </pt>
                <pt idx="353">
                  <v>354</v>
                </pt>
                <pt idx="354">
                  <v>355</v>
                </pt>
                <pt idx="355">
                  <v>356</v>
                </pt>
                <pt idx="356">
                  <v>357</v>
                </pt>
                <pt idx="357">
                  <v>358</v>
                </pt>
                <pt idx="358">
                  <v>359</v>
                </pt>
                <pt idx="359">
                  <v>360</v>
                </pt>
                <pt idx="360">
                  <v>361</v>
                </pt>
                <pt idx="361">
                  <v>362</v>
                </pt>
                <pt idx="362">
                  <v>363</v>
                </pt>
                <pt idx="363">
                  <v>364</v>
                </pt>
                <pt idx="364">
                  <v>365</v>
                </pt>
                <pt idx="365">
                  <v>366</v>
                </pt>
                <pt idx="366">
                  <v>367</v>
                </pt>
                <pt idx="367">
                  <v>368</v>
                </pt>
                <pt idx="368">
                  <v>369</v>
                </pt>
                <pt idx="369">
                  <v>370</v>
                </pt>
                <pt idx="370">
                  <v>371</v>
                </pt>
                <pt idx="371">
                  <v>372</v>
                </pt>
                <pt idx="372">
                  <v>373</v>
                </pt>
                <pt idx="373">
                  <v>374</v>
                </pt>
                <pt idx="374">
                  <v>375</v>
                </pt>
                <pt idx="375">
                  <v>376</v>
                </pt>
                <pt idx="376">
                  <v>377</v>
                </pt>
                <pt idx="377">
                  <v>378</v>
                </pt>
                <pt idx="378">
                  <v>379</v>
                </pt>
                <pt idx="379">
                  <v>380</v>
                </pt>
                <pt idx="380">
                  <v>381</v>
                </pt>
                <pt idx="381">
                  <v>382</v>
                </pt>
                <pt idx="382">
                  <v>383</v>
                </pt>
                <pt idx="383">
                  <v>384</v>
                </pt>
                <pt idx="384">
                  <v>385</v>
                </pt>
                <pt idx="385">
                  <v>386</v>
                </pt>
                <pt idx="386">
                  <v>387</v>
                </pt>
                <pt idx="387">
                  <v>388</v>
                </pt>
                <pt idx="388">
                  <v>389</v>
                </pt>
                <pt idx="389">
                  <v>390</v>
                </pt>
                <pt idx="390">
                  <v>391</v>
                </pt>
                <pt idx="391">
                  <v>392</v>
                </pt>
                <pt idx="392">
                  <v>393</v>
                </pt>
                <pt idx="393">
                  <v>394</v>
                </pt>
                <pt idx="394">
                  <v>395</v>
                </pt>
                <pt idx="395">
                  <v>396</v>
                </pt>
                <pt idx="396">
                  <v>397</v>
                </pt>
                <pt idx="397">
                  <v>398</v>
                </pt>
                <pt idx="398">
                  <v>399</v>
                </pt>
                <pt idx="399">
                  <v>400</v>
                </pt>
                <pt idx="400">
                  <v>401</v>
                </pt>
                <pt idx="401">
                  <v>402</v>
                </pt>
                <pt idx="402">
                  <v>403</v>
                </pt>
                <pt idx="403">
                  <v>404</v>
                </pt>
                <pt idx="404">
                  <v>405</v>
                </pt>
                <pt idx="405">
                  <v>406</v>
                </pt>
                <pt idx="406">
                  <v>407</v>
                </pt>
                <pt idx="407">
                  <v>408</v>
                </pt>
                <pt idx="408">
                  <v>409</v>
                </pt>
                <pt idx="409">
                  <v>410</v>
                </pt>
                <pt idx="410">
                  <v>411</v>
                </pt>
                <pt idx="411">
                  <v>412</v>
                </pt>
                <pt idx="412">
                  <v>413</v>
                </pt>
                <pt idx="413">
                  <v>414</v>
                </pt>
                <pt idx="414">
                  <v>415</v>
                </pt>
                <pt idx="415">
                  <v>416</v>
                </pt>
                <pt idx="416">
                  <v>417</v>
                </pt>
                <pt idx="417">
                  <v>418</v>
                </pt>
                <pt idx="418">
                  <v>419</v>
                </pt>
                <pt idx="419">
                  <v>420</v>
                </pt>
                <pt idx="420">
                  <v>421</v>
                </pt>
                <pt idx="421">
                  <v>422</v>
                </pt>
                <pt idx="422">
                  <v>423</v>
                </pt>
                <pt idx="423">
                  <v>424</v>
                </pt>
                <pt idx="424">
                  <v>425</v>
                </pt>
                <pt idx="425">
                  <v>426</v>
                </pt>
                <pt idx="426">
                  <v>427</v>
                </pt>
                <pt idx="427">
                  <v>428</v>
                </pt>
                <pt idx="428">
                  <v>429</v>
                </pt>
                <pt idx="429">
                  <v>430</v>
                </pt>
                <pt idx="430">
                  <v>431</v>
                </pt>
                <pt idx="431">
                  <v>432</v>
                </pt>
                <pt idx="432">
                  <v>433</v>
                </pt>
                <pt idx="433">
                  <v>434</v>
                </pt>
                <pt idx="434">
                  <v>435</v>
                </pt>
                <pt idx="435">
                  <v>436</v>
                </pt>
                <pt idx="436">
                  <v>437</v>
                </pt>
                <pt idx="437">
                  <v>438</v>
                </pt>
                <pt idx="438">
                  <v>439</v>
                </pt>
                <pt idx="439">
                  <v>440</v>
                </pt>
                <pt idx="440">
                  <v>441</v>
                </pt>
                <pt idx="441">
                  <v>442</v>
                </pt>
                <pt idx="442">
                  <v>443</v>
                </pt>
                <pt idx="443">
                  <v>444</v>
                </pt>
                <pt idx="444">
                  <v>445</v>
                </pt>
                <pt idx="445">
                  <v>446</v>
                </pt>
                <pt idx="446">
                  <v>447</v>
                </pt>
                <pt idx="447">
                  <v>448</v>
                </pt>
                <pt idx="448">
                  <v>449</v>
                </pt>
                <pt idx="449">
                  <v>450</v>
                </pt>
                <pt idx="450">
                  <v>451</v>
                </pt>
                <pt idx="451">
                  <v>452</v>
                </pt>
                <pt idx="452">
                  <v>453</v>
                </pt>
                <pt idx="453">
                  <v>454</v>
                </pt>
                <pt idx="454">
                  <v>455</v>
                </pt>
                <pt idx="455">
                  <v>456</v>
                </pt>
                <pt idx="456">
                  <v>457</v>
                </pt>
                <pt idx="457">
                  <v>458</v>
                </pt>
                <pt idx="458">
                  <v>459</v>
                </pt>
                <pt idx="459">
                  <v>460</v>
                </pt>
                <pt idx="460">
                  <v>461</v>
                </pt>
                <pt idx="461">
                  <v>462</v>
                </pt>
                <pt idx="462">
                  <v>463</v>
                </pt>
                <pt idx="463">
                  <v>464</v>
                </pt>
                <pt idx="464">
                  <v>465</v>
                </pt>
                <pt idx="465">
                  <v>466</v>
                </pt>
                <pt idx="466">
                  <v>467</v>
                </pt>
                <pt idx="467">
                  <v>468</v>
                </pt>
                <pt idx="468">
                  <v>469</v>
                </pt>
                <pt idx="469">
                  <v>470</v>
                </pt>
                <pt idx="470">
                  <v>471</v>
                </pt>
                <pt idx="471">
                  <v>472</v>
                </pt>
                <pt idx="472">
                  <v>473</v>
                </pt>
                <pt idx="473">
                  <v>474</v>
                </pt>
                <pt idx="474">
                  <v>475</v>
                </pt>
                <pt idx="475">
                  <v>476</v>
                </pt>
                <pt idx="476">
                  <v>477</v>
                </pt>
                <pt idx="477">
                  <v>478</v>
                </pt>
                <pt idx="478">
                  <v>479</v>
                </pt>
                <pt idx="479">
                  <v>480</v>
                </pt>
                <pt idx="480">
                  <v>481</v>
                </pt>
                <pt idx="481">
                  <v>482</v>
                </pt>
                <pt idx="482">
                  <v>483</v>
                </pt>
                <pt idx="483">
                  <v>484</v>
                </pt>
                <pt idx="484">
                  <v>485</v>
                </pt>
                <pt idx="485">
                  <v>486</v>
                </pt>
                <pt idx="486">
                  <v>487</v>
                </pt>
                <pt idx="487">
                  <v>488</v>
                </pt>
                <pt idx="488">
                  <v>489</v>
                </pt>
                <pt idx="489">
                  <v>490</v>
                </pt>
                <pt idx="490">
                  <v>491</v>
                </pt>
                <pt idx="491">
                  <v>492</v>
                </pt>
                <pt idx="492">
                  <v>493</v>
                </pt>
                <pt idx="493">
                  <v>494</v>
                </pt>
                <pt idx="494">
                  <v>495</v>
                </pt>
                <pt idx="495">
                  <v>496</v>
                </pt>
                <pt idx="496">
                  <v>497</v>
                </pt>
                <pt idx="497">
                  <v>498</v>
                </pt>
                <pt idx="498">
                  <v>499</v>
                </pt>
                <pt idx="499">
                  <v>500</v>
                </pt>
                <pt idx="500">
                  <v>501</v>
                </pt>
                <pt idx="501">
                  <v>502</v>
                </pt>
                <pt idx="502">
                  <v>503</v>
                </pt>
                <pt idx="503">
                  <v>504</v>
                </pt>
                <pt idx="504">
                  <v>505</v>
                </pt>
                <pt idx="505">
                  <v>506</v>
                </pt>
                <pt idx="506">
                  <v>507</v>
                </pt>
                <pt idx="507">
                  <v>508</v>
                </pt>
                <pt idx="508">
                  <v>509</v>
                </pt>
                <pt idx="509">
                  <v>510</v>
                </pt>
                <pt idx="510">
                  <v>511</v>
                </pt>
                <pt idx="511">
                  <v>512</v>
                </pt>
                <pt idx="512">
                  <v>513</v>
                </pt>
                <pt idx="513">
                  <v>514</v>
                </pt>
                <pt idx="514">
                  <v>515</v>
                </pt>
                <pt idx="515">
                  <v>516</v>
                </pt>
                <pt idx="516">
                  <v>517</v>
                </pt>
                <pt idx="517">
                  <v>518</v>
                </pt>
                <pt idx="518">
                  <v>519</v>
                </pt>
                <pt idx="519">
                  <v>520</v>
                </pt>
                <pt idx="520">
                  <v>521</v>
                </pt>
              </numCache>
            </numRef>
          </cat>
          <val>
            <numRef>
              <f>Trades!$AD$2:$AD$522</f>
              <numCache>
                <formatCode>"$"#,##0.00</formatCode>
                <ptCount val="521"/>
                <pt idx="0">
                  <v>10055</v>
                </pt>
                <pt idx="1">
                  <v>10118.33333333333</v>
                </pt>
                <pt idx="2">
                  <v>10183.03921568627</v>
                </pt>
                <pt idx="3">
                  <v>10160.18207282913</v>
                </pt>
                <pt idx="4">
                  <v>10224.88795518207</v>
                </pt>
                <pt idx="5">
                  <v>10197.964878259</v>
                </pt>
                <pt idx="6">
                  <v>10097.964878259</v>
                </pt>
                <pt idx="7">
                  <v>9997.964878258996</v>
                </pt>
                <pt idx="8">
                  <v>9968.79821159233</v>
                </pt>
                <pt idx="9">
                  <v>9868.79821159233</v>
                </pt>
                <pt idx="10">
                  <v>9927.131544925662</v>
                </pt>
                <pt idx="11">
                  <v>9989.631544925662</v>
                </pt>
                <pt idx="12">
                  <v>9889.631544925662</v>
                </pt>
                <pt idx="13">
                  <v>9789.631544925662</v>
                </pt>
                <pt idx="14">
                  <v>9760.464878258996</v>
                </pt>
                <pt idx="15">
                  <v>9816.020433814552</v>
                </pt>
                <pt idx="16">
                  <v>9791.020433814552</v>
                </pt>
                <pt idx="17">
                  <v>9759.770433814552</v>
                </pt>
                <pt idx="18">
                  <v>9809.770433814552</v>
                </pt>
                <pt idx="19">
                  <v>9709.770433814552</v>
                </pt>
                <pt idx="20">
                  <v>9768.86134290546</v>
                </pt>
                <pt idx="21">
                  <v>9834.48634290546</v>
                </pt>
                <pt idx="22">
                  <v>9734.48634290546</v>
                </pt>
                <pt idx="23">
                  <v>9790.041898461017</v>
                </pt>
                <pt idx="24">
                  <v>9760.875231794349</v>
                </pt>
                <pt idx="25">
                  <v>9660.875231794349</v>
                </pt>
                <pt idx="26">
                  <v>9727.541898461017</v>
                </pt>
                <pt idx="27">
                  <v>9790.875231794349</v>
                </pt>
                <pt idx="28">
                  <v>9690.875231794349</v>
                </pt>
                <pt idx="29">
                  <v>9754.208565127683</v>
                </pt>
                <pt idx="30">
                  <v>9654.208565127683</v>
                </pt>
                <pt idx="31">
                  <v>9714.922850841969</v>
                </pt>
                <pt idx="32">
                  <v>9614.922850841969</v>
                </pt>
                <pt idx="33">
                  <v>9686.35142227054</v>
                </pt>
                <pt idx="34">
                  <v>9741.906977826096</v>
                </pt>
                <pt idx="35">
                  <v>9791.906977826096</v>
                </pt>
                <pt idx="36">
                  <v>9863.060823979942</v>
                </pt>
                <pt idx="37">
                  <v>9904.727490646608</v>
                </pt>
                <pt idx="38">
                  <v>9947.584633503751</v>
                </pt>
                <pt idx="39">
                  <v>9847.584633503751</v>
                </pt>
                <pt idx="40">
                  <v>9911.870347789465</v>
                </pt>
                <pt idx="41">
                  <v>9967.425903345022</v>
                </pt>
                <pt idx="42">
                  <v>10026.51681243593</v>
                </pt>
                <pt idx="43">
                  <v>10088.05527397439</v>
                </pt>
                <pt idx="44">
                  <v>9988.055273974393</v>
                </pt>
                <pt idx="45">
                  <v>10051.38860730772</v>
                </pt>
                <pt idx="46">
                  <v>10101.38860730772</v>
                </pt>
                <pt idx="47">
                  <v>10164.72194064106</v>
                </pt>
                <pt idx="48">
                  <v>10064.72194064106</v>
                </pt>
                <pt idx="49">
                  <v>10120.27749619661</v>
                </pt>
                <pt idx="50">
                  <v>10020.27749619661</v>
                </pt>
                <pt idx="51">
                  <v>10079.36840528752</v>
                </pt>
                <pt idx="52">
                  <v>9979.368405287523</v>
                </pt>
                <pt idx="53">
                  <v>10034.36840528752</v>
                </pt>
                <pt idx="54">
                  <v>10093.45931437843</v>
                </pt>
                <pt idx="55">
                  <v>9993.459314378431</v>
                </pt>
                <pt idx="56">
                  <v>10051.79264771177</v>
                </pt>
                <pt idx="57">
                  <v>10122.6259810451</v>
                </pt>
                <pt idx="58">
                  <v>10165.48312390224</v>
                </pt>
                <pt idx="59">
                  <v>10065.48312390224</v>
                </pt>
                <pt idx="60">
                  <v>10130.18900625518</v>
                </pt>
                <pt idx="61">
                  <v>10185.74456181074</v>
                </pt>
                <pt idx="62">
                  <v>10085.74456181074</v>
                </pt>
                <pt idx="63">
                  <v>9985.744561810738</v>
                </pt>
                <pt idx="64">
                  <v>9955.744561810738</v>
                </pt>
                <pt idx="65">
                  <v>9855.744561810738</v>
                </pt>
                <pt idx="66">
                  <v>9755.744561810738</v>
                </pt>
                <pt idx="67">
                  <v>9655.744561810738</v>
                </pt>
                <pt idx="68">
                  <v>9710.744561810738</v>
                </pt>
                <pt idx="69">
                  <v>9687.215150046033</v>
                </pt>
                <pt idx="70">
                  <v>9587.215150046033</v>
                </pt>
                <pt idx="71">
                  <v>9645.548483379365</v>
                </pt>
                <pt idx="72">
                  <v>9704.639392470275</v>
                </pt>
                <pt idx="73">
                  <v>9604.639392470275</v>
                </pt>
                <pt idx="74">
                  <v>9504.639392470275</v>
                </pt>
                <pt idx="75">
                  <v>9404.639392470275</v>
                </pt>
                <pt idx="76">
                  <v>9304.639392470275</v>
                </pt>
                <pt idx="77">
                  <v>9372.496535327418</v>
                </pt>
                <pt idx="78">
                  <v>9422.496535327418</v>
                </pt>
                <pt idx="79">
                  <v>9472.496535327418</v>
                </pt>
                <pt idx="80">
                  <v>9445.57345840434</v>
                </pt>
                <pt idx="81">
                  <v>9504.66436749525</v>
                </pt>
                <pt idx="82">
                  <v>9404.66436749525</v>
                </pt>
                <pt idx="83">
                  <v>9382.442145273028</v>
                </pt>
                <pt idx="84">
                  <v>9440.775478606362</v>
                </pt>
                <pt idx="85">
                  <v>9506.400478606362</v>
                </pt>
                <pt idx="86">
                  <v>9482.590954796837</v>
                </pt>
                <pt idx="87">
                  <v>9552.156172188141</v>
                </pt>
                <pt idx="88">
                  <v>9595.013315045284</v>
                </pt>
                <pt idx="89">
                  <v>9661.679981711952</v>
                </pt>
                <pt idx="90">
                  <v>9561.679981711952</v>
                </pt>
                <pt idx="91">
                  <v>9461.679981711952</v>
                </pt>
                <pt idx="92">
                  <v>9361.679981711952</v>
                </pt>
                <pt idx="93">
                  <v>9261.679981711952</v>
                </pt>
                <pt idx="94">
                  <v>9332.369636884365</v>
                </pt>
                <pt idx="95">
                  <v>9232.369636884365</v>
                </pt>
                <pt idx="96">
                  <v>9282.369636884365</v>
                </pt>
                <pt idx="97">
                  <v>9346.655351170079</v>
                </pt>
                <pt idx="98">
                  <v>9316.655351170079</v>
                </pt>
                <pt idx="99">
                  <v>9216.655351170079</v>
                </pt>
                <pt idx="100">
                  <v>9116.655351170079</v>
                </pt>
                <pt idx="101">
                  <v>9016.655351170079</v>
                </pt>
                <pt idx="102">
                  <v>9087.025721540449</v>
                </pt>
                <pt idx="103">
                  <v>8987.025721540449</v>
                </pt>
                <pt idx="104">
                  <v>9052.650721540449</v>
                </pt>
                <pt idx="105">
                  <v>9107.650721540449</v>
                </pt>
                <pt idx="106">
                  <v>9166.741630631359</v>
                </pt>
                <pt idx="107">
                  <v>9066.741630631359</v>
                </pt>
                <pt idx="108">
                  <v>9044.014357904085</v>
                </pt>
                <pt idx="109">
                  <v>9099.014357904085</v>
                </pt>
                <pt idx="110">
                  <v>9072.347691237419</v>
                </pt>
                <pt idx="111">
                  <v>9122.347691237419</v>
                </pt>
                <pt idx="112">
                  <v>0</v>
                </pt>
                <pt idx="113">
                  <v>0</v>
                </pt>
                <pt idx="114">
                  <v>0</v>
                </pt>
                <pt idx="115">
                  <v>0</v>
                </pt>
                <pt idx="116">
                  <v>0</v>
                </pt>
                <pt idx="117">
                  <v>0</v>
                </pt>
                <pt idx="118">
                  <v>0</v>
                </pt>
                <pt idx="119">
                  <v>0</v>
                </pt>
                <pt idx="120">
                  <v>0</v>
                </pt>
                <pt idx="121">
                  <v>0</v>
                </pt>
                <pt idx="122">
                  <v>0</v>
                </pt>
                <pt idx="123">
                  <v>0</v>
                </pt>
                <pt idx="124">
                  <v>0</v>
                </pt>
                <pt idx="125">
                  <v>0</v>
                </pt>
                <pt idx="126">
                  <v>0</v>
                </pt>
                <pt idx="127">
                  <v>0</v>
                </pt>
                <pt idx="128">
                  <v>0</v>
                </pt>
                <pt idx="129">
                  <v>0</v>
                </pt>
                <pt idx="130">
                  <v>0</v>
                </pt>
                <pt idx="131">
                  <v>0</v>
                </pt>
                <pt idx="132">
                  <v>0</v>
                </pt>
                <pt idx="133">
                  <v>0</v>
                </pt>
                <pt idx="134">
                  <v>0</v>
                </pt>
                <pt idx="135">
                  <v>0</v>
                </pt>
                <pt idx="136">
                  <v>0</v>
                </pt>
                <pt idx="137">
                  <v>0</v>
                </pt>
                <pt idx="138">
                  <v>0</v>
                </pt>
                <pt idx="139">
                  <v>0</v>
                </pt>
                <pt idx="140">
                  <v>0</v>
                </pt>
                <pt idx="141">
                  <v>0</v>
                </pt>
                <pt idx="142">
                  <v>0</v>
                </pt>
                <pt idx="143">
                  <v>0</v>
                </pt>
                <pt idx="144">
                  <v>0</v>
                </pt>
                <pt idx="145">
                  <v>0</v>
                </pt>
                <pt idx="146">
                  <v>0</v>
                </pt>
                <pt idx="147">
                  <v>0</v>
                </pt>
                <pt idx="148">
                  <v>0</v>
                </pt>
                <pt idx="149">
                  <v>0</v>
                </pt>
                <pt idx="150">
                  <v>0</v>
                </pt>
                <pt idx="151">
                  <v>0</v>
                </pt>
                <pt idx="152">
                  <v>0</v>
                </pt>
                <pt idx="153">
                  <v>0</v>
                </pt>
                <pt idx="154">
                  <v>0</v>
                </pt>
                <pt idx="155">
                  <v>0</v>
                </pt>
                <pt idx="156">
                  <v>0</v>
                </pt>
                <pt idx="157">
                  <v>0</v>
                </pt>
                <pt idx="158">
                  <v>0</v>
                </pt>
                <pt idx="159">
                  <v>0</v>
                </pt>
                <pt idx="160">
                  <v>0</v>
                </pt>
                <pt idx="161">
                  <v>0</v>
                </pt>
                <pt idx="162">
                  <v>0</v>
                </pt>
                <pt idx="163">
                  <v>0</v>
                </pt>
                <pt idx="164">
                  <v>0</v>
                </pt>
                <pt idx="165">
                  <v>0</v>
                </pt>
                <pt idx="166">
                  <v>0</v>
                </pt>
                <pt idx="167">
                  <v>0</v>
                </pt>
                <pt idx="168">
                  <v>0</v>
                </pt>
                <pt idx="169">
                  <v>0</v>
                </pt>
                <pt idx="170">
                  <v>0</v>
                </pt>
                <pt idx="171">
                  <v>0</v>
                </pt>
                <pt idx="172">
                  <v>0</v>
                </pt>
                <pt idx="173">
                  <v>0</v>
                </pt>
                <pt idx="174">
                  <v>0</v>
                </pt>
                <pt idx="175">
                  <v>0</v>
                </pt>
                <pt idx="176">
                  <v>0</v>
                </pt>
                <pt idx="177">
                  <v>0</v>
                </pt>
                <pt idx="178">
                  <v>0</v>
                </pt>
                <pt idx="179">
                  <v>0</v>
                </pt>
                <pt idx="180">
                  <v>0</v>
                </pt>
                <pt idx="181">
                  <v>0</v>
                </pt>
                <pt idx="182">
                  <v>0</v>
                </pt>
                <pt idx="183">
                  <v>0</v>
                </pt>
                <pt idx="184">
                  <v>0</v>
                </pt>
                <pt idx="185">
                  <v>0</v>
                </pt>
                <pt idx="186">
                  <v>0</v>
                </pt>
                <pt idx="187">
                  <v>0</v>
                </pt>
                <pt idx="188">
                  <v>0</v>
                </pt>
                <pt idx="189">
                  <v>0</v>
                </pt>
                <pt idx="190">
                  <v>0</v>
                </pt>
                <pt idx="191">
                  <v>0</v>
                </pt>
                <pt idx="192">
                  <v>0</v>
                </pt>
                <pt idx="193">
                  <v>0</v>
                </pt>
                <pt idx="194">
                  <v>0</v>
                </pt>
                <pt idx="195">
                  <v>0</v>
                </pt>
                <pt idx="196">
                  <v>0</v>
                </pt>
                <pt idx="197">
                  <v>0</v>
                </pt>
                <pt idx="198">
                  <v>0</v>
                </pt>
                <pt idx="199">
                  <v>0</v>
                </pt>
                <pt idx="200">
                  <v>0</v>
                </pt>
                <pt idx="201">
                  <v>0</v>
                </pt>
                <pt idx="202">
                  <v>0</v>
                </pt>
                <pt idx="203">
                  <v>0</v>
                </pt>
                <pt idx="204">
                  <v>0</v>
                </pt>
                <pt idx="205">
                  <v>0</v>
                </pt>
                <pt idx="206">
                  <v>0</v>
                </pt>
                <pt idx="207">
                  <v>0</v>
                </pt>
                <pt idx="208">
                  <v>0</v>
                </pt>
                <pt idx="209">
                  <v>0</v>
                </pt>
                <pt idx="210">
                  <v>0</v>
                </pt>
                <pt idx="211">
                  <v>0</v>
                </pt>
                <pt idx="212">
                  <v>0</v>
                </pt>
                <pt idx="213">
                  <v>0</v>
                </pt>
                <pt idx="214">
                  <v>0</v>
                </pt>
                <pt idx="215">
                  <v>0</v>
                </pt>
                <pt idx="216">
                  <v>0</v>
                </pt>
                <pt idx="217">
                  <v>0</v>
                </pt>
                <pt idx="218">
                  <v>0</v>
                </pt>
                <pt idx="219">
                  <v>0</v>
                </pt>
                <pt idx="220">
                  <v>0</v>
                </pt>
                <pt idx="221">
                  <v>0</v>
                </pt>
                <pt idx="222">
                  <v>0</v>
                </pt>
                <pt idx="223">
                  <v>0</v>
                </pt>
                <pt idx="224">
                  <v>0</v>
                </pt>
                <pt idx="225">
                  <v>0</v>
                </pt>
                <pt idx="226">
                  <v>0</v>
                </pt>
                <pt idx="227">
                  <v>0</v>
                </pt>
                <pt idx="228">
                  <v>0</v>
                </pt>
                <pt idx="229">
                  <v>0</v>
                </pt>
                <pt idx="230">
                  <v>0</v>
                </pt>
                <pt idx="231">
                  <v>0</v>
                </pt>
                <pt idx="232">
                  <v>0</v>
                </pt>
                <pt idx="233">
                  <v>0</v>
                </pt>
                <pt idx="234">
                  <v>0</v>
                </pt>
                <pt idx="235">
                  <v>0</v>
                </pt>
                <pt idx="236">
                  <v>0</v>
                </pt>
                <pt idx="237">
                  <v>0</v>
                </pt>
                <pt idx="238">
                  <v>0</v>
                </pt>
                <pt idx="239">
                  <v>0</v>
                </pt>
                <pt idx="240">
                  <v>0</v>
                </pt>
                <pt idx="241">
                  <v>0</v>
                </pt>
                <pt idx="242">
                  <v>0</v>
                </pt>
                <pt idx="243">
                  <v>0</v>
                </pt>
                <pt idx="244">
                  <v>0</v>
                </pt>
                <pt idx="245">
                  <v>0</v>
                </pt>
                <pt idx="246">
                  <v>0</v>
                </pt>
                <pt idx="247">
                  <v>0</v>
                </pt>
                <pt idx="248">
                  <v>0</v>
                </pt>
                <pt idx="249">
                  <v>0</v>
                </pt>
                <pt idx="250">
                  <v>0</v>
                </pt>
                <pt idx="251">
                  <v>0</v>
                </pt>
                <pt idx="252">
                  <v>0</v>
                </pt>
                <pt idx="253">
                  <v>0</v>
                </pt>
                <pt idx="254">
                  <v>0</v>
                </pt>
                <pt idx="255">
                  <v>0</v>
                </pt>
                <pt idx="256">
                  <v>0</v>
                </pt>
                <pt idx="257">
                  <v>0</v>
                </pt>
                <pt idx="258">
                  <v>0</v>
                </pt>
                <pt idx="259">
                  <v>0</v>
                </pt>
                <pt idx="260">
                  <v>0</v>
                </pt>
                <pt idx="261">
                  <v>0</v>
                </pt>
                <pt idx="262">
                  <v>0</v>
                </pt>
                <pt idx="263">
                  <v>0</v>
                </pt>
                <pt idx="264">
                  <v>0</v>
                </pt>
                <pt idx="265">
                  <v>0</v>
                </pt>
                <pt idx="266">
                  <v>0</v>
                </pt>
                <pt idx="267">
                  <v>0</v>
                </pt>
                <pt idx="268">
                  <v>0</v>
                </pt>
                <pt idx="269">
                  <v>0</v>
                </pt>
                <pt idx="270">
                  <v>0</v>
                </pt>
                <pt idx="271">
                  <v>0</v>
                </pt>
                <pt idx="272">
                  <v>0</v>
                </pt>
                <pt idx="273">
                  <v>0</v>
                </pt>
                <pt idx="274">
                  <v>0</v>
                </pt>
                <pt idx="275">
                  <v>0</v>
                </pt>
                <pt idx="276">
                  <v>0</v>
                </pt>
                <pt idx="277">
                  <v>0</v>
                </pt>
                <pt idx="278">
                  <v>0</v>
                </pt>
                <pt idx="279">
                  <v>0</v>
                </pt>
                <pt idx="280">
                  <v>0</v>
                </pt>
                <pt idx="281">
                  <v>0</v>
                </pt>
                <pt idx="282">
                  <v>0</v>
                </pt>
                <pt idx="283">
                  <v>0</v>
                </pt>
                <pt idx="284">
                  <v>0</v>
                </pt>
                <pt idx="285">
                  <v>0</v>
                </pt>
                <pt idx="286">
                  <v>0</v>
                </pt>
                <pt idx="287">
                  <v>0</v>
                </pt>
                <pt idx="288">
                  <v>0</v>
                </pt>
                <pt idx="289">
                  <v>0</v>
                </pt>
                <pt idx="290">
                  <v>0</v>
                </pt>
                <pt idx="291">
                  <v>0</v>
                </pt>
                <pt idx="292">
                  <v>0</v>
                </pt>
                <pt idx="293">
                  <v>0</v>
                </pt>
                <pt idx="294">
                  <v>0</v>
                </pt>
                <pt idx="295">
                  <v>0</v>
                </pt>
                <pt idx="296">
                  <v>0</v>
                </pt>
                <pt idx="297">
                  <v>0</v>
                </pt>
                <pt idx="298">
                  <v>0</v>
                </pt>
                <pt idx="299">
                  <v>0</v>
                </pt>
                <pt idx="300">
                  <v>0</v>
                </pt>
                <pt idx="301">
                  <v>0</v>
                </pt>
                <pt idx="302">
                  <v>0</v>
                </pt>
                <pt idx="303">
                  <v>0</v>
                </pt>
                <pt idx="304">
                  <v>0</v>
                </pt>
                <pt idx="305">
                  <v>0</v>
                </pt>
                <pt idx="306">
                  <v>0</v>
                </pt>
                <pt idx="307">
                  <v>0</v>
                </pt>
                <pt idx="308">
                  <v>0</v>
                </pt>
                <pt idx="309">
                  <v>0</v>
                </pt>
                <pt idx="310">
                  <v>0</v>
                </pt>
                <pt idx="311">
                  <v>0</v>
                </pt>
                <pt idx="312">
                  <v>0</v>
                </pt>
                <pt idx="313">
                  <v>0</v>
                </pt>
                <pt idx="314">
                  <v>0</v>
                </pt>
                <pt idx="315">
                  <v>0</v>
                </pt>
                <pt idx="316">
                  <v>0</v>
                </pt>
                <pt idx="317">
                  <v>0</v>
                </pt>
                <pt idx="318">
                  <v>0</v>
                </pt>
                <pt idx="319">
                  <v>0</v>
                </pt>
                <pt idx="320">
                  <v>0</v>
                </pt>
                <pt idx="321">
                  <v>0</v>
                </pt>
                <pt idx="322">
                  <v>0</v>
                </pt>
                <pt idx="323">
                  <v>0</v>
                </pt>
                <pt idx="324">
                  <v>0</v>
                </pt>
                <pt idx="325">
                  <v>0</v>
                </pt>
                <pt idx="326">
                  <v>0</v>
                </pt>
                <pt idx="327">
                  <v>0</v>
                </pt>
                <pt idx="328">
                  <v>0</v>
                </pt>
                <pt idx="329">
                  <v>0</v>
                </pt>
                <pt idx="330">
                  <v>0</v>
                </pt>
                <pt idx="331">
                  <v>0</v>
                </pt>
                <pt idx="332">
                  <v>0</v>
                </pt>
                <pt idx="333">
                  <v>0</v>
                </pt>
                <pt idx="334">
                  <v>0</v>
                </pt>
                <pt idx="335">
                  <v>0</v>
                </pt>
                <pt idx="336">
                  <v>0</v>
                </pt>
                <pt idx="337">
                  <v>0</v>
                </pt>
                <pt idx="338">
                  <v>0</v>
                </pt>
                <pt idx="339">
                  <v>0</v>
                </pt>
                <pt idx="340">
                  <v>0</v>
                </pt>
                <pt idx="341">
                  <v>0</v>
                </pt>
                <pt idx="342">
                  <v>0</v>
                </pt>
                <pt idx="343">
                  <v>0</v>
                </pt>
                <pt idx="344">
                  <v>0</v>
                </pt>
                <pt idx="345">
                  <v>0</v>
                </pt>
                <pt idx="346">
                  <v>0</v>
                </pt>
                <pt idx="347">
                  <v>0</v>
                </pt>
                <pt idx="348">
                  <v>0</v>
                </pt>
                <pt idx="349">
                  <v>0</v>
                </pt>
                <pt idx="350">
                  <v>0</v>
                </pt>
                <pt idx="351">
                  <v>0</v>
                </pt>
                <pt idx="352">
                  <v>0</v>
                </pt>
                <pt idx="353">
                  <v>0</v>
                </pt>
                <pt idx="354">
                  <v>0</v>
                </pt>
                <pt idx="355">
                  <v>0</v>
                </pt>
                <pt idx="356">
                  <v>0</v>
                </pt>
                <pt idx="357">
                  <v>0</v>
                </pt>
                <pt idx="358">
                  <v>0</v>
                </pt>
                <pt idx="359">
                  <v>0</v>
                </pt>
                <pt idx="360">
                  <v>0</v>
                </pt>
                <pt idx="361">
                  <v>0</v>
                </pt>
                <pt idx="362">
                  <v>0</v>
                </pt>
                <pt idx="363">
                  <v>0</v>
                </pt>
                <pt idx="364">
                  <v>0</v>
                </pt>
                <pt idx="365">
                  <v>0</v>
                </pt>
                <pt idx="366">
                  <v>0</v>
                </pt>
                <pt idx="367">
                  <v>0</v>
                </pt>
                <pt idx="368">
                  <v>0</v>
                </pt>
                <pt idx="369">
                  <v>0</v>
                </pt>
                <pt idx="370">
                  <v>0</v>
                </pt>
                <pt idx="371">
                  <v>0</v>
                </pt>
                <pt idx="372">
                  <v>0</v>
                </pt>
                <pt idx="373">
                  <v>0</v>
                </pt>
                <pt idx="374">
                  <v>0</v>
                </pt>
                <pt idx="375">
                  <v>0</v>
                </pt>
                <pt idx="376">
                  <v>0</v>
                </pt>
                <pt idx="377">
                  <v>0</v>
                </pt>
                <pt idx="378">
                  <v>0</v>
                </pt>
                <pt idx="379">
                  <v>0</v>
                </pt>
                <pt idx="380">
                  <v>0</v>
                </pt>
                <pt idx="381">
                  <v>0</v>
                </pt>
                <pt idx="382">
                  <v>0</v>
                </pt>
                <pt idx="383">
                  <v>0</v>
                </pt>
                <pt idx="384">
                  <v>0</v>
                </pt>
                <pt idx="385">
                  <v>0</v>
                </pt>
                <pt idx="386">
                  <v>0</v>
                </pt>
                <pt idx="387">
                  <v>0</v>
                </pt>
                <pt idx="388">
                  <v>0</v>
                </pt>
                <pt idx="389">
                  <v>0</v>
                </pt>
                <pt idx="390">
                  <v>0</v>
                </pt>
                <pt idx="391">
                  <v>0</v>
                </pt>
                <pt idx="392">
                  <v>0</v>
                </pt>
                <pt idx="393">
                  <v>0</v>
                </pt>
                <pt idx="394">
                  <v>0</v>
                </pt>
                <pt idx="395">
                  <v>0</v>
                </pt>
                <pt idx="396">
                  <v>0</v>
                </pt>
                <pt idx="397">
                  <v>0</v>
                </pt>
                <pt idx="398">
                  <v>0</v>
                </pt>
                <pt idx="399">
                  <v>0</v>
                </pt>
                <pt idx="400">
                  <v>0</v>
                </pt>
                <pt idx="401">
                  <v>0</v>
                </pt>
                <pt idx="402">
                  <v>0</v>
                </pt>
                <pt idx="403">
                  <v>0</v>
                </pt>
                <pt idx="404">
                  <v>0</v>
                </pt>
                <pt idx="405">
                  <v>0</v>
                </pt>
                <pt idx="406">
                  <v>0</v>
                </pt>
                <pt idx="407">
                  <v>0</v>
                </pt>
                <pt idx="408">
                  <v>0</v>
                </pt>
                <pt idx="409">
                  <v>0</v>
                </pt>
                <pt idx="410">
                  <v>0</v>
                </pt>
                <pt idx="411">
                  <v>0</v>
                </pt>
                <pt idx="412">
                  <v>0</v>
                </pt>
                <pt idx="413">
                  <v>0</v>
                </pt>
                <pt idx="414">
                  <v>0</v>
                </pt>
                <pt idx="415">
                  <v>0</v>
                </pt>
                <pt idx="416">
                  <v>0</v>
                </pt>
                <pt idx="417">
                  <v>0</v>
                </pt>
                <pt idx="418">
                  <v>0</v>
                </pt>
                <pt idx="419">
                  <v>0</v>
                </pt>
                <pt idx="420">
                  <v>0</v>
                </pt>
                <pt idx="421">
                  <v>0</v>
                </pt>
                <pt idx="422">
                  <v>0</v>
                </pt>
                <pt idx="423">
                  <v>0</v>
                </pt>
                <pt idx="424">
                  <v>0</v>
                </pt>
                <pt idx="425">
                  <v>0</v>
                </pt>
                <pt idx="426">
                  <v>0</v>
                </pt>
                <pt idx="427">
                  <v>0</v>
                </pt>
                <pt idx="428">
                  <v>0</v>
                </pt>
                <pt idx="429">
                  <v>0</v>
                </pt>
                <pt idx="430">
                  <v>0</v>
                </pt>
                <pt idx="431">
                  <v>0</v>
                </pt>
                <pt idx="432">
                  <v>0</v>
                </pt>
                <pt idx="433">
                  <v>0</v>
                </pt>
                <pt idx="434">
                  <v>0</v>
                </pt>
                <pt idx="435">
                  <v>0</v>
                </pt>
                <pt idx="436">
                  <v>0</v>
                </pt>
                <pt idx="437">
                  <v>0</v>
                </pt>
                <pt idx="438">
                  <v>0</v>
                </pt>
                <pt idx="439">
                  <v>0</v>
                </pt>
                <pt idx="440">
                  <v>0</v>
                </pt>
                <pt idx="441">
                  <v>0</v>
                </pt>
                <pt idx="442">
                  <v>0</v>
                </pt>
                <pt idx="443">
                  <v>0</v>
                </pt>
                <pt idx="444">
                  <v>0</v>
                </pt>
                <pt idx="445">
                  <v>0</v>
                </pt>
                <pt idx="446">
                  <v>0</v>
                </pt>
                <pt idx="447">
                  <v>0</v>
                </pt>
                <pt idx="448">
                  <v>0</v>
                </pt>
                <pt idx="449">
                  <v>0</v>
                </pt>
                <pt idx="450">
                  <v>0</v>
                </pt>
                <pt idx="451">
                  <v>0</v>
                </pt>
                <pt idx="452">
                  <v>0</v>
                </pt>
                <pt idx="453">
                  <v>0</v>
                </pt>
                <pt idx="454">
                  <v>0</v>
                </pt>
                <pt idx="455">
                  <v>0</v>
                </pt>
                <pt idx="456">
                  <v>0</v>
                </pt>
                <pt idx="457">
                  <v>0</v>
                </pt>
                <pt idx="458">
                  <v>0</v>
                </pt>
                <pt idx="459">
                  <v>0</v>
                </pt>
                <pt idx="460">
                  <v>0</v>
                </pt>
                <pt idx="461">
                  <v>0</v>
                </pt>
                <pt idx="462">
                  <v>0</v>
                </pt>
                <pt idx="463">
                  <v>0</v>
                </pt>
                <pt idx="464">
                  <v>0</v>
                </pt>
                <pt idx="465">
                  <v>0</v>
                </pt>
                <pt idx="466">
                  <v>0</v>
                </pt>
                <pt idx="467">
                  <v>0</v>
                </pt>
                <pt idx="468">
                  <v>0</v>
                </pt>
                <pt idx="469">
                  <v>0</v>
                </pt>
                <pt idx="470">
                  <v>0</v>
                </pt>
                <pt idx="471">
                  <v>0</v>
                </pt>
                <pt idx="472">
                  <v>0</v>
                </pt>
                <pt idx="473">
                  <v>0</v>
                </pt>
                <pt idx="474">
                  <v>0</v>
                </pt>
                <pt idx="475">
                  <v>0</v>
                </pt>
                <pt idx="476">
                  <v>0</v>
                </pt>
                <pt idx="477">
                  <v>0</v>
                </pt>
                <pt idx="478">
                  <v>0</v>
                </pt>
                <pt idx="479">
                  <v>0</v>
                </pt>
                <pt idx="480">
                  <v>0</v>
                </pt>
                <pt idx="481">
                  <v>0</v>
                </pt>
                <pt idx="482">
                  <v>0</v>
                </pt>
                <pt idx="483">
                  <v>0</v>
                </pt>
                <pt idx="484">
                  <v>0</v>
                </pt>
                <pt idx="485">
                  <v>0</v>
                </pt>
                <pt idx="486">
                  <v>0</v>
                </pt>
                <pt idx="487">
                  <v>0</v>
                </pt>
                <pt idx="488">
                  <v>0</v>
                </pt>
                <pt idx="489">
                  <v>0</v>
                </pt>
                <pt idx="490">
                  <v>0</v>
                </pt>
                <pt idx="491">
                  <v>0</v>
                </pt>
                <pt idx="492">
                  <v>0</v>
                </pt>
                <pt idx="493">
                  <v>0</v>
                </pt>
                <pt idx="494">
                  <v>0</v>
                </pt>
                <pt idx="495">
                  <v>0</v>
                </pt>
                <pt idx="496">
                  <v>0</v>
                </pt>
                <pt idx="497">
                  <v>0</v>
                </pt>
                <pt idx="498">
                  <v>0</v>
                </pt>
                <pt idx="499">
                  <v>0</v>
                </pt>
                <pt idx="500">
                  <v>0</v>
                </pt>
                <pt idx="501">
                  <v>0</v>
                </pt>
                <pt idx="502">
                  <v>0</v>
                </pt>
                <pt idx="503">
                  <v>0</v>
                </pt>
                <pt idx="504">
                  <v>0</v>
                </pt>
                <pt idx="505">
                  <v>0</v>
                </pt>
                <pt idx="506">
                  <v>0</v>
                </pt>
                <pt idx="507">
                  <v>0</v>
                </pt>
                <pt idx="508">
                  <v>0</v>
                </pt>
                <pt idx="509">
                  <v>0</v>
                </pt>
                <pt idx="510">
                  <v>0</v>
                </pt>
                <pt idx="511">
                  <v>0</v>
                </pt>
                <pt idx="512">
                  <v>0</v>
                </pt>
                <pt idx="513">
                  <v>0</v>
                </pt>
                <pt idx="514">
                  <v>0</v>
                </pt>
                <pt idx="515">
                  <v>0</v>
                </pt>
                <pt idx="516">
                  <v>0</v>
                </pt>
                <pt idx="517">
                  <v>0</v>
                </pt>
                <pt idx="518">
                  <v>0</v>
                </pt>
                <pt idx="519">
                  <v>0</v>
                </pt>
                <pt idx="52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284675072"/>
        <axId val="284681344"/>
      </lineChart>
      <catAx>
        <axId val="284675072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ro-RO"/>
                  <a:t>Trade #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284681344"/>
        <crosses val="autoZero"/>
        <auto val="1"/>
        <lblAlgn val="ctr"/>
        <lblOffset val="100"/>
        <noMultiLvlLbl val="1"/>
      </catAx>
      <valAx>
        <axId val="284681344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ro-RO"/>
                  <a:t>Balance ($)</a:t>
                </a:r>
              </a:p>
            </rich>
          </tx>
          <overlay val="1"/>
        </title>
        <numFmt formatCode="&quot;$&quot;#,##0.00" sourceLinked="1"/>
        <majorTickMark val="none"/>
        <minorTickMark val="none"/>
        <tickLblPos val="nextTo"/>
        <crossAx val="284675072"/>
        <crosses val="autoZero"/>
        <crossBetween val="between"/>
      </valAx>
    </plotArea>
    <legend>
      <legendPos val="r"/>
      <overlay val="1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ro-RO"/>
              <a:t>Equity Curve — Prop ($50k start)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Trades!$AJ$1</f>
              <strCache>
                <ptCount val="1"/>
                <pt idx="0">
                  <v>BalProp_tp0only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Trades!$A$2:$A$522</f>
              <numCache>
                <formatCode>General</formatCode>
                <ptCount val="521"/>
                <pt idx="0">
                  <v>1</v>
                </pt>
                <pt idx="1">
                  <v>2</v>
                </pt>
                <pt idx="2">
                  <v>3</v>
                </pt>
                <pt idx="3">
                  <v>4</v>
                </pt>
                <pt idx="4">
                  <v>5</v>
                </pt>
                <pt idx="5">
                  <v>6</v>
                </pt>
                <pt idx="6">
                  <v>7</v>
                </pt>
                <pt idx="7">
                  <v>8</v>
                </pt>
                <pt idx="8">
                  <v>9</v>
                </pt>
                <pt idx="9">
                  <v>10</v>
                </pt>
                <pt idx="10">
                  <v>11</v>
                </pt>
                <pt idx="11">
                  <v>12</v>
                </pt>
                <pt idx="12">
                  <v>13</v>
                </pt>
                <pt idx="13">
                  <v>14</v>
                </pt>
                <pt idx="14">
                  <v>15</v>
                </pt>
                <pt idx="15">
                  <v>16</v>
                </pt>
                <pt idx="16">
                  <v>17</v>
                </pt>
                <pt idx="17">
                  <v>18</v>
                </pt>
                <pt idx="18">
                  <v>19</v>
                </pt>
                <pt idx="19">
                  <v>20</v>
                </pt>
                <pt idx="20">
                  <v>21</v>
                </pt>
                <pt idx="21">
                  <v>22</v>
                </pt>
                <pt idx="22">
                  <v>23</v>
                </pt>
                <pt idx="23">
                  <v>24</v>
                </pt>
                <pt idx="24">
                  <v>25</v>
                </pt>
                <pt idx="25">
                  <v>26</v>
                </pt>
                <pt idx="26">
                  <v>27</v>
                </pt>
                <pt idx="27">
                  <v>28</v>
                </pt>
                <pt idx="28">
                  <v>29</v>
                </pt>
                <pt idx="29">
                  <v>30</v>
                </pt>
                <pt idx="30">
                  <v>31</v>
                </pt>
                <pt idx="31">
                  <v>32</v>
                </pt>
                <pt idx="32">
                  <v>33</v>
                </pt>
                <pt idx="33">
                  <v>34</v>
                </pt>
                <pt idx="34">
                  <v>35</v>
                </pt>
                <pt idx="35">
                  <v>36</v>
                </pt>
                <pt idx="36">
                  <v>37</v>
                </pt>
                <pt idx="37">
                  <v>38</v>
                </pt>
                <pt idx="38">
                  <v>39</v>
                </pt>
                <pt idx="39">
                  <v>40</v>
                </pt>
                <pt idx="40">
                  <v>41</v>
                </pt>
                <pt idx="41">
                  <v>42</v>
                </pt>
                <pt idx="42">
                  <v>43</v>
                </pt>
                <pt idx="43">
                  <v>44</v>
                </pt>
                <pt idx="44">
                  <v>45</v>
                </pt>
                <pt idx="45">
                  <v>46</v>
                </pt>
                <pt idx="46">
                  <v>47</v>
                </pt>
                <pt idx="47">
                  <v>48</v>
                </pt>
                <pt idx="48">
                  <v>49</v>
                </pt>
                <pt idx="49">
                  <v>50</v>
                </pt>
                <pt idx="50">
                  <v>51</v>
                </pt>
                <pt idx="51">
                  <v>52</v>
                </pt>
                <pt idx="52">
                  <v>53</v>
                </pt>
                <pt idx="53">
                  <v>54</v>
                </pt>
                <pt idx="54">
                  <v>55</v>
                </pt>
                <pt idx="55">
                  <v>56</v>
                </pt>
                <pt idx="56">
                  <v>57</v>
                </pt>
                <pt idx="57">
                  <v>58</v>
                </pt>
                <pt idx="58">
                  <v>59</v>
                </pt>
                <pt idx="59">
                  <v>60</v>
                </pt>
                <pt idx="60">
                  <v>61</v>
                </pt>
                <pt idx="61">
                  <v>62</v>
                </pt>
                <pt idx="62">
                  <v>63</v>
                </pt>
                <pt idx="63">
                  <v>64</v>
                </pt>
                <pt idx="64">
                  <v>65</v>
                </pt>
                <pt idx="65">
                  <v>66</v>
                </pt>
                <pt idx="66">
                  <v>67</v>
                </pt>
                <pt idx="67">
                  <v>68</v>
                </pt>
                <pt idx="68">
                  <v>69</v>
                </pt>
                <pt idx="69">
                  <v>70</v>
                </pt>
                <pt idx="70">
                  <v>71</v>
                </pt>
                <pt idx="71">
                  <v>72</v>
                </pt>
                <pt idx="72">
                  <v>73</v>
                </pt>
                <pt idx="73">
                  <v>74</v>
                </pt>
                <pt idx="74">
                  <v>75</v>
                </pt>
                <pt idx="75">
                  <v>76</v>
                </pt>
                <pt idx="76">
                  <v>77</v>
                </pt>
                <pt idx="77">
                  <v>78</v>
                </pt>
                <pt idx="78">
                  <v>79</v>
                </pt>
                <pt idx="79">
                  <v>80</v>
                </pt>
                <pt idx="80">
                  <v>81</v>
                </pt>
                <pt idx="81">
                  <v>82</v>
                </pt>
                <pt idx="82">
                  <v>83</v>
                </pt>
                <pt idx="83">
                  <v>84</v>
                </pt>
                <pt idx="84">
                  <v>85</v>
                </pt>
                <pt idx="85">
                  <v>86</v>
                </pt>
                <pt idx="86">
                  <v>87</v>
                </pt>
                <pt idx="87">
                  <v>88</v>
                </pt>
                <pt idx="88">
                  <v>89</v>
                </pt>
                <pt idx="89">
                  <v>90</v>
                </pt>
                <pt idx="90">
                  <v>91</v>
                </pt>
                <pt idx="91">
                  <v>92</v>
                </pt>
                <pt idx="92">
                  <v>93</v>
                </pt>
                <pt idx="93">
                  <v>94</v>
                </pt>
                <pt idx="94">
                  <v>95</v>
                </pt>
                <pt idx="95">
                  <v>96</v>
                </pt>
                <pt idx="96">
                  <v>97</v>
                </pt>
                <pt idx="97">
                  <v>98</v>
                </pt>
                <pt idx="98">
                  <v>99</v>
                </pt>
                <pt idx="99">
                  <v>100</v>
                </pt>
                <pt idx="100">
                  <v>101</v>
                </pt>
                <pt idx="101">
                  <v>102</v>
                </pt>
                <pt idx="102">
                  <v>103</v>
                </pt>
                <pt idx="103">
                  <v>104</v>
                </pt>
                <pt idx="104">
                  <v>105</v>
                </pt>
                <pt idx="105">
                  <v>106</v>
                </pt>
                <pt idx="106">
                  <v>107</v>
                </pt>
                <pt idx="107">
                  <v>108</v>
                </pt>
                <pt idx="108">
                  <v>109</v>
                </pt>
                <pt idx="109">
                  <v>110</v>
                </pt>
                <pt idx="110">
                  <v>111</v>
                </pt>
                <pt idx="111">
                  <v>112</v>
                </pt>
                <pt idx="112">
                  <v>113</v>
                </pt>
                <pt idx="113">
                  <v>114</v>
                </pt>
                <pt idx="114">
                  <v>115</v>
                </pt>
                <pt idx="115">
                  <v>116</v>
                </pt>
                <pt idx="116">
                  <v>117</v>
                </pt>
                <pt idx="117">
                  <v>118</v>
                </pt>
                <pt idx="118">
                  <v>119</v>
                </pt>
                <pt idx="119">
                  <v>120</v>
                </pt>
                <pt idx="120">
                  <v>121</v>
                </pt>
                <pt idx="121">
                  <v>122</v>
                </pt>
                <pt idx="122">
                  <v>123</v>
                </pt>
                <pt idx="123">
                  <v>124</v>
                </pt>
                <pt idx="124">
                  <v>125</v>
                </pt>
                <pt idx="125">
                  <v>126</v>
                </pt>
                <pt idx="126">
                  <v>127</v>
                </pt>
                <pt idx="127">
                  <v>128</v>
                </pt>
                <pt idx="128">
                  <v>129</v>
                </pt>
                <pt idx="129">
                  <v>130</v>
                </pt>
                <pt idx="130">
                  <v>131</v>
                </pt>
                <pt idx="131">
                  <v>132</v>
                </pt>
                <pt idx="132">
                  <v>133</v>
                </pt>
                <pt idx="133">
                  <v>134</v>
                </pt>
                <pt idx="134">
                  <v>135</v>
                </pt>
                <pt idx="135">
                  <v>136</v>
                </pt>
                <pt idx="136">
                  <v>137</v>
                </pt>
                <pt idx="137">
                  <v>138</v>
                </pt>
                <pt idx="138">
                  <v>139</v>
                </pt>
                <pt idx="139">
                  <v>140</v>
                </pt>
                <pt idx="140">
                  <v>141</v>
                </pt>
                <pt idx="141">
                  <v>142</v>
                </pt>
                <pt idx="142">
                  <v>143</v>
                </pt>
                <pt idx="143">
                  <v>144</v>
                </pt>
                <pt idx="144">
                  <v>145</v>
                </pt>
                <pt idx="145">
                  <v>146</v>
                </pt>
                <pt idx="146">
                  <v>147</v>
                </pt>
                <pt idx="147">
                  <v>148</v>
                </pt>
                <pt idx="148">
                  <v>149</v>
                </pt>
                <pt idx="149">
                  <v>150</v>
                </pt>
                <pt idx="150">
                  <v>151</v>
                </pt>
                <pt idx="151">
                  <v>152</v>
                </pt>
                <pt idx="152">
                  <v>153</v>
                </pt>
                <pt idx="153">
                  <v>154</v>
                </pt>
                <pt idx="154">
                  <v>155</v>
                </pt>
                <pt idx="155">
                  <v>156</v>
                </pt>
                <pt idx="156">
                  <v>157</v>
                </pt>
                <pt idx="157">
                  <v>158</v>
                </pt>
                <pt idx="158">
                  <v>159</v>
                </pt>
                <pt idx="159">
                  <v>160</v>
                </pt>
                <pt idx="160">
                  <v>161</v>
                </pt>
                <pt idx="161">
                  <v>162</v>
                </pt>
                <pt idx="162">
                  <v>163</v>
                </pt>
                <pt idx="163">
                  <v>164</v>
                </pt>
                <pt idx="164">
                  <v>165</v>
                </pt>
                <pt idx="165">
                  <v>166</v>
                </pt>
                <pt idx="166">
                  <v>167</v>
                </pt>
                <pt idx="167">
                  <v>168</v>
                </pt>
                <pt idx="168">
                  <v>169</v>
                </pt>
                <pt idx="169">
                  <v>170</v>
                </pt>
                <pt idx="170">
                  <v>171</v>
                </pt>
                <pt idx="171">
                  <v>172</v>
                </pt>
                <pt idx="172">
                  <v>173</v>
                </pt>
                <pt idx="173">
                  <v>174</v>
                </pt>
                <pt idx="174">
                  <v>175</v>
                </pt>
                <pt idx="175">
                  <v>176</v>
                </pt>
                <pt idx="176">
                  <v>177</v>
                </pt>
                <pt idx="177">
                  <v>178</v>
                </pt>
                <pt idx="178">
                  <v>179</v>
                </pt>
                <pt idx="179">
                  <v>180</v>
                </pt>
                <pt idx="180">
                  <v>181</v>
                </pt>
                <pt idx="181">
                  <v>182</v>
                </pt>
                <pt idx="182">
                  <v>183</v>
                </pt>
                <pt idx="183">
                  <v>184</v>
                </pt>
                <pt idx="184">
                  <v>185</v>
                </pt>
                <pt idx="185">
                  <v>186</v>
                </pt>
                <pt idx="186">
                  <v>187</v>
                </pt>
                <pt idx="187">
                  <v>188</v>
                </pt>
                <pt idx="188">
                  <v>189</v>
                </pt>
                <pt idx="189">
                  <v>190</v>
                </pt>
                <pt idx="190">
                  <v>191</v>
                </pt>
                <pt idx="191">
                  <v>192</v>
                </pt>
                <pt idx="192">
                  <v>193</v>
                </pt>
                <pt idx="193">
                  <v>194</v>
                </pt>
                <pt idx="194">
                  <v>195</v>
                </pt>
                <pt idx="195">
                  <v>196</v>
                </pt>
                <pt idx="196">
                  <v>197</v>
                </pt>
                <pt idx="197">
                  <v>198</v>
                </pt>
                <pt idx="198">
                  <v>199</v>
                </pt>
                <pt idx="199">
                  <v>200</v>
                </pt>
                <pt idx="200">
                  <v>201</v>
                </pt>
                <pt idx="201">
                  <v>202</v>
                </pt>
                <pt idx="202">
                  <v>203</v>
                </pt>
                <pt idx="203">
                  <v>204</v>
                </pt>
                <pt idx="204">
                  <v>205</v>
                </pt>
                <pt idx="205">
                  <v>206</v>
                </pt>
                <pt idx="206">
                  <v>207</v>
                </pt>
                <pt idx="207">
                  <v>208</v>
                </pt>
                <pt idx="208">
                  <v>209</v>
                </pt>
                <pt idx="209">
                  <v>210</v>
                </pt>
                <pt idx="210">
                  <v>211</v>
                </pt>
                <pt idx="211">
                  <v>212</v>
                </pt>
                <pt idx="212">
                  <v>213</v>
                </pt>
                <pt idx="213">
                  <v>214</v>
                </pt>
                <pt idx="214">
                  <v>215</v>
                </pt>
                <pt idx="215">
                  <v>216</v>
                </pt>
                <pt idx="216">
                  <v>217</v>
                </pt>
                <pt idx="217">
                  <v>218</v>
                </pt>
                <pt idx="218">
                  <v>219</v>
                </pt>
                <pt idx="219">
                  <v>220</v>
                </pt>
                <pt idx="220">
                  <v>221</v>
                </pt>
                <pt idx="221">
                  <v>222</v>
                </pt>
                <pt idx="222">
                  <v>223</v>
                </pt>
                <pt idx="223">
                  <v>224</v>
                </pt>
                <pt idx="224">
                  <v>225</v>
                </pt>
                <pt idx="225">
                  <v>226</v>
                </pt>
                <pt idx="226">
                  <v>227</v>
                </pt>
                <pt idx="227">
                  <v>228</v>
                </pt>
                <pt idx="228">
                  <v>229</v>
                </pt>
                <pt idx="229">
                  <v>230</v>
                </pt>
                <pt idx="230">
                  <v>231</v>
                </pt>
                <pt idx="231">
                  <v>232</v>
                </pt>
                <pt idx="232">
                  <v>233</v>
                </pt>
                <pt idx="233">
                  <v>234</v>
                </pt>
                <pt idx="234">
                  <v>235</v>
                </pt>
                <pt idx="235">
                  <v>236</v>
                </pt>
                <pt idx="236">
                  <v>237</v>
                </pt>
                <pt idx="237">
                  <v>238</v>
                </pt>
                <pt idx="238">
                  <v>239</v>
                </pt>
                <pt idx="239">
                  <v>240</v>
                </pt>
                <pt idx="240">
                  <v>241</v>
                </pt>
                <pt idx="241">
                  <v>242</v>
                </pt>
                <pt idx="242">
                  <v>243</v>
                </pt>
                <pt idx="243">
                  <v>244</v>
                </pt>
                <pt idx="244">
                  <v>245</v>
                </pt>
                <pt idx="245">
                  <v>246</v>
                </pt>
                <pt idx="246">
                  <v>247</v>
                </pt>
                <pt idx="247">
                  <v>248</v>
                </pt>
                <pt idx="248">
                  <v>249</v>
                </pt>
                <pt idx="249">
                  <v>250</v>
                </pt>
                <pt idx="250">
                  <v>251</v>
                </pt>
                <pt idx="251">
                  <v>252</v>
                </pt>
                <pt idx="252">
                  <v>253</v>
                </pt>
                <pt idx="253">
                  <v>254</v>
                </pt>
                <pt idx="254">
                  <v>255</v>
                </pt>
                <pt idx="255">
                  <v>256</v>
                </pt>
                <pt idx="256">
                  <v>257</v>
                </pt>
                <pt idx="257">
                  <v>258</v>
                </pt>
                <pt idx="258">
                  <v>259</v>
                </pt>
                <pt idx="259">
                  <v>260</v>
                </pt>
                <pt idx="260">
                  <v>261</v>
                </pt>
                <pt idx="261">
                  <v>262</v>
                </pt>
                <pt idx="262">
                  <v>263</v>
                </pt>
                <pt idx="263">
                  <v>264</v>
                </pt>
                <pt idx="264">
                  <v>265</v>
                </pt>
                <pt idx="265">
                  <v>266</v>
                </pt>
                <pt idx="266">
                  <v>267</v>
                </pt>
                <pt idx="267">
                  <v>268</v>
                </pt>
                <pt idx="268">
                  <v>269</v>
                </pt>
                <pt idx="269">
                  <v>270</v>
                </pt>
                <pt idx="270">
                  <v>271</v>
                </pt>
                <pt idx="271">
                  <v>272</v>
                </pt>
                <pt idx="272">
                  <v>273</v>
                </pt>
                <pt idx="273">
                  <v>274</v>
                </pt>
                <pt idx="274">
                  <v>275</v>
                </pt>
                <pt idx="275">
                  <v>276</v>
                </pt>
                <pt idx="276">
                  <v>277</v>
                </pt>
                <pt idx="277">
                  <v>278</v>
                </pt>
                <pt idx="278">
                  <v>279</v>
                </pt>
                <pt idx="279">
                  <v>280</v>
                </pt>
                <pt idx="280">
                  <v>281</v>
                </pt>
                <pt idx="281">
                  <v>282</v>
                </pt>
                <pt idx="282">
                  <v>283</v>
                </pt>
                <pt idx="283">
                  <v>284</v>
                </pt>
                <pt idx="284">
                  <v>285</v>
                </pt>
                <pt idx="285">
                  <v>286</v>
                </pt>
                <pt idx="286">
                  <v>287</v>
                </pt>
                <pt idx="287">
                  <v>288</v>
                </pt>
                <pt idx="288">
                  <v>289</v>
                </pt>
                <pt idx="289">
                  <v>290</v>
                </pt>
                <pt idx="290">
                  <v>291</v>
                </pt>
                <pt idx="291">
                  <v>292</v>
                </pt>
                <pt idx="292">
                  <v>293</v>
                </pt>
                <pt idx="293">
                  <v>294</v>
                </pt>
                <pt idx="294">
                  <v>295</v>
                </pt>
                <pt idx="295">
                  <v>296</v>
                </pt>
                <pt idx="296">
                  <v>297</v>
                </pt>
                <pt idx="297">
                  <v>298</v>
                </pt>
                <pt idx="298">
                  <v>299</v>
                </pt>
                <pt idx="299">
                  <v>300</v>
                </pt>
                <pt idx="300">
                  <v>301</v>
                </pt>
                <pt idx="301">
                  <v>302</v>
                </pt>
                <pt idx="302">
                  <v>303</v>
                </pt>
                <pt idx="303">
                  <v>304</v>
                </pt>
                <pt idx="304">
                  <v>305</v>
                </pt>
                <pt idx="305">
                  <v>306</v>
                </pt>
                <pt idx="306">
                  <v>307</v>
                </pt>
                <pt idx="307">
                  <v>308</v>
                </pt>
                <pt idx="308">
                  <v>309</v>
                </pt>
                <pt idx="309">
                  <v>310</v>
                </pt>
                <pt idx="310">
                  <v>311</v>
                </pt>
                <pt idx="311">
                  <v>312</v>
                </pt>
                <pt idx="312">
                  <v>313</v>
                </pt>
                <pt idx="313">
                  <v>314</v>
                </pt>
                <pt idx="314">
                  <v>315</v>
                </pt>
                <pt idx="315">
                  <v>316</v>
                </pt>
                <pt idx="316">
                  <v>317</v>
                </pt>
                <pt idx="317">
                  <v>318</v>
                </pt>
                <pt idx="318">
                  <v>319</v>
                </pt>
                <pt idx="319">
                  <v>320</v>
                </pt>
                <pt idx="320">
                  <v>321</v>
                </pt>
                <pt idx="321">
                  <v>322</v>
                </pt>
                <pt idx="322">
                  <v>323</v>
                </pt>
                <pt idx="323">
                  <v>324</v>
                </pt>
                <pt idx="324">
                  <v>325</v>
                </pt>
                <pt idx="325">
                  <v>326</v>
                </pt>
                <pt idx="326">
                  <v>327</v>
                </pt>
                <pt idx="327">
                  <v>328</v>
                </pt>
                <pt idx="328">
                  <v>329</v>
                </pt>
                <pt idx="329">
                  <v>330</v>
                </pt>
                <pt idx="330">
                  <v>331</v>
                </pt>
                <pt idx="331">
                  <v>332</v>
                </pt>
                <pt idx="332">
                  <v>333</v>
                </pt>
                <pt idx="333">
                  <v>334</v>
                </pt>
                <pt idx="334">
                  <v>335</v>
                </pt>
                <pt idx="335">
                  <v>336</v>
                </pt>
                <pt idx="336">
                  <v>337</v>
                </pt>
                <pt idx="337">
                  <v>338</v>
                </pt>
                <pt idx="338">
                  <v>339</v>
                </pt>
                <pt idx="339">
                  <v>340</v>
                </pt>
                <pt idx="340">
                  <v>341</v>
                </pt>
                <pt idx="341">
                  <v>342</v>
                </pt>
                <pt idx="342">
                  <v>343</v>
                </pt>
                <pt idx="343">
                  <v>344</v>
                </pt>
                <pt idx="344">
                  <v>345</v>
                </pt>
                <pt idx="345">
                  <v>346</v>
                </pt>
                <pt idx="346">
                  <v>347</v>
                </pt>
                <pt idx="347">
                  <v>348</v>
                </pt>
                <pt idx="348">
                  <v>349</v>
                </pt>
                <pt idx="349">
                  <v>350</v>
                </pt>
                <pt idx="350">
                  <v>351</v>
                </pt>
                <pt idx="351">
                  <v>352</v>
                </pt>
                <pt idx="352">
                  <v>353</v>
                </pt>
                <pt idx="353">
                  <v>354</v>
                </pt>
                <pt idx="354">
                  <v>355</v>
                </pt>
                <pt idx="355">
                  <v>356</v>
                </pt>
                <pt idx="356">
                  <v>357</v>
                </pt>
                <pt idx="357">
                  <v>358</v>
                </pt>
                <pt idx="358">
                  <v>359</v>
                </pt>
                <pt idx="359">
                  <v>360</v>
                </pt>
                <pt idx="360">
                  <v>361</v>
                </pt>
                <pt idx="361">
                  <v>362</v>
                </pt>
                <pt idx="362">
                  <v>363</v>
                </pt>
                <pt idx="363">
                  <v>364</v>
                </pt>
                <pt idx="364">
                  <v>365</v>
                </pt>
                <pt idx="365">
                  <v>366</v>
                </pt>
                <pt idx="366">
                  <v>367</v>
                </pt>
                <pt idx="367">
                  <v>368</v>
                </pt>
                <pt idx="368">
                  <v>369</v>
                </pt>
                <pt idx="369">
                  <v>370</v>
                </pt>
                <pt idx="370">
                  <v>371</v>
                </pt>
                <pt idx="371">
                  <v>372</v>
                </pt>
                <pt idx="372">
                  <v>373</v>
                </pt>
                <pt idx="373">
                  <v>374</v>
                </pt>
                <pt idx="374">
                  <v>375</v>
                </pt>
                <pt idx="375">
                  <v>376</v>
                </pt>
                <pt idx="376">
                  <v>377</v>
                </pt>
                <pt idx="377">
                  <v>378</v>
                </pt>
                <pt idx="378">
                  <v>379</v>
                </pt>
                <pt idx="379">
                  <v>380</v>
                </pt>
                <pt idx="380">
                  <v>381</v>
                </pt>
                <pt idx="381">
                  <v>382</v>
                </pt>
                <pt idx="382">
                  <v>383</v>
                </pt>
                <pt idx="383">
                  <v>384</v>
                </pt>
                <pt idx="384">
                  <v>385</v>
                </pt>
                <pt idx="385">
                  <v>386</v>
                </pt>
                <pt idx="386">
                  <v>387</v>
                </pt>
                <pt idx="387">
                  <v>388</v>
                </pt>
                <pt idx="388">
                  <v>389</v>
                </pt>
                <pt idx="389">
                  <v>390</v>
                </pt>
                <pt idx="390">
                  <v>391</v>
                </pt>
                <pt idx="391">
                  <v>392</v>
                </pt>
                <pt idx="392">
                  <v>393</v>
                </pt>
                <pt idx="393">
                  <v>394</v>
                </pt>
                <pt idx="394">
                  <v>395</v>
                </pt>
                <pt idx="395">
                  <v>396</v>
                </pt>
                <pt idx="396">
                  <v>397</v>
                </pt>
                <pt idx="397">
                  <v>398</v>
                </pt>
                <pt idx="398">
                  <v>399</v>
                </pt>
                <pt idx="399">
                  <v>400</v>
                </pt>
                <pt idx="400">
                  <v>401</v>
                </pt>
                <pt idx="401">
                  <v>402</v>
                </pt>
                <pt idx="402">
                  <v>403</v>
                </pt>
                <pt idx="403">
                  <v>404</v>
                </pt>
                <pt idx="404">
                  <v>405</v>
                </pt>
                <pt idx="405">
                  <v>406</v>
                </pt>
                <pt idx="406">
                  <v>407</v>
                </pt>
                <pt idx="407">
                  <v>408</v>
                </pt>
                <pt idx="408">
                  <v>409</v>
                </pt>
                <pt idx="409">
                  <v>410</v>
                </pt>
                <pt idx="410">
                  <v>411</v>
                </pt>
                <pt idx="411">
                  <v>412</v>
                </pt>
                <pt idx="412">
                  <v>413</v>
                </pt>
                <pt idx="413">
                  <v>414</v>
                </pt>
                <pt idx="414">
                  <v>415</v>
                </pt>
                <pt idx="415">
                  <v>416</v>
                </pt>
                <pt idx="416">
                  <v>417</v>
                </pt>
                <pt idx="417">
                  <v>418</v>
                </pt>
                <pt idx="418">
                  <v>419</v>
                </pt>
                <pt idx="419">
                  <v>420</v>
                </pt>
                <pt idx="420">
                  <v>421</v>
                </pt>
                <pt idx="421">
                  <v>422</v>
                </pt>
                <pt idx="422">
                  <v>423</v>
                </pt>
                <pt idx="423">
                  <v>424</v>
                </pt>
                <pt idx="424">
                  <v>425</v>
                </pt>
                <pt idx="425">
                  <v>426</v>
                </pt>
                <pt idx="426">
                  <v>427</v>
                </pt>
                <pt idx="427">
                  <v>428</v>
                </pt>
                <pt idx="428">
                  <v>429</v>
                </pt>
                <pt idx="429">
                  <v>430</v>
                </pt>
                <pt idx="430">
                  <v>431</v>
                </pt>
                <pt idx="431">
                  <v>432</v>
                </pt>
                <pt idx="432">
                  <v>433</v>
                </pt>
                <pt idx="433">
                  <v>434</v>
                </pt>
                <pt idx="434">
                  <v>435</v>
                </pt>
                <pt idx="435">
                  <v>436</v>
                </pt>
                <pt idx="436">
                  <v>437</v>
                </pt>
                <pt idx="437">
                  <v>438</v>
                </pt>
                <pt idx="438">
                  <v>439</v>
                </pt>
                <pt idx="439">
                  <v>440</v>
                </pt>
                <pt idx="440">
                  <v>441</v>
                </pt>
                <pt idx="441">
                  <v>442</v>
                </pt>
                <pt idx="442">
                  <v>443</v>
                </pt>
                <pt idx="443">
                  <v>444</v>
                </pt>
                <pt idx="444">
                  <v>445</v>
                </pt>
                <pt idx="445">
                  <v>446</v>
                </pt>
                <pt idx="446">
                  <v>447</v>
                </pt>
                <pt idx="447">
                  <v>448</v>
                </pt>
                <pt idx="448">
                  <v>449</v>
                </pt>
                <pt idx="449">
                  <v>450</v>
                </pt>
                <pt idx="450">
                  <v>451</v>
                </pt>
                <pt idx="451">
                  <v>452</v>
                </pt>
                <pt idx="452">
                  <v>453</v>
                </pt>
                <pt idx="453">
                  <v>454</v>
                </pt>
                <pt idx="454">
                  <v>455</v>
                </pt>
                <pt idx="455">
                  <v>456</v>
                </pt>
                <pt idx="456">
                  <v>457</v>
                </pt>
                <pt idx="457">
                  <v>458</v>
                </pt>
                <pt idx="458">
                  <v>459</v>
                </pt>
                <pt idx="459">
                  <v>460</v>
                </pt>
                <pt idx="460">
                  <v>461</v>
                </pt>
                <pt idx="461">
                  <v>462</v>
                </pt>
                <pt idx="462">
                  <v>463</v>
                </pt>
                <pt idx="463">
                  <v>464</v>
                </pt>
                <pt idx="464">
                  <v>465</v>
                </pt>
                <pt idx="465">
                  <v>466</v>
                </pt>
                <pt idx="466">
                  <v>467</v>
                </pt>
                <pt idx="467">
                  <v>468</v>
                </pt>
                <pt idx="468">
                  <v>469</v>
                </pt>
                <pt idx="469">
                  <v>470</v>
                </pt>
                <pt idx="470">
                  <v>471</v>
                </pt>
                <pt idx="471">
                  <v>472</v>
                </pt>
                <pt idx="472">
                  <v>473</v>
                </pt>
                <pt idx="473">
                  <v>474</v>
                </pt>
                <pt idx="474">
                  <v>475</v>
                </pt>
                <pt idx="475">
                  <v>476</v>
                </pt>
                <pt idx="476">
                  <v>477</v>
                </pt>
                <pt idx="477">
                  <v>478</v>
                </pt>
                <pt idx="478">
                  <v>479</v>
                </pt>
                <pt idx="479">
                  <v>480</v>
                </pt>
                <pt idx="480">
                  <v>481</v>
                </pt>
                <pt idx="481">
                  <v>482</v>
                </pt>
                <pt idx="482">
                  <v>483</v>
                </pt>
                <pt idx="483">
                  <v>484</v>
                </pt>
                <pt idx="484">
                  <v>485</v>
                </pt>
                <pt idx="485">
                  <v>486</v>
                </pt>
                <pt idx="486">
                  <v>487</v>
                </pt>
                <pt idx="487">
                  <v>488</v>
                </pt>
                <pt idx="488">
                  <v>489</v>
                </pt>
                <pt idx="489">
                  <v>490</v>
                </pt>
                <pt idx="490">
                  <v>491</v>
                </pt>
                <pt idx="491">
                  <v>492</v>
                </pt>
                <pt idx="492">
                  <v>493</v>
                </pt>
                <pt idx="493">
                  <v>494</v>
                </pt>
                <pt idx="494">
                  <v>495</v>
                </pt>
                <pt idx="495">
                  <v>496</v>
                </pt>
                <pt idx="496">
                  <v>497</v>
                </pt>
                <pt idx="497">
                  <v>498</v>
                </pt>
                <pt idx="498">
                  <v>499</v>
                </pt>
                <pt idx="499">
                  <v>500</v>
                </pt>
                <pt idx="500">
                  <v>501</v>
                </pt>
                <pt idx="501">
                  <v>502</v>
                </pt>
                <pt idx="502">
                  <v>503</v>
                </pt>
                <pt idx="503">
                  <v>504</v>
                </pt>
                <pt idx="504">
                  <v>505</v>
                </pt>
                <pt idx="505">
                  <v>506</v>
                </pt>
                <pt idx="506">
                  <v>507</v>
                </pt>
                <pt idx="507">
                  <v>508</v>
                </pt>
                <pt idx="508">
                  <v>509</v>
                </pt>
                <pt idx="509">
                  <v>510</v>
                </pt>
                <pt idx="510">
                  <v>511</v>
                </pt>
                <pt idx="511">
                  <v>512</v>
                </pt>
                <pt idx="512">
                  <v>513</v>
                </pt>
                <pt idx="513">
                  <v>514</v>
                </pt>
                <pt idx="514">
                  <v>515</v>
                </pt>
                <pt idx="515">
                  <v>516</v>
                </pt>
                <pt idx="516">
                  <v>517</v>
                </pt>
                <pt idx="517">
                  <v>518</v>
                </pt>
                <pt idx="518">
                  <v>519</v>
                </pt>
                <pt idx="519">
                  <v>520</v>
                </pt>
                <pt idx="520">
                  <v>521</v>
                </pt>
              </numCache>
            </numRef>
          </cat>
          <val>
            <numRef>
              <f>Trades!$AJ$2:$AJ$522</f>
              <numCache>
                <formatCode>"$"#,##0.00</formatCode>
                <ptCount val="521"/>
                <pt idx="0">
                  <v>50016</v>
                </pt>
                <pt idx="1">
                  <v>50044</v>
                </pt>
                <pt idx="2">
                  <v>50076</v>
                </pt>
                <pt idx="3">
                  <v>50152</v>
                </pt>
                <pt idx="4">
                  <v>50184</v>
                </pt>
                <pt idx="5">
                  <v>50208</v>
                </pt>
                <pt idx="6">
                  <v>50152</v>
                </pt>
                <pt idx="7">
                  <v>50060</v>
                </pt>
                <pt idx="8">
                  <v>50080</v>
                </pt>
                <pt idx="9">
                  <v>49980</v>
                </pt>
                <pt idx="10">
                  <v>50000</v>
                </pt>
                <pt idx="11">
                  <v>50024</v>
                </pt>
                <pt idx="12">
                  <v>49656</v>
                </pt>
                <pt idx="13">
                  <v>49612</v>
                </pt>
                <pt idx="14">
                  <v>49632</v>
                </pt>
                <pt idx="15">
                  <v>49648</v>
                </pt>
                <pt idx="16">
                  <v>49684</v>
                </pt>
                <pt idx="17">
                  <v>49696</v>
                </pt>
                <pt idx="18">
                  <v>49708</v>
                </pt>
                <pt idx="19">
                  <v>49620</v>
                </pt>
                <pt idx="20">
                  <v>49640</v>
                </pt>
                <pt idx="21">
                  <v>49672</v>
                </pt>
                <pt idx="22">
                  <v>49644</v>
                </pt>
                <pt idx="23">
                  <v>49660</v>
                </pt>
                <pt idx="24">
                  <v>49680</v>
                </pt>
                <pt idx="25">
                  <v>49644</v>
                </pt>
                <pt idx="26">
                  <v>49680</v>
                </pt>
                <pt idx="27">
                  <v>49708</v>
                </pt>
                <pt idx="28">
                  <v>49660</v>
                </pt>
                <pt idx="29">
                  <v>49688</v>
                </pt>
                <pt idx="30">
                  <v>49632</v>
                </pt>
                <pt idx="31">
                  <v>49656</v>
                </pt>
                <pt idx="32">
                  <v>49616</v>
                </pt>
                <pt idx="33">
                  <v>49676</v>
                </pt>
                <pt idx="34">
                  <v>49692</v>
                </pt>
                <pt idx="35">
                  <v>49704</v>
                </pt>
                <pt idx="36">
                  <v>49760</v>
                </pt>
                <pt idx="37">
                  <v>49768</v>
                </pt>
                <pt idx="38">
                  <v>49776</v>
                </pt>
                <pt idx="39">
                  <v>49736</v>
                </pt>
                <pt idx="40">
                  <v>49776</v>
                </pt>
                <pt idx="41">
                  <v>49792</v>
                </pt>
                <pt idx="42">
                  <v>49812</v>
                </pt>
                <pt idx="43">
                  <v>49836</v>
                </pt>
                <pt idx="44">
                  <v>49800</v>
                </pt>
                <pt idx="45">
                  <v>49828</v>
                </pt>
                <pt idx="46">
                  <v>49840</v>
                </pt>
                <pt idx="47">
                  <v>49868</v>
                </pt>
                <pt idx="48">
                  <v>49752</v>
                </pt>
                <pt idx="49">
                  <v>49768</v>
                </pt>
                <pt idx="50">
                  <v>49732</v>
                </pt>
                <pt idx="51">
                  <v>49752</v>
                </pt>
                <pt idx="52">
                  <v>49716</v>
                </pt>
                <pt idx="53">
                  <v>49732</v>
                </pt>
                <pt idx="54">
                  <v>49752</v>
                </pt>
                <pt idx="55">
                  <v>49720</v>
                </pt>
                <pt idx="56">
                  <v>49740</v>
                </pt>
                <pt idx="57">
                  <v>49792</v>
                </pt>
                <pt idx="58">
                  <v>49800</v>
                </pt>
                <pt idx="59">
                  <v>49772</v>
                </pt>
                <pt idx="60">
                  <v>49804</v>
                </pt>
                <pt idx="61">
                  <v>49820</v>
                </pt>
                <pt idx="62">
                  <v>49784</v>
                </pt>
                <pt idx="63">
                  <v>49748</v>
                </pt>
                <pt idx="64">
                  <v>49764</v>
                </pt>
                <pt idx="65">
                  <v>49720</v>
                </pt>
                <pt idx="66">
                  <v>49652</v>
                </pt>
                <pt idx="67">
                  <v>49568</v>
                </pt>
                <pt idx="68">
                  <v>49584</v>
                </pt>
                <pt idx="69">
                  <v>49620</v>
                </pt>
                <pt idx="70">
                  <v>49568</v>
                </pt>
                <pt idx="71">
                  <v>49588</v>
                </pt>
                <pt idx="72">
                  <v>49608</v>
                </pt>
                <pt idx="73">
                  <v>49528</v>
                </pt>
                <pt idx="74">
                  <v>49404</v>
                </pt>
                <pt idx="75">
                  <v>49356</v>
                </pt>
                <pt idx="76">
                  <v>49292</v>
                </pt>
                <pt idx="77">
                  <v>49324</v>
                </pt>
                <pt idx="78">
                  <v>49336</v>
                </pt>
                <pt idx="79">
                  <v>49352</v>
                </pt>
                <pt idx="80">
                  <v>49376</v>
                </pt>
                <pt idx="81">
                  <v>49396</v>
                </pt>
                <pt idx="82">
                  <v>49300</v>
                </pt>
                <pt idx="83">
                  <v>49420</v>
                </pt>
                <pt idx="84">
                  <v>49440</v>
                </pt>
                <pt idx="85">
                  <v>49472</v>
                </pt>
                <pt idx="86">
                  <v>49516</v>
                </pt>
                <pt idx="87">
                  <v>49564</v>
                </pt>
                <pt idx="88">
                  <v>49572</v>
                </pt>
                <pt idx="89">
                  <v>49608</v>
                </pt>
                <pt idx="90">
                  <v>49500</v>
                </pt>
                <pt idx="91">
                  <v>49448</v>
                </pt>
                <pt idx="92">
                  <v>49404</v>
                </pt>
                <pt idx="93">
                  <v>49376</v>
                </pt>
                <pt idx="94">
                  <v>49436</v>
                </pt>
                <pt idx="95">
                  <v>49124</v>
                </pt>
                <pt idx="96">
                  <v>49136</v>
                </pt>
                <pt idx="97">
                  <v>49164</v>
                </pt>
                <pt idx="98">
                  <v>49180</v>
                </pt>
                <pt idx="99">
                  <v>49140</v>
                </pt>
                <pt idx="100">
                  <v>49112</v>
                </pt>
                <pt idx="101">
                  <v>49072</v>
                </pt>
                <pt idx="102">
                  <v>49128</v>
                </pt>
                <pt idx="103">
                  <v>49056</v>
                </pt>
                <pt idx="104">
                  <v>49088</v>
                </pt>
                <pt idx="105">
                  <v>49104</v>
                </pt>
                <pt idx="106">
                  <v>49124</v>
                </pt>
                <pt idx="107">
                  <v>49040</v>
                </pt>
                <pt idx="108">
                  <v>49112</v>
                </pt>
                <pt idx="109">
                  <v>49128</v>
                </pt>
                <pt idx="110">
                  <v>49156</v>
                </pt>
                <pt idx="111">
                  <v>49168</v>
                </pt>
                <pt idx="112">
                  <v>0</v>
                </pt>
                <pt idx="113">
                  <v>0</v>
                </pt>
                <pt idx="114">
                  <v>0</v>
                </pt>
                <pt idx="115">
                  <v>0</v>
                </pt>
                <pt idx="116">
                  <v>0</v>
                </pt>
                <pt idx="117">
                  <v>0</v>
                </pt>
                <pt idx="118">
                  <v>0</v>
                </pt>
                <pt idx="119">
                  <v>0</v>
                </pt>
                <pt idx="120">
                  <v>0</v>
                </pt>
                <pt idx="121">
                  <v>0</v>
                </pt>
                <pt idx="122">
                  <v>0</v>
                </pt>
                <pt idx="123">
                  <v>0</v>
                </pt>
                <pt idx="124">
                  <v>0</v>
                </pt>
                <pt idx="125">
                  <v>0</v>
                </pt>
                <pt idx="126">
                  <v>0</v>
                </pt>
                <pt idx="127">
                  <v>0</v>
                </pt>
                <pt idx="128">
                  <v>0</v>
                </pt>
                <pt idx="129">
                  <v>0</v>
                </pt>
                <pt idx="130">
                  <v>0</v>
                </pt>
                <pt idx="131">
                  <v>0</v>
                </pt>
                <pt idx="132">
                  <v>0</v>
                </pt>
                <pt idx="133">
                  <v>0</v>
                </pt>
                <pt idx="134">
                  <v>0</v>
                </pt>
                <pt idx="135">
                  <v>0</v>
                </pt>
                <pt idx="136">
                  <v>0</v>
                </pt>
                <pt idx="137">
                  <v>0</v>
                </pt>
                <pt idx="138">
                  <v>0</v>
                </pt>
                <pt idx="139">
                  <v>0</v>
                </pt>
                <pt idx="140">
                  <v>0</v>
                </pt>
                <pt idx="141">
                  <v>0</v>
                </pt>
                <pt idx="142">
                  <v>0</v>
                </pt>
                <pt idx="143">
                  <v>0</v>
                </pt>
                <pt idx="144">
                  <v>0</v>
                </pt>
                <pt idx="145">
                  <v>0</v>
                </pt>
                <pt idx="146">
                  <v>0</v>
                </pt>
                <pt idx="147">
                  <v>0</v>
                </pt>
                <pt idx="148">
                  <v>0</v>
                </pt>
                <pt idx="149">
                  <v>0</v>
                </pt>
                <pt idx="150">
                  <v>0</v>
                </pt>
                <pt idx="151">
                  <v>0</v>
                </pt>
                <pt idx="152">
                  <v>0</v>
                </pt>
                <pt idx="153">
                  <v>0</v>
                </pt>
                <pt idx="154">
                  <v>0</v>
                </pt>
                <pt idx="155">
                  <v>0</v>
                </pt>
                <pt idx="156">
                  <v>0</v>
                </pt>
                <pt idx="157">
                  <v>0</v>
                </pt>
                <pt idx="158">
                  <v>0</v>
                </pt>
                <pt idx="159">
                  <v>0</v>
                </pt>
                <pt idx="160">
                  <v>0</v>
                </pt>
                <pt idx="161">
                  <v>0</v>
                </pt>
                <pt idx="162">
                  <v>0</v>
                </pt>
                <pt idx="163">
                  <v>0</v>
                </pt>
                <pt idx="164">
                  <v>0</v>
                </pt>
                <pt idx="165">
                  <v>0</v>
                </pt>
                <pt idx="166">
                  <v>0</v>
                </pt>
                <pt idx="167">
                  <v>0</v>
                </pt>
                <pt idx="168">
                  <v>0</v>
                </pt>
                <pt idx="169">
                  <v>0</v>
                </pt>
                <pt idx="170">
                  <v>0</v>
                </pt>
                <pt idx="171">
                  <v>0</v>
                </pt>
                <pt idx="172">
                  <v>0</v>
                </pt>
                <pt idx="173">
                  <v>0</v>
                </pt>
                <pt idx="174">
                  <v>0</v>
                </pt>
                <pt idx="175">
                  <v>0</v>
                </pt>
                <pt idx="176">
                  <v>0</v>
                </pt>
                <pt idx="177">
                  <v>0</v>
                </pt>
                <pt idx="178">
                  <v>0</v>
                </pt>
                <pt idx="179">
                  <v>0</v>
                </pt>
                <pt idx="180">
                  <v>0</v>
                </pt>
                <pt idx="181">
                  <v>0</v>
                </pt>
                <pt idx="182">
                  <v>0</v>
                </pt>
                <pt idx="183">
                  <v>0</v>
                </pt>
                <pt idx="184">
                  <v>0</v>
                </pt>
                <pt idx="185">
                  <v>0</v>
                </pt>
                <pt idx="186">
                  <v>0</v>
                </pt>
                <pt idx="187">
                  <v>0</v>
                </pt>
                <pt idx="188">
                  <v>0</v>
                </pt>
                <pt idx="189">
                  <v>0</v>
                </pt>
                <pt idx="190">
                  <v>0</v>
                </pt>
                <pt idx="191">
                  <v>0</v>
                </pt>
                <pt idx="192">
                  <v>0</v>
                </pt>
                <pt idx="193">
                  <v>0</v>
                </pt>
                <pt idx="194">
                  <v>0</v>
                </pt>
                <pt idx="195">
                  <v>0</v>
                </pt>
                <pt idx="196">
                  <v>0</v>
                </pt>
                <pt idx="197">
                  <v>0</v>
                </pt>
                <pt idx="198">
                  <v>0</v>
                </pt>
                <pt idx="199">
                  <v>0</v>
                </pt>
                <pt idx="200">
                  <v>0</v>
                </pt>
                <pt idx="201">
                  <v>0</v>
                </pt>
                <pt idx="202">
                  <v>0</v>
                </pt>
                <pt idx="203">
                  <v>0</v>
                </pt>
                <pt idx="204">
                  <v>0</v>
                </pt>
                <pt idx="205">
                  <v>0</v>
                </pt>
                <pt idx="206">
                  <v>0</v>
                </pt>
                <pt idx="207">
                  <v>0</v>
                </pt>
                <pt idx="208">
                  <v>0</v>
                </pt>
                <pt idx="209">
                  <v>0</v>
                </pt>
                <pt idx="210">
                  <v>0</v>
                </pt>
                <pt idx="211">
                  <v>0</v>
                </pt>
                <pt idx="212">
                  <v>0</v>
                </pt>
                <pt idx="213">
                  <v>0</v>
                </pt>
                <pt idx="214">
                  <v>0</v>
                </pt>
                <pt idx="215">
                  <v>0</v>
                </pt>
                <pt idx="216">
                  <v>0</v>
                </pt>
                <pt idx="217">
                  <v>0</v>
                </pt>
                <pt idx="218">
                  <v>0</v>
                </pt>
                <pt idx="219">
                  <v>0</v>
                </pt>
                <pt idx="220">
                  <v>0</v>
                </pt>
                <pt idx="221">
                  <v>0</v>
                </pt>
                <pt idx="222">
                  <v>0</v>
                </pt>
                <pt idx="223">
                  <v>0</v>
                </pt>
                <pt idx="224">
                  <v>0</v>
                </pt>
                <pt idx="225">
                  <v>0</v>
                </pt>
                <pt idx="226">
                  <v>0</v>
                </pt>
                <pt idx="227">
                  <v>0</v>
                </pt>
                <pt idx="228">
                  <v>0</v>
                </pt>
                <pt idx="229">
                  <v>0</v>
                </pt>
                <pt idx="230">
                  <v>0</v>
                </pt>
                <pt idx="231">
                  <v>0</v>
                </pt>
                <pt idx="232">
                  <v>0</v>
                </pt>
                <pt idx="233">
                  <v>0</v>
                </pt>
                <pt idx="234">
                  <v>0</v>
                </pt>
                <pt idx="235">
                  <v>0</v>
                </pt>
                <pt idx="236">
                  <v>0</v>
                </pt>
                <pt idx="237">
                  <v>0</v>
                </pt>
                <pt idx="238">
                  <v>0</v>
                </pt>
                <pt idx="239">
                  <v>0</v>
                </pt>
                <pt idx="240">
                  <v>0</v>
                </pt>
                <pt idx="241">
                  <v>0</v>
                </pt>
                <pt idx="242">
                  <v>0</v>
                </pt>
                <pt idx="243">
                  <v>0</v>
                </pt>
                <pt idx="244">
                  <v>0</v>
                </pt>
                <pt idx="245">
                  <v>0</v>
                </pt>
                <pt idx="246">
                  <v>0</v>
                </pt>
                <pt idx="247">
                  <v>0</v>
                </pt>
                <pt idx="248">
                  <v>0</v>
                </pt>
                <pt idx="249">
                  <v>0</v>
                </pt>
                <pt idx="250">
                  <v>0</v>
                </pt>
                <pt idx="251">
                  <v>0</v>
                </pt>
                <pt idx="252">
                  <v>0</v>
                </pt>
                <pt idx="253">
                  <v>0</v>
                </pt>
                <pt idx="254">
                  <v>0</v>
                </pt>
                <pt idx="255">
                  <v>0</v>
                </pt>
                <pt idx="256">
                  <v>0</v>
                </pt>
                <pt idx="257">
                  <v>0</v>
                </pt>
                <pt idx="258">
                  <v>0</v>
                </pt>
                <pt idx="259">
                  <v>0</v>
                </pt>
                <pt idx="260">
                  <v>0</v>
                </pt>
                <pt idx="261">
                  <v>0</v>
                </pt>
                <pt idx="262">
                  <v>0</v>
                </pt>
                <pt idx="263">
                  <v>0</v>
                </pt>
                <pt idx="264">
                  <v>0</v>
                </pt>
                <pt idx="265">
                  <v>0</v>
                </pt>
                <pt idx="266">
                  <v>0</v>
                </pt>
                <pt idx="267">
                  <v>0</v>
                </pt>
                <pt idx="268">
                  <v>0</v>
                </pt>
                <pt idx="269">
                  <v>0</v>
                </pt>
                <pt idx="270">
                  <v>0</v>
                </pt>
                <pt idx="271">
                  <v>0</v>
                </pt>
                <pt idx="272">
                  <v>0</v>
                </pt>
                <pt idx="273">
                  <v>0</v>
                </pt>
                <pt idx="274">
                  <v>0</v>
                </pt>
                <pt idx="275">
                  <v>0</v>
                </pt>
                <pt idx="276">
                  <v>0</v>
                </pt>
                <pt idx="277">
                  <v>0</v>
                </pt>
                <pt idx="278">
                  <v>0</v>
                </pt>
                <pt idx="279">
                  <v>0</v>
                </pt>
                <pt idx="280">
                  <v>0</v>
                </pt>
                <pt idx="281">
                  <v>0</v>
                </pt>
                <pt idx="282">
                  <v>0</v>
                </pt>
                <pt idx="283">
                  <v>0</v>
                </pt>
                <pt idx="284">
                  <v>0</v>
                </pt>
                <pt idx="285">
                  <v>0</v>
                </pt>
                <pt idx="286">
                  <v>0</v>
                </pt>
                <pt idx="287">
                  <v>0</v>
                </pt>
                <pt idx="288">
                  <v>0</v>
                </pt>
                <pt idx="289">
                  <v>0</v>
                </pt>
                <pt idx="290">
                  <v>0</v>
                </pt>
                <pt idx="291">
                  <v>0</v>
                </pt>
                <pt idx="292">
                  <v>0</v>
                </pt>
                <pt idx="293">
                  <v>0</v>
                </pt>
                <pt idx="294">
                  <v>0</v>
                </pt>
                <pt idx="295">
                  <v>0</v>
                </pt>
                <pt idx="296">
                  <v>0</v>
                </pt>
                <pt idx="297">
                  <v>0</v>
                </pt>
                <pt idx="298">
                  <v>0</v>
                </pt>
                <pt idx="299">
                  <v>0</v>
                </pt>
                <pt idx="300">
                  <v>0</v>
                </pt>
                <pt idx="301">
                  <v>0</v>
                </pt>
                <pt idx="302">
                  <v>0</v>
                </pt>
                <pt idx="303">
                  <v>0</v>
                </pt>
                <pt idx="304">
                  <v>0</v>
                </pt>
                <pt idx="305">
                  <v>0</v>
                </pt>
                <pt idx="306">
                  <v>0</v>
                </pt>
                <pt idx="307">
                  <v>0</v>
                </pt>
                <pt idx="308">
                  <v>0</v>
                </pt>
                <pt idx="309">
                  <v>0</v>
                </pt>
                <pt idx="310">
                  <v>0</v>
                </pt>
                <pt idx="311">
                  <v>0</v>
                </pt>
                <pt idx="312">
                  <v>0</v>
                </pt>
                <pt idx="313">
                  <v>0</v>
                </pt>
                <pt idx="314">
                  <v>0</v>
                </pt>
                <pt idx="315">
                  <v>0</v>
                </pt>
                <pt idx="316">
                  <v>0</v>
                </pt>
                <pt idx="317">
                  <v>0</v>
                </pt>
                <pt idx="318">
                  <v>0</v>
                </pt>
                <pt idx="319">
                  <v>0</v>
                </pt>
                <pt idx="320">
                  <v>0</v>
                </pt>
                <pt idx="321">
                  <v>0</v>
                </pt>
                <pt idx="322">
                  <v>0</v>
                </pt>
                <pt idx="323">
                  <v>0</v>
                </pt>
                <pt idx="324">
                  <v>0</v>
                </pt>
                <pt idx="325">
                  <v>0</v>
                </pt>
                <pt idx="326">
                  <v>0</v>
                </pt>
                <pt idx="327">
                  <v>0</v>
                </pt>
                <pt idx="328">
                  <v>0</v>
                </pt>
                <pt idx="329">
                  <v>0</v>
                </pt>
                <pt idx="330">
                  <v>0</v>
                </pt>
                <pt idx="331">
                  <v>0</v>
                </pt>
                <pt idx="332">
                  <v>0</v>
                </pt>
                <pt idx="333">
                  <v>0</v>
                </pt>
                <pt idx="334">
                  <v>0</v>
                </pt>
                <pt idx="335">
                  <v>0</v>
                </pt>
                <pt idx="336">
                  <v>0</v>
                </pt>
                <pt idx="337">
                  <v>0</v>
                </pt>
                <pt idx="338">
                  <v>0</v>
                </pt>
                <pt idx="339">
                  <v>0</v>
                </pt>
                <pt idx="340">
                  <v>0</v>
                </pt>
                <pt idx="341">
                  <v>0</v>
                </pt>
                <pt idx="342">
                  <v>0</v>
                </pt>
                <pt idx="343">
                  <v>0</v>
                </pt>
                <pt idx="344">
                  <v>0</v>
                </pt>
                <pt idx="345">
                  <v>0</v>
                </pt>
                <pt idx="346">
                  <v>0</v>
                </pt>
                <pt idx="347">
                  <v>0</v>
                </pt>
                <pt idx="348">
                  <v>0</v>
                </pt>
                <pt idx="349">
                  <v>0</v>
                </pt>
                <pt idx="350">
                  <v>0</v>
                </pt>
                <pt idx="351">
                  <v>0</v>
                </pt>
                <pt idx="352">
                  <v>0</v>
                </pt>
                <pt idx="353">
                  <v>0</v>
                </pt>
                <pt idx="354">
                  <v>0</v>
                </pt>
                <pt idx="355">
                  <v>0</v>
                </pt>
                <pt idx="356">
                  <v>0</v>
                </pt>
                <pt idx="357">
                  <v>0</v>
                </pt>
                <pt idx="358">
                  <v>0</v>
                </pt>
                <pt idx="359">
                  <v>0</v>
                </pt>
                <pt idx="360">
                  <v>0</v>
                </pt>
                <pt idx="361">
                  <v>0</v>
                </pt>
                <pt idx="362">
                  <v>0</v>
                </pt>
                <pt idx="363">
                  <v>0</v>
                </pt>
                <pt idx="364">
                  <v>0</v>
                </pt>
                <pt idx="365">
                  <v>0</v>
                </pt>
                <pt idx="366">
                  <v>0</v>
                </pt>
                <pt idx="367">
                  <v>0</v>
                </pt>
                <pt idx="368">
                  <v>0</v>
                </pt>
                <pt idx="369">
                  <v>0</v>
                </pt>
                <pt idx="370">
                  <v>0</v>
                </pt>
                <pt idx="371">
                  <v>0</v>
                </pt>
                <pt idx="372">
                  <v>0</v>
                </pt>
                <pt idx="373">
                  <v>0</v>
                </pt>
                <pt idx="374">
                  <v>0</v>
                </pt>
                <pt idx="375">
                  <v>0</v>
                </pt>
                <pt idx="376">
                  <v>0</v>
                </pt>
                <pt idx="377">
                  <v>0</v>
                </pt>
                <pt idx="378">
                  <v>0</v>
                </pt>
                <pt idx="379">
                  <v>0</v>
                </pt>
                <pt idx="380">
                  <v>0</v>
                </pt>
                <pt idx="381">
                  <v>0</v>
                </pt>
                <pt idx="382">
                  <v>0</v>
                </pt>
                <pt idx="383">
                  <v>0</v>
                </pt>
                <pt idx="384">
                  <v>0</v>
                </pt>
                <pt idx="385">
                  <v>0</v>
                </pt>
                <pt idx="386">
                  <v>0</v>
                </pt>
                <pt idx="387">
                  <v>0</v>
                </pt>
                <pt idx="388">
                  <v>0</v>
                </pt>
                <pt idx="389">
                  <v>0</v>
                </pt>
                <pt idx="390">
                  <v>0</v>
                </pt>
                <pt idx="391">
                  <v>0</v>
                </pt>
                <pt idx="392">
                  <v>0</v>
                </pt>
                <pt idx="393">
                  <v>0</v>
                </pt>
                <pt idx="394">
                  <v>0</v>
                </pt>
                <pt idx="395">
                  <v>0</v>
                </pt>
                <pt idx="396">
                  <v>0</v>
                </pt>
                <pt idx="397">
                  <v>0</v>
                </pt>
                <pt idx="398">
                  <v>0</v>
                </pt>
                <pt idx="399">
                  <v>0</v>
                </pt>
                <pt idx="400">
                  <v>0</v>
                </pt>
                <pt idx="401">
                  <v>0</v>
                </pt>
                <pt idx="402">
                  <v>0</v>
                </pt>
                <pt idx="403">
                  <v>0</v>
                </pt>
                <pt idx="404">
                  <v>0</v>
                </pt>
                <pt idx="405">
                  <v>0</v>
                </pt>
                <pt idx="406">
                  <v>0</v>
                </pt>
                <pt idx="407">
                  <v>0</v>
                </pt>
                <pt idx="408">
                  <v>0</v>
                </pt>
                <pt idx="409">
                  <v>0</v>
                </pt>
                <pt idx="410">
                  <v>0</v>
                </pt>
                <pt idx="411">
                  <v>0</v>
                </pt>
                <pt idx="412">
                  <v>0</v>
                </pt>
                <pt idx="413">
                  <v>0</v>
                </pt>
                <pt idx="414">
                  <v>0</v>
                </pt>
                <pt idx="415">
                  <v>0</v>
                </pt>
                <pt idx="416">
                  <v>0</v>
                </pt>
                <pt idx="417">
                  <v>0</v>
                </pt>
                <pt idx="418">
                  <v>0</v>
                </pt>
                <pt idx="419">
                  <v>0</v>
                </pt>
                <pt idx="420">
                  <v>0</v>
                </pt>
                <pt idx="421">
                  <v>0</v>
                </pt>
                <pt idx="422">
                  <v>0</v>
                </pt>
                <pt idx="423">
                  <v>0</v>
                </pt>
                <pt idx="424">
                  <v>0</v>
                </pt>
                <pt idx="425">
                  <v>0</v>
                </pt>
                <pt idx="426">
                  <v>0</v>
                </pt>
                <pt idx="427">
                  <v>0</v>
                </pt>
                <pt idx="428">
                  <v>0</v>
                </pt>
                <pt idx="429">
                  <v>0</v>
                </pt>
                <pt idx="430">
                  <v>0</v>
                </pt>
                <pt idx="431">
                  <v>0</v>
                </pt>
                <pt idx="432">
                  <v>0</v>
                </pt>
                <pt idx="433">
                  <v>0</v>
                </pt>
                <pt idx="434">
                  <v>0</v>
                </pt>
                <pt idx="435">
                  <v>0</v>
                </pt>
                <pt idx="436">
                  <v>0</v>
                </pt>
                <pt idx="437">
                  <v>0</v>
                </pt>
                <pt idx="438">
                  <v>0</v>
                </pt>
                <pt idx="439">
                  <v>0</v>
                </pt>
                <pt idx="440">
                  <v>0</v>
                </pt>
                <pt idx="441">
                  <v>0</v>
                </pt>
                <pt idx="442">
                  <v>0</v>
                </pt>
                <pt idx="443">
                  <v>0</v>
                </pt>
                <pt idx="444">
                  <v>0</v>
                </pt>
                <pt idx="445">
                  <v>0</v>
                </pt>
                <pt idx="446">
                  <v>0</v>
                </pt>
                <pt idx="447">
                  <v>0</v>
                </pt>
                <pt idx="448">
                  <v>0</v>
                </pt>
                <pt idx="449">
                  <v>0</v>
                </pt>
                <pt idx="450">
                  <v>0</v>
                </pt>
                <pt idx="451">
                  <v>0</v>
                </pt>
                <pt idx="452">
                  <v>0</v>
                </pt>
                <pt idx="453">
                  <v>0</v>
                </pt>
                <pt idx="454">
                  <v>0</v>
                </pt>
                <pt idx="455">
                  <v>0</v>
                </pt>
                <pt idx="456">
                  <v>0</v>
                </pt>
                <pt idx="457">
                  <v>0</v>
                </pt>
                <pt idx="458">
                  <v>0</v>
                </pt>
                <pt idx="459">
                  <v>0</v>
                </pt>
                <pt idx="460">
                  <v>0</v>
                </pt>
                <pt idx="461">
                  <v>0</v>
                </pt>
                <pt idx="462">
                  <v>0</v>
                </pt>
                <pt idx="463">
                  <v>0</v>
                </pt>
                <pt idx="464">
                  <v>0</v>
                </pt>
                <pt idx="465">
                  <v>0</v>
                </pt>
                <pt idx="466">
                  <v>0</v>
                </pt>
                <pt idx="467">
                  <v>0</v>
                </pt>
                <pt idx="468">
                  <v>0</v>
                </pt>
                <pt idx="469">
                  <v>0</v>
                </pt>
                <pt idx="470">
                  <v>0</v>
                </pt>
                <pt idx="471">
                  <v>0</v>
                </pt>
                <pt idx="472">
                  <v>0</v>
                </pt>
                <pt idx="473">
                  <v>0</v>
                </pt>
                <pt idx="474">
                  <v>0</v>
                </pt>
                <pt idx="475">
                  <v>0</v>
                </pt>
                <pt idx="476">
                  <v>0</v>
                </pt>
                <pt idx="477">
                  <v>0</v>
                </pt>
                <pt idx="478">
                  <v>0</v>
                </pt>
                <pt idx="479">
                  <v>0</v>
                </pt>
                <pt idx="480">
                  <v>0</v>
                </pt>
                <pt idx="481">
                  <v>0</v>
                </pt>
                <pt idx="482">
                  <v>0</v>
                </pt>
                <pt idx="483">
                  <v>0</v>
                </pt>
                <pt idx="484">
                  <v>0</v>
                </pt>
                <pt idx="485">
                  <v>0</v>
                </pt>
                <pt idx="486">
                  <v>0</v>
                </pt>
                <pt idx="487">
                  <v>0</v>
                </pt>
                <pt idx="488">
                  <v>0</v>
                </pt>
                <pt idx="489">
                  <v>0</v>
                </pt>
                <pt idx="490">
                  <v>0</v>
                </pt>
                <pt idx="491">
                  <v>0</v>
                </pt>
                <pt idx="492">
                  <v>0</v>
                </pt>
                <pt idx="493">
                  <v>0</v>
                </pt>
                <pt idx="494">
                  <v>0</v>
                </pt>
                <pt idx="495">
                  <v>0</v>
                </pt>
                <pt idx="496">
                  <v>0</v>
                </pt>
                <pt idx="497">
                  <v>0</v>
                </pt>
                <pt idx="498">
                  <v>0</v>
                </pt>
                <pt idx="499">
                  <v>0</v>
                </pt>
                <pt idx="500">
                  <v>0</v>
                </pt>
                <pt idx="501">
                  <v>0</v>
                </pt>
                <pt idx="502">
                  <v>0</v>
                </pt>
                <pt idx="503">
                  <v>0</v>
                </pt>
                <pt idx="504">
                  <v>0</v>
                </pt>
                <pt idx="505">
                  <v>0</v>
                </pt>
                <pt idx="506">
                  <v>0</v>
                </pt>
                <pt idx="507">
                  <v>0</v>
                </pt>
                <pt idx="508">
                  <v>0</v>
                </pt>
                <pt idx="509">
                  <v>0</v>
                </pt>
                <pt idx="510">
                  <v>0</v>
                </pt>
                <pt idx="511">
                  <v>0</v>
                </pt>
                <pt idx="512">
                  <v>0</v>
                </pt>
                <pt idx="513">
                  <v>0</v>
                </pt>
                <pt idx="514">
                  <v>0</v>
                </pt>
                <pt idx="515">
                  <v>0</v>
                </pt>
                <pt idx="516">
                  <v>0</v>
                </pt>
                <pt idx="517">
                  <v>0</v>
                </pt>
                <pt idx="518">
                  <v>0</v>
                </pt>
                <pt idx="519">
                  <v>0</v>
                </pt>
                <pt idx="520">
                  <v>0</v>
                </pt>
              </numCache>
            </numRef>
          </val>
          <smooth val="1"/>
        </ser>
        <ser>
          <idx val="1"/>
          <order val="1"/>
          <tx>
            <strRef>
              <f>Trades!$AK$1</f>
              <strCache>
                <ptCount val="1"/>
                <pt idx="0">
                  <v>BalProp_tp1only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Trades!$A$2:$A$522</f>
              <numCache>
                <formatCode>General</formatCode>
                <ptCount val="521"/>
                <pt idx="0">
                  <v>1</v>
                </pt>
                <pt idx="1">
                  <v>2</v>
                </pt>
                <pt idx="2">
                  <v>3</v>
                </pt>
                <pt idx="3">
                  <v>4</v>
                </pt>
                <pt idx="4">
                  <v>5</v>
                </pt>
                <pt idx="5">
                  <v>6</v>
                </pt>
                <pt idx="6">
                  <v>7</v>
                </pt>
                <pt idx="7">
                  <v>8</v>
                </pt>
                <pt idx="8">
                  <v>9</v>
                </pt>
                <pt idx="9">
                  <v>10</v>
                </pt>
                <pt idx="10">
                  <v>11</v>
                </pt>
                <pt idx="11">
                  <v>12</v>
                </pt>
                <pt idx="12">
                  <v>13</v>
                </pt>
                <pt idx="13">
                  <v>14</v>
                </pt>
                <pt idx="14">
                  <v>15</v>
                </pt>
                <pt idx="15">
                  <v>16</v>
                </pt>
                <pt idx="16">
                  <v>17</v>
                </pt>
                <pt idx="17">
                  <v>18</v>
                </pt>
                <pt idx="18">
                  <v>19</v>
                </pt>
                <pt idx="19">
                  <v>20</v>
                </pt>
                <pt idx="20">
                  <v>21</v>
                </pt>
                <pt idx="21">
                  <v>22</v>
                </pt>
                <pt idx="22">
                  <v>23</v>
                </pt>
                <pt idx="23">
                  <v>24</v>
                </pt>
                <pt idx="24">
                  <v>25</v>
                </pt>
                <pt idx="25">
                  <v>26</v>
                </pt>
                <pt idx="26">
                  <v>27</v>
                </pt>
                <pt idx="27">
                  <v>28</v>
                </pt>
                <pt idx="28">
                  <v>29</v>
                </pt>
                <pt idx="29">
                  <v>30</v>
                </pt>
                <pt idx="30">
                  <v>31</v>
                </pt>
                <pt idx="31">
                  <v>32</v>
                </pt>
                <pt idx="32">
                  <v>33</v>
                </pt>
                <pt idx="33">
                  <v>34</v>
                </pt>
                <pt idx="34">
                  <v>35</v>
                </pt>
                <pt idx="35">
                  <v>36</v>
                </pt>
                <pt idx="36">
                  <v>37</v>
                </pt>
                <pt idx="37">
                  <v>38</v>
                </pt>
                <pt idx="38">
                  <v>39</v>
                </pt>
                <pt idx="39">
                  <v>40</v>
                </pt>
                <pt idx="40">
                  <v>41</v>
                </pt>
                <pt idx="41">
                  <v>42</v>
                </pt>
                <pt idx="42">
                  <v>43</v>
                </pt>
                <pt idx="43">
                  <v>44</v>
                </pt>
                <pt idx="44">
                  <v>45</v>
                </pt>
                <pt idx="45">
                  <v>46</v>
                </pt>
                <pt idx="46">
                  <v>47</v>
                </pt>
                <pt idx="47">
                  <v>48</v>
                </pt>
                <pt idx="48">
                  <v>49</v>
                </pt>
                <pt idx="49">
                  <v>50</v>
                </pt>
                <pt idx="50">
                  <v>51</v>
                </pt>
                <pt idx="51">
                  <v>52</v>
                </pt>
                <pt idx="52">
                  <v>53</v>
                </pt>
                <pt idx="53">
                  <v>54</v>
                </pt>
                <pt idx="54">
                  <v>55</v>
                </pt>
                <pt idx="55">
                  <v>56</v>
                </pt>
                <pt idx="56">
                  <v>57</v>
                </pt>
                <pt idx="57">
                  <v>58</v>
                </pt>
                <pt idx="58">
                  <v>59</v>
                </pt>
                <pt idx="59">
                  <v>60</v>
                </pt>
                <pt idx="60">
                  <v>61</v>
                </pt>
                <pt idx="61">
                  <v>62</v>
                </pt>
                <pt idx="62">
                  <v>63</v>
                </pt>
                <pt idx="63">
                  <v>64</v>
                </pt>
                <pt idx="64">
                  <v>65</v>
                </pt>
                <pt idx="65">
                  <v>66</v>
                </pt>
                <pt idx="66">
                  <v>67</v>
                </pt>
                <pt idx="67">
                  <v>68</v>
                </pt>
                <pt idx="68">
                  <v>69</v>
                </pt>
                <pt idx="69">
                  <v>70</v>
                </pt>
                <pt idx="70">
                  <v>71</v>
                </pt>
                <pt idx="71">
                  <v>72</v>
                </pt>
                <pt idx="72">
                  <v>73</v>
                </pt>
                <pt idx="73">
                  <v>74</v>
                </pt>
                <pt idx="74">
                  <v>75</v>
                </pt>
                <pt idx="75">
                  <v>76</v>
                </pt>
                <pt idx="76">
                  <v>77</v>
                </pt>
                <pt idx="77">
                  <v>78</v>
                </pt>
                <pt idx="78">
                  <v>79</v>
                </pt>
                <pt idx="79">
                  <v>80</v>
                </pt>
                <pt idx="80">
                  <v>81</v>
                </pt>
                <pt idx="81">
                  <v>82</v>
                </pt>
                <pt idx="82">
                  <v>83</v>
                </pt>
                <pt idx="83">
                  <v>84</v>
                </pt>
                <pt idx="84">
                  <v>85</v>
                </pt>
                <pt idx="85">
                  <v>86</v>
                </pt>
                <pt idx="86">
                  <v>87</v>
                </pt>
                <pt idx="87">
                  <v>88</v>
                </pt>
                <pt idx="88">
                  <v>89</v>
                </pt>
                <pt idx="89">
                  <v>90</v>
                </pt>
                <pt idx="90">
                  <v>91</v>
                </pt>
                <pt idx="91">
                  <v>92</v>
                </pt>
                <pt idx="92">
                  <v>93</v>
                </pt>
                <pt idx="93">
                  <v>94</v>
                </pt>
                <pt idx="94">
                  <v>95</v>
                </pt>
                <pt idx="95">
                  <v>96</v>
                </pt>
                <pt idx="96">
                  <v>97</v>
                </pt>
                <pt idx="97">
                  <v>98</v>
                </pt>
                <pt idx="98">
                  <v>99</v>
                </pt>
                <pt idx="99">
                  <v>100</v>
                </pt>
                <pt idx="100">
                  <v>101</v>
                </pt>
                <pt idx="101">
                  <v>102</v>
                </pt>
                <pt idx="102">
                  <v>103</v>
                </pt>
                <pt idx="103">
                  <v>104</v>
                </pt>
                <pt idx="104">
                  <v>105</v>
                </pt>
                <pt idx="105">
                  <v>106</v>
                </pt>
                <pt idx="106">
                  <v>107</v>
                </pt>
                <pt idx="107">
                  <v>108</v>
                </pt>
                <pt idx="108">
                  <v>109</v>
                </pt>
                <pt idx="109">
                  <v>110</v>
                </pt>
                <pt idx="110">
                  <v>111</v>
                </pt>
                <pt idx="111">
                  <v>112</v>
                </pt>
                <pt idx="112">
                  <v>113</v>
                </pt>
                <pt idx="113">
                  <v>114</v>
                </pt>
                <pt idx="114">
                  <v>115</v>
                </pt>
                <pt idx="115">
                  <v>116</v>
                </pt>
                <pt idx="116">
                  <v>117</v>
                </pt>
                <pt idx="117">
                  <v>118</v>
                </pt>
                <pt idx="118">
                  <v>119</v>
                </pt>
                <pt idx="119">
                  <v>120</v>
                </pt>
                <pt idx="120">
                  <v>121</v>
                </pt>
                <pt idx="121">
                  <v>122</v>
                </pt>
                <pt idx="122">
                  <v>123</v>
                </pt>
                <pt idx="123">
                  <v>124</v>
                </pt>
                <pt idx="124">
                  <v>125</v>
                </pt>
                <pt idx="125">
                  <v>126</v>
                </pt>
                <pt idx="126">
                  <v>127</v>
                </pt>
                <pt idx="127">
                  <v>128</v>
                </pt>
                <pt idx="128">
                  <v>129</v>
                </pt>
                <pt idx="129">
                  <v>130</v>
                </pt>
                <pt idx="130">
                  <v>131</v>
                </pt>
                <pt idx="131">
                  <v>132</v>
                </pt>
                <pt idx="132">
                  <v>133</v>
                </pt>
                <pt idx="133">
                  <v>134</v>
                </pt>
                <pt idx="134">
                  <v>135</v>
                </pt>
                <pt idx="135">
                  <v>136</v>
                </pt>
                <pt idx="136">
                  <v>137</v>
                </pt>
                <pt idx="137">
                  <v>138</v>
                </pt>
                <pt idx="138">
                  <v>139</v>
                </pt>
                <pt idx="139">
                  <v>140</v>
                </pt>
                <pt idx="140">
                  <v>141</v>
                </pt>
                <pt idx="141">
                  <v>142</v>
                </pt>
                <pt idx="142">
                  <v>143</v>
                </pt>
                <pt idx="143">
                  <v>144</v>
                </pt>
                <pt idx="144">
                  <v>145</v>
                </pt>
                <pt idx="145">
                  <v>146</v>
                </pt>
                <pt idx="146">
                  <v>147</v>
                </pt>
                <pt idx="147">
                  <v>148</v>
                </pt>
                <pt idx="148">
                  <v>149</v>
                </pt>
                <pt idx="149">
                  <v>150</v>
                </pt>
                <pt idx="150">
                  <v>151</v>
                </pt>
                <pt idx="151">
                  <v>152</v>
                </pt>
                <pt idx="152">
                  <v>153</v>
                </pt>
                <pt idx="153">
                  <v>154</v>
                </pt>
                <pt idx="154">
                  <v>155</v>
                </pt>
                <pt idx="155">
                  <v>156</v>
                </pt>
                <pt idx="156">
                  <v>157</v>
                </pt>
                <pt idx="157">
                  <v>158</v>
                </pt>
                <pt idx="158">
                  <v>159</v>
                </pt>
                <pt idx="159">
                  <v>160</v>
                </pt>
                <pt idx="160">
                  <v>161</v>
                </pt>
                <pt idx="161">
                  <v>162</v>
                </pt>
                <pt idx="162">
                  <v>163</v>
                </pt>
                <pt idx="163">
                  <v>164</v>
                </pt>
                <pt idx="164">
                  <v>165</v>
                </pt>
                <pt idx="165">
                  <v>166</v>
                </pt>
                <pt idx="166">
                  <v>167</v>
                </pt>
                <pt idx="167">
                  <v>168</v>
                </pt>
                <pt idx="168">
                  <v>169</v>
                </pt>
                <pt idx="169">
                  <v>170</v>
                </pt>
                <pt idx="170">
                  <v>171</v>
                </pt>
                <pt idx="171">
                  <v>172</v>
                </pt>
                <pt idx="172">
                  <v>173</v>
                </pt>
                <pt idx="173">
                  <v>174</v>
                </pt>
                <pt idx="174">
                  <v>175</v>
                </pt>
                <pt idx="175">
                  <v>176</v>
                </pt>
                <pt idx="176">
                  <v>177</v>
                </pt>
                <pt idx="177">
                  <v>178</v>
                </pt>
                <pt idx="178">
                  <v>179</v>
                </pt>
                <pt idx="179">
                  <v>180</v>
                </pt>
                <pt idx="180">
                  <v>181</v>
                </pt>
                <pt idx="181">
                  <v>182</v>
                </pt>
                <pt idx="182">
                  <v>183</v>
                </pt>
                <pt idx="183">
                  <v>184</v>
                </pt>
                <pt idx="184">
                  <v>185</v>
                </pt>
                <pt idx="185">
                  <v>186</v>
                </pt>
                <pt idx="186">
                  <v>187</v>
                </pt>
                <pt idx="187">
                  <v>188</v>
                </pt>
                <pt idx="188">
                  <v>189</v>
                </pt>
                <pt idx="189">
                  <v>190</v>
                </pt>
                <pt idx="190">
                  <v>191</v>
                </pt>
                <pt idx="191">
                  <v>192</v>
                </pt>
                <pt idx="192">
                  <v>193</v>
                </pt>
                <pt idx="193">
                  <v>194</v>
                </pt>
                <pt idx="194">
                  <v>195</v>
                </pt>
                <pt idx="195">
                  <v>196</v>
                </pt>
                <pt idx="196">
                  <v>197</v>
                </pt>
                <pt idx="197">
                  <v>198</v>
                </pt>
                <pt idx="198">
                  <v>199</v>
                </pt>
                <pt idx="199">
                  <v>200</v>
                </pt>
                <pt idx="200">
                  <v>201</v>
                </pt>
                <pt idx="201">
                  <v>202</v>
                </pt>
                <pt idx="202">
                  <v>203</v>
                </pt>
                <pt idx="203">
                  <v>204</v>
                </pt>
                <pt idx="204">
                  <v>205</v>
                </pt>
                <pt idx="205">
                  <v>206</v>
                </pt>
                <pt idx="206">
                  <v>207</v>
                </pt>
                <pt idx="207">
                  <v>208</v>
                </pt>
                <pt idx="208">
                  <v>209</v>
                </pt>
                <pt idx="209">
                  <v>210</v>
                </pt>
                <pt idx="210">
                  <v>211</v>
                </pt>
                <pt idx="211">
                  <v>212</v>
                </pt>
                <pt idx="212">
                  <v>213</v>
                </pt>
                <pt idx="213">
                  <v>214</v>
                </pt>
                <pt idx="214">
                  <v>215</v>
                </pt>
                <pt idx="215">
                  <v>216</v>
                </pt>
                <pt idx="216">
                  <v>217</v>
                </pt>
                <pt idx="217">
                  <v>218</v>
                </pt>
                <pt idx="218">
                  <v>219</v>
                </pt>
                <pt idx="219">
                  <v>220</v>
                </pt>
                <pt idx="220">
                  <v>221</v>
                </pt>
                <pt idx="221">
                  <v>222</v>
                </pt>
                <pt idx="222">
                  <v>223</v>
                </pt>
                <pt idx="223">
                  <v>224</v>
                </pt>
                <pt idx="224">
                  <v>225</v>
                </pt>
                <pt idx="225">
                  <v>226</v>
                </pt>
                <pt idx="226">
                  <v>227</v>
                </pt>
                <pt idx="227">
                  <v>228</v>
                </pt>
                <pt idx="228">
                  <v>229</v>
                </pt>
                <pt idx="229">
                  <v>230</v>
                </pt>
                <pt idx="230">
                  <v>231</v>
                </pt>
                <pt idx="231">
                  <v>232</v>
                </pt>
                <pt idx="232">
                  <v>233</v>
                </pt>
                <pt idx="233">
                  <v>234</v>
                </pt>
                <pt idx="234">
                  <v>235</v>
                </pt>
                <pt idx="235">
                  <v>236</v>
                </pt>
                <pt idx="236">
                  <v>237</v>
                </pt>
                <pt idx="237">
                  <v>238</v>
                </pt>
                <pt idx="238">
                  <v>239</v>
                </pt>
                <pt idx="239">
                  <v>240</v>
                </pt>
                <pt idx="240">
                  <v>241</v>
                </pt>
                <pt idx="241">
                  <v>242</v>
                </pt>
                <pt idx="242">
                  <v>243</v>
                </pt>
                <pt idx="243">
                  <v>244</v>
                </pt>
                <pt idx="244">
                  <v>245</v>
                </pt>
                <pt idx="245">
                  <v>246</v>
                </pt>
                <pt idx="246">
                  <v>247</v>
                </pt>
                <pt idx="247">
                  <v>248</v>
                </pt>
                <pt idx="248">
                  <v>249</v>
                </pt>
                <pt idx="249">
                  <v>250</v>
                </pt>
                <pt idx="250">
                  <v>251</v>
                </pt>
                <pt idx="251">
                  <v>252</v>
                </pt>
                <pt idx="252">
                  <v>253</v>
                </pt>
                <pt idx="253">
                  <v>254</v>
                </pt>
                <pt idx="254">
                  <v>255</v>
                </pt>
                <pt idx="255">
                  <v>256</v>
                </pt>
                <pt idx="256">
                  <v>257</v>
                </pt>
                <pt idx="257">
                  <v>258</v>
                </pt>
                <pt idx="258">
                  <v>259</v>
                </pt>
                <pt idx="259">
                  <v>260</v>
                </pt>
                <pt idx="260">
                  <v>261</v>
                </pt>
                <pt idx="261">
                  <v>262</v>
                </pt>
                <pt idx="262">
                  <v>263</v>
                </pt>
                <pt idx="263">
                  <v>264</v>
                </pt>
                <pt idx="264">
                  <v>265</v>
                </pt>
                <pt idx="265">
                  <v>266</v>
                </pt>
                <pt idx="266">
                  <v>267</v>
                </pt>
                <pt idx="267">
                  <v>268</v>
                </pt>
                <pt idx="268">
                  <v>269</v>
                </pt>
                <pt idx="269">
                  <v>270</v>
                </pt>
                <pt idx="270">
                  <v>271</v>
                </pt>
                <pt idx="271">
                  <v>272</v>
                </pt>
                <pt idx="272">
                  <v>273</v>
                </pt>
                <pt idx="273">
                  <v>274</v>
                </pt>
                <pt idx="274">
                  <v>275</v>
                </pt>
                <pt idx="275">
                  <v>276</v>
                </pt>
                <pt idx="276">
                  <v>277</v>
                </pt>
                <pt idx="277">
                  <v>278</v>
                </pt>
                <pt idx="278">
                  <v>279</v>
                </pt>
                <pt idx="279">
                  <v>280</v>
                </pt>
                <pt idx="280">
                  <v>281</v>
                </pt>
                <pt idx="281">
                  <v>282</v>
                </pt>
                <pt idx="282">
                  <v>283</v>
                </pt>
                <pt idx="283">
                  <v>284</v>
                </pt>
                <pt idx="284">
                  <v>285</v>
                </pt>
                <pt idx="285">
                  <v>286</v>
                </pt>
                <pt idx="286">
                  <v>287</v>
                </pt>
                <pt idx="287">
                  <v>288</v>
                </pt>
                <pt idx="288">
                  <v>289</v>
                </pt>
                <pt idx="289">
                  <v>290</v>
                </pt>
                <pt idx="290">
                  <v>291</v>
                </pt>
                <pt idx="291">
                  <v>292</v>
                </pt>
                <pt idx="292">
                  <v>293</v>
                </pt>
                <pt idx="293">
                  <v>294</v>
                </pt>
                <pt idx="294">
                  <v>295</v>
                </pt>
                <pt idx="295">
                  <v>296</v>
                </pt>
                <pt idx="296">
                  <v>297</v>
                </pt>
                <pt idx="297">
                  <v>298</v>
                </pt>
                <pt idx="298">
                  <v>299</v>
                </pt>
                <pt idx="299">
                  <v>300</v>
                </pt>
                <pt idx="300">
                  <v>301</v>
                </pt>
                <pt idx="301">
                  <v>302</v>
                </pt>
                <pt idx="302">
                  <v>303</v>
                </pt>
                <pt idx="303">
                  <v>304</v>
                </pt>
                <pt idx="304">
                  <v>305</v>
                </pt>
                <pt idx="305">
                  <v>306</v>
                </pt>
                <pt idx="306">
                  <v>307</v>
                </pt>
                <pt idx="307">
                  <v>308</v>
                </pt>
                <pt idx="308">
                  <v>309</v>
                </pt>
                <pt idx="309">
                  <v>310</v>
                </pt>
                <pt idx="310">
                  <v>311</v>
                </pt>
                <pt idx="311">
                  <v>312</v>
                </pt>
                <pt idx="312">
                  <v>313</v>
                </pt>
                <pt idx="313">
                  <v>314</v>
                </pt>
                <pt idx="314">
                  <v>315</v>
                </pt>
                <pt idx="315">
                  <v>316</v>
                </pt>
                <pt idx="316">
                  <v>317</v>
                </pt>
                <pt idx="317">
                  <v>318</v>
                </pt>
                <pt idx="318">
                  <v>319</v>
                </pt>
                <pt idx="319">
                  <v>320</v>
                </pt>
                <pt idx="320">
                  <v>321</v>
                </pt>
                <pt idx="321">
                  <v>322</v>
                </pt>
                <pt idx="322">
                  <v>323</v>
                </pt>
                <pt idx="323">
                  <v>324</v>
                </pt>
                <pt idx="324">
                  <v>325</v>
                </pt>
                <pt idx="325">
                  <v>326</v>
                </pt>
                <pt idx="326">
                  <v>327</v>
                </pt>
                <pt idx="327">
                  <v>328</v>
                </pt>
                <pt idx="328">
                  <v>329</v>
                </pt>
                <pt idx="329">
                  <v>330</v>
                </pt>
                <pt idx="330">
                  <v>331</v>
                </pt>
                <pt idx="331">
                  <v>332</v>
                </pt>
                <pt idx="332">
                  <v>333</v>
                </pt>
                <pt idx="333">
                  <v>334</v>
                </pt>
                <pt idx="334">
                  <v>335</v>
                </pt>
                <pt idx="335">
                  <v>336</v>
                </pt>
                <pt idx="336">
                  <v>337</v>
                </pt>
                <pt idx="337">
                  <v>338</v>
                </pt>
                <pt idx="338">
                  <v>339</v>
                </pt>
                <pt idx="339">
                  <v>340</v>
                </pt>
                <pt idx="340">
                  <v>341</v>
                </pt>
                <pt idx="341">
                  <v>342</v>
                </pt>
                <pt idx="342">
                  <v>343</v>
                </pt>
                <pt idx="343">
                  <v>344</v>
                </pt>
                <pt idx="344">
                  <v>345</v>
                </pt>
                <pt idx="345">
                  <v>346</v>
                </pt>
                <pt idx="346">
                  <v>347</v>
                </pt>
                <pt idx="347">
                  <v>348</v>
                </pt>
                <pt idx="348">
                  <v>349</v>
                </pt>
                <pt idx="349">
                  <v>350</v>
                </pt>
                <pt idx="350">
                  <v>351</v>
                </pt>
                <pt idx="351">
                  <v>352</v>
                </pt>
                <pt idx="352">
                  <v>353</v>
                </pt>
                <pt idx="353">
                  <v>354</v>
                </pt>
                <pt idx="354">
                  <v>355</v>
                </pt>
                <pt idx="355">
                  <v>356</v>
                </pt>
                <pt idx="356">
                  <v>357</v>
                </pt>
                <pt idx="357">
                  <v>358</v>
                </pt>
                <pt idx="358">
                  <v>359</v>
                </pt>
                <pt idx="359">
                  <v>360</v>
                </pt>
                <pt idx="360">
                  <v>361</v>
                </pt>
                <pt idx="361">
                  <v>362</v>
                </pt>
                <pt idx="362">
                  <v>363</v>
                </pt>
                <pt idx="363">
                  <v>364</v>
                </pt>
                <pt idx="364">
                  <v>365</v>
                </pt>
                <pt idx="365">
                  <v>366</v>
                </pt>
                <pt idx="366">
                  <v>367</v>
                </pt>
                <pt idx="367">
                  <v>368</v>
                </pt>
                <pt idx="368">
                  <v>369</v>
                </pt>
                <pt idx="369">
                  <v>370</v>
                </pt>
                <pt idx="370">
                  <v>371</v>
                </pt>
                <pt idx="371">
                  <v>372</v>
                </pt>
                <pt idx="372">
                  <v>373</v>
                </pt>
                <pt idx="373">
                  <v>374</v>
                </pt>
                <pt idx="374">
                  <v>375</v>
                </pt>
                <pt idx="375">
                  <v>376</v>
                </pt>
                <pt idx="376">
                  <v>377</v>
                </pt>
                <pt idx="377">
                  <v>378</v>
                </pt>
                <pt idx="378">
                  <v>379</v>
                </pt>
                <pt idx="379">
                  <v>380</v>
                </pt>
                <pt idx="380">
                  <v>381</v>
                </pt>
                <pt idx="381">
                  <v>382</v>
                </pt>
                <pt idx="382">
                  <v>383</v>
                </pt>
                <pt idx="383">
                  <v>384</v>
                </pt>
                <pt idx="384">
                  <v>385</v>
                </pt>
                <pt idx="385">
                  <v>386</v>
                </pt>
                <pt idx="386">
                  <v>387</v>
                </pt>
                <pt idx="387">
                  <v>388</v>
                </pt>
                <pt idx="388">
                  <v>389</v>
                </pt>
                <pt idx="389">
                  <v>390</v>
                </pt>
                <pt idx="390">
                  <v>391</v>
                </pt>
                <pt idx="391">
                  <v>392</v>
                </pt>
                <pt idx="392">
                  <v>393</v>
                </pt>
                <pt idx="393">
                  <v>394</v>
                </pt>
                <pt idx="394">
                  <v>395</v>
                </pt>
                <pt idx="395">
                  <v>396</v>
                </pt>
                <pt idx="396">
                  <v>397</v>
                </pt>
                <pt idx="397">
                  <v>398</v>
                </pt>
                <pt idx="398">
                  <v>399</v>
                </pt>
                <pt idx="399">
                  <v>400</v>
                </pt>
                <pt idx="400">
                  <v>401</v>
                </pt>
                <pt idx="401">
                  <v>402</v>
                </pt>
                <pt idx="402">
                  <v>403</v>
                </pt>
                <pt idx="403">
                  <v>404</v>
                </pt>
                <pt idx="404">
                  <v>405</v>
                </pt>
                <pt idx="405">
                  <v>406</v>
                </pt>
                <pt idx="406">
                  <v>407</v>
                </pt>
                <pt idx="407">
                  <v>408</v>
                </pt>
                <pt idx="408">
                  <v>409</v>
                </pt>
                <pt idx="409">
                  <v>410</v>
                </pt>
                <pt idx="410">
                  <v>411</v>
                </pt>
                <pt idx="411">
                  <v>412</v>
                </pt>
                <pt idx="412">
                  <v>413</v>
                </pt>
                <pt idx="413">
                  <v>414</v>
                </pt>
                <pt idx="414">
                  <v>415</v>
                </pt>
                <pt idx="415">
                  <v>416</v>
                </pt>
                <pt idx="416">
                  <v>417</v>
                </pt>
                <pt idx="417">
                  <v>418</v>
                </pt>
                <pt idx="418">
                  <v>419</v>
                </pt>
                <pt idx="419">
                  <v>420</v>
                </pt>
                <pt idx="420">
                  <v>421</v>
                </pt>
                <pt idx="421">
                  <v>422</v>
                </pt>
                <pt idx="422">
                  <v>423</v>
                </pt>
                <pt idx="423">
                  <v>424</v>
                </pt>
                <pt idx="424">
                  <v>425</v>
                </pt>
                <pt idx="425">
                  <v>426</v>
                </pt>
                <pt idx="426">
                  <v>427</v>
                </pt>
                <pt idx="427">
                  <v>428</v>
                </pt>
                <pt idx="428">
                  <v>429</v>
                </pt>
                <pt idx="429">
                  <v>430</v>
                </pt>
                <pt idx="430">
                  <v>431</v>
                </pt>
                <pt idx="431">
                  <v>432</v>
                </pt>
                <pt idx="432">
                  <v>433</v>
                </pt>
                <pt idx="433">
                  <v>434</v>
                </pt>
                <pt idx="434">
                  <v>435</v>
                </pt>
                <pt idx="435">
                  <v>436</v>
                </pt>
                <pt idx="436">
                  <v>437</v>
                </pt>
                <pt idx="437">
                  <v>438</v>
                </pt>
                <pt idx="438">
                  <v>439</v>
                </pt>
                <pt idx="439">
                  <v>440</v>
                </pt>
                <pt idx="440">
                  <v>441</v>
                </pt>
                <pt idx="441">
                  <v>442</v>
                </pt>
                <pt idx="442">
                  <v>443</v>
                </pt>
                <pt idx="443">
                  <v>444</v>
                </pt>
                <pt idx="444">
                  <v>445</v>
                </pt>
                <pt idx="445">
                  <v>446</v>
                </pt>
                <pt idx="446">
                  <v>447</v>
                </pt>
                <pt idx="447">
                  <v>448</v>
                </pt>
                <pt idx="448">
                  <v>449</v>
                </pt>
                <pt idx="449">
                  <v>450</v>
                </pt>
                <pt idx="450">
                  <v>451</v>
                </pt>
                <pt idx="451">
                  <v>452</v>
                </pt>
                <pt idx="452">
                  <v>453</v>
                </pt>
                <pt idx="453">
                  <v>454</v>
                </pt>
                <pt idx="454">
                  <v>455</v>
                </pt>
                <pt idx="455">
                  <v>456</v>
                </pt>
                <pt idx="456">
                  <v>457</v>
                </pt>
                <pt idx="457">
                  <v>458</v>
                </pt>
                <pt idx="458">
                  <v>459</v>
                </pt>
                <pt idx="459">
                  <v>460</v>
                </pt>
                <pt idx="460">
                  <v>461</v>
                </pt>
                <pt idx="461">
                  <v>462</v>
                </pt>
                <pt idx="462">
                  <v>463</v>
                </pt>
                <pt idx="463">
                  <v>464</v>
                </pt>
                <pt idx="464">
                  <v>465</v>
                </pt>
                <pt idx="465">
                  <v>466</v>
                </pt>
                <pt idx="466">
                  <v>467</v>
                </pt>
                <pt idx="467">
                  <v>468</v>
                </pt>
                <pt idx="468">
                  <v>469</v>
                </pt>
                <pt idx="469">
                  <v>470</v>
                </pt>
                <pt idx="470">
                  <v>471</v>
                </pt>
                <pt idx="471">
                  <v>472</v>
                </pt>
                <pt idx="472">
                  <v>473</v>
                </pt>
                <pt idx="473">
                  <v>474</v>
                </pt>
                <pt idx="474">
                  <v>475</v>
                </pt>
                <pt idx="475">
                  <v>476</v>
                </pt>
                <pt idx="476">
                  <v>477</v>
                </pt>
                <pt idx="477">
                  <v>478</v>
                </pt>
                <pt idx="478">
                  <v>479</v>
                </pt>
                <pt idx="479">
                  <v>480</v>
                </pt>
                <pt idx="480">
                  <v>481</v>
                </pt>
                <pt idx="481">
                  <v>482</v>
                </pt>
                <pt idx="482">
                  <v>483</v>
                </pt>
                <pt idx="483">
                  <v>484</v>
                </pt>
                <pt idx="484">
                  <v>485</v>
                </pt>
                <pt idx="485">
                  <v>486</v>
                </pt>
                <pt idx="486">
                  <v>487</v>
                </pt>
                <pt idx="487">
                  <v>488</v>
                </pt>
                <pt idx="488">
                  <v>489</v>
                </pt>
                <pt idx="489">
                  <v>490</v>
                </pt>
                <pt idx="490">
                  <v>491</v>
                </pt>
                <pt idx="491">
                  <v>492</v>
                </pt>
                <pt idx="492">
                  <v>493</v>
                </pt>
                <pt idx="493">
                  <v>494</v>
                </pt>
                <pt idx="494">
                  <v>495</v>
                </pt>
                <pt idx="495">
                  <v>496</v>
                </pt>
                <pt idx="496">
                  <v>497</v>
                </pt>
                <pt idx="497">
                  <v>498</v>
                </pt>
                <pt idx="498">
                  <v>499</v>
                </pt>
                <pt idx="499">
                  <v>500</v>
                </pt>
                <pt idx="500">
                  <v>501</v>
                </pt>
                <pt idx="501">
                  <v>502</v>
                </pt>
                <pt idx="502">
                  <v>503</v>
                </pt>
                <pt idx="503">
                  <v>504</v>
                </pt>
                <pt idx="504">
                  <v>505</v>
                </pt>
                <pt idx="505">
                  <v>506</v>
                </pt>
                <pt idx="506">
                  <v>507</v>
                </pt>
                <pt idx="507">
                  <v>508</v>
                </pt>
                <pt idx="508">
                  <v>509</v>
                </pt>
                <pt idx="509">
                  <v>510</v>
                </pt>
                <pt idx="510">
                  <v>511</v>
                </pt>
                <pt idx="511">
                  <v>512</v>
                </pt>
                <pt idx="512">
                  <v>513</v>
                </pt>
                <pt idx="513">
                  <v>514</v>
                </pt>
                <pt idx="514">
                  <v>515</v>
                </pt>
                <pt idx="515">
                  <v>516</v>
                </pt>
                <pt idx="516">
                  <v>517</v>
                </pt>
                <pt idx="517">
                  <v>518</v>
                </pt>
                <pt idx="518">
                  <v>519</v>
                </pt>
                <pt idx="519">
                  <v>520</v>
                </pt>
                <pt idx="520">
                  <v>521</v>
                </pt>
              </numCache>
            </numRef>
          </cat>
          <val>
            <numRef>
              <f>Trades!$AK$2:$AK$522</f>
              <numCache>
                <formatCode>"$"#,##0.00</formatCode>
                <ptCount val="521"/>
                <pt idx="0">
                  <v>50028</v>
                </pt>
                <pt idx="1">
                  <v>50076</v>
                </pt>
                <pt idx="2">
                  <v>50132</v>
                </pt>
                <pt idx="3">
                  <v>49992</v>
                </pt>
                <pt idx="4">
                  <v>50048</v>
                </pt>
                <pt idx="5">
                  <v>49996</v>
                </pt>
                <pt idx="6">
                  <v>49940</v>
                </pt>
                <pt idx="7">
                  <v>49848</v>
                </pt>
                <pt idx="8">
                  <v>49800</v>
                </pt>
                <pt idx="9">
                  <v>49700</v>
                </pt>
                <pt idx="10">
                  <v>49736</v>
                </pt>
                <pt idx="11">
                  <v>49772</v>
                </pt>
                <pt idx="12">
                  <v>49404</v>
                </pt>
                <pt idx="13">
                  <v>49360</v>
                </pt>
                <pt idx="14">
                  <v>49312</v>
                </pt>
                <pt idx="15">
                  <v>49336</v>
                </pt>
                <pt idx="16">
                  <v>49264</v>
                </pt>
                <pt idx="17">
                  <v>49232</v>
                </pt>
                <pt idx="18">
                  <v>49252</v>
                </pt>
                <pt idx="19">
                  <v>49164</v>
                </pt>
                <pt idx="20">
                  <v>49196</v>
                </pt>
                <pt idx="21">
                  <v>49248</v>
                </pt>
                <pt idx="22">
                  <v>49220</v>
                </pt>
                <pt idx="23">
                  <v>49244</v>
                </pt>
                <pt idx="24">
                  <v>49196</v>
                </pt>
                <pt idx="25">
                  <v>49160</v>
                </pt>
                <pt idx="26">
                  <v>49220</v>
                </pt>
                <pt idx="27">
                  <v>49268</v>
                </pt>
                <pt idx="28">
                  <v>49220</v>
                </pt>
                <pt idx="29">
                  <v>49268</v>
                </pt>
                <pt idx="30">
                  <v>49212</v>
                </pt>
                <pt idx="31">
                  <v>49256</v>
                </pt>
                <pt idx="32">
                  <v>49216</v>
                </pt>
                <pt idx="33">
                  <v>49316</v>
                </pt>
                <pt idx="34">
                  <v>49340</v>
                </pt>
                <pt idx="35">
                  <v>49364</v>
                </pt>
                <pt idx="36">
                  <v>49456</v>
                </pt>
                <pt idx="37">
                  <v>49468</v>
                </pt>
                <pt idx="38">
                  <v>49484</v>
                </pt>
                <pt idx="39">
                  <v>49444</v>
                </pt>
                <pt idx="40">
                  <v>49512</v>
                </pt>
                <pt idx="41">
                  <v>49536</v>
                </pt>
                <pt idx="42">
                  <v>49568</v>
                </pt>
                <pt idx="43">
                  <v>49608</v>
                </pt>
                <pt idx="44">
                  <v>49572</v>
                </pt>
                <pt idx="45">
                  <v>49620</v>
                </pt>
                <pt idx="46">
                  <v>49640</v>
                </pt>
                <pt idx="47">
                  <v>49688</v>
                </pt>
                <pt idx="48">
                  <v>49572</v>
                </pt>
                <pt idx="49">
                  <v>49596</v>
                </pt>
                <pt idx="50">
                  <v>49560</v>
                </pt>
                <pt idx="51">
                  <v>49592</v>
                </pt>
                <pt idx="52">
                  <v>49556</v>
                </pt>
                <pt idx="53">
                  <v>49584</v>
                </pt>
                <pt idx="54">
                  <v>49616</v>
                </pt>
                <pt idx="55">
                  <v>49584</v>
                </pt>
                <pt idx="56">
                  <v>49620</v>
                </pt>
                <pt idx="57">
                  <v>49704</v>
                </pt>
                <pt idx="58">
                  <v>49720</v>
                </pt>
                <pt idx="59">
                  <v>49692</v>
                </pt>
                <pt idx="60">
                  <v>49748</v>
                </pt>
                <pt idx="61">
                  <v>49772</v>
                </pt>
                <pt idx="62">
                  <v>49736</v>
                </pt>
                <pt idx="63">
                  <v>49700</v>
                </pt>
                <pt idx="64">
                  <v>49660</v>
                </pt>
                <pt idx="65">
                  <v>49616</v>
                </pt>
                <pt idx="66">
                  <v>49548</v>
                </pt>
                <pt idx="67">
                  <v>49464</v>
                </pt>
                <pt idx="68">
                  <v>49492</v>
                </pt>
                <pt idx="69">
                  <v>49424</v>
                </pt>
                <pt idx="70">
                  <v>49372</v>
                </pt>
                <pt idx="71">
                  <v>49408</v>
                </pt>
                <pt idx="72">
                  <v>49440</v>
                </pt>
                <pt idx="73">
                  <v>49360</v>
                </pt>
                <pt idx="74">
                  <v>49236</v>
                </pt>
                <pt idx="75">
                  <v>49188</v>
                </pt>
                <pt idx="76">
                  <v>49124</v>
                </pt>
                <pt idx="77">
                  <v>49168</v>
                </pt>
                <pt idx="78">
                  <v>49188</v>
                </pt>
                <pt idx="79">
                  <v>49212</v>
                </pt>
                <pt idx="80">
                  <v>49160</v>
                </pt>
                <pt idx="81">
                  <v>49192</v>
                </pt>
                <pt idx="82">
                  <v>49096</v>
                </pt>
                <pt idx="83">
                  <v>48880</v>
                </pt>
                <pt idx="84">
                  <v>48916</v>
                </pt>
                <pt idx="85">
                  <v>48968</v>
                </pt>
                <pt idx="86">
                  <v>48884</v>
                </pt>
                <pt idx="87">
                  <v>48964</v>
                </pt>
                <pt idx="88">
                  <v>48980</v>
                </pt>
                <pt idx="89">
                  <v>49040</v>
                </pt>
                <pt idx="90">
                  <v>48932</v>
                </pt>
                <pt idx="91">
                  <v>48880</v>
                </pt>
                <pt idx="92">
                  <v>48836</v>
                </pt>
                <pt idx="93">
                  <v>48808</v>
                </pt>
                <pt idx="94">
                  <v>48912</v>
                </pt>
                <pt idx="95">
                  <v>48600</v>
                </pt>
                <pt idx="96">
                  <v>48620</v>
                </pt>
                <pt idx="97">
                  <v>48664</v>
                </pt>
                <pt idx="98">
                  <v>48624</v>
                </pt>
                <pt idx="99">
                  <v>48584</v>
                </pt>
                <pt idx="100">
                  <v>48556</v>
                </pt>
                <pt idx="101">
                  <v>48516</v>
                </pt>
                <pt idx="102">
                  <v>48612</v>
                </pt>
                <pt idx="103">
                  <v>48540</v>
                </pt>
                <pt idx="104">
                  <v>48592</v>
                </pt>
                <pt idx="105">
                  <v>48620</v>
                </pt>
                <pt idx="106">
                  <v>48652</v>
                </pt>
                <pt idx="107">
                  <v>48568</v>
                </pt>
                <pt idx="108">
                  <v>48436</v>
                </pt>
                <pt idx="109">
                  <v>48464</v>
                </pt>
                <pt idx="110">
                  <v>48404</v>
                </pt>
                <pt idx="111">
                  <v>48424</v>
                </pt>
                <pt idx="112">
                  <v>0</v>
                </pt>
                <pt idx="113">
                  <v>0</v>
                </pt>
                <pt idx="114">
                  <v>0</v>
                </pt>
                <pt idx="115">
                  <v>0</v>
                </pt>
                <pt idx="116">
                  <v>0</v>
                </pt>
                <pt idx="117">
                  <v>0</v>
                </pt>
                <pt idx="118">
                  <v>0</v>
                </pt>
                <pt idx="119">
                  <v>0</v>
                </pt>
                <pt idx="120">
                  <v>0</v>
                </pt>
                <pt idx="121">
                  <v>0</v>
                </pt>
                <pt idx="122">
                  <v>0</v>
                </pt>
                <pt idx="123">
                  <v>0</v>
                </pt>
                <pt idx="124">
                  <v>0</v>
                </pt>
                <pt idx="125">
                  <v>0</v>
                </pt>
                <pt idx="126">
                  <v>0</v>
                </pt>
                <pt idx="127">
                  <v>0</v>
                </pt>
                <pt idx="128">
                  <v>0</v>
                </pt>
                <pt idx="129">
                  <v>0</v>
                </pt>
                <pt idx="130">
                  <v>0</v>
                </pt>
                <pt idx="131">
                  <v>0</v>
                </pt>
                <pt idx="132">
                  <v>0</v>
                </pt>
                <pt idx="133">
                  <v>0</v>
                </pt>
                <pt idx="134">
                  <v>0</v>
                </pt>
                <pt idx="135">
                  <v>0</v>
                </pt>
                <pt idx="136">
                  <v>0</v>
                </pt>
                <pt idx="137">
                  <v>0</v>
                </pt>
                <pt idx="138">
                  <v>0</v>
                </pt>
                <pt idx="139">
                  <v>0</v>
                </pt>
                <pt idx="140">
                  <v>0</v>
                </pt>
                <pt idx="141">
                  <v>0</v>
                </pt>
                <pt idx="142">
                  <v>0</v>
                </pt>
                <pt idx="143">
                  <v>0</v>
                </pt>
                <pt idx="144">
                  <v>0</v>
                </pt>
                <pt idx="145">
                  <v>0</v>
                </pt>
                <pt idx="146">
                  <v>0</v>
                </pt>
                <pt idx="147">
                  <v>0</v>
                </pt>
                <pt idx="148">
                  <v>0</v>
                </pt>
                <pt idx="149">
                  <v>0</v>
                </pt>
                <pt idx="150">
                  <v>0</v>
                </pt>
                <pt idx="151">
                  <v>0</v>
                </pt>
                <pt idx="152">
                  <v>0</v>
                </pt>
                <pt idx="153">
                  <v>0</v>
                </pt>
                <pt idx="154">
                  <v>0</v>
                </pt>
                <pt idx="155">
                  <v>0</v>
                </pt>
                <pt idx="156">
                  <v>0</v>
                </pt>
                <pt idx="157">
                  <v>0</v>
                </pt>
                <pt idx="158">
                  <v>0</v>
                </pt>
                <pt idx="159">
                  <v>0</v>
                </pt>
                <pt idx="160">
                  <v>0</v>
                </pt>
                <pt idx="161">
                  <v>0</v>
                </pt>
                <pt idx="162">
                  <v>0</v>
                </pt>
                <pt idx="163">
                  <v>0</v>
                </pt>
                <pt idx="164">
                  <v>0</v>
                </pt>
                <pt idx="165">
                  <v>0</v>
                </pt>
                <pt idx="166">
                  <v>0</v>
                </pt>
                <pt idx="167">
                  <v>0</v>
                </pt>
                <pt idx="168">
                  <v>0</v>
                </pt>
                <pt idx="169">
                  <v>0</v>
                </pt>
                <pt idx="170">
                  <v>0</v>
                </pt>
                <pt idx="171">
                  <v>0</v>
                </pt>
                <pt idx="172">
                  <v>0</v>
                </pt>
                <pt idx="173">
                  <v>0</v>
                </pt>
                <pt idx="174">
                  <v>0</v>
                </pt>
                <pt idx="175">
                  <v>0</v>
                </pt>
                <pt idx="176">
                  <v>0</v>
                </pt>
                <pt idx="177">
                  <v>0</v>
                </pt>
                <pt idx="178">
                  <v>0</v>
                </pt>
                <pt idx="179">
                  <v>0</v>
                </pt>
                <pt idx="180">
                  <v>0</v>
                </pt>
                <pt idx="181">
                  <v>0</v>
                </pt>
                <pt idx="182">
                  <v>0</v>
                </pt>
                <pt idx="183">
                  <v>0</v>
                </pt>
                <pt idx="184">
                  <v>0</v>
                </pt>
                <pt idx="185">
                  <v>0</v>
                </pt>
                <pt idx="186">
                  <v>0</v>
                </pt>
                <pt idx="187">
                  <v>0</v>
                </pt>
                <pt idx="188">
                  <v>0</v>
                </pt>
                <pt idx="189">
                  <v>0</v>
                </pt>
                <pt idx="190">
                  <v>0</v>
                </pt>
                <pt idx="191">
                  <v>0</v>
                </pt>
                <pt idx="192">
                  <v>0</v>
                </pt>
                <pt idx="193">
                  <v>0</v>
                </pt>
                <pt idx="194">
                  <v>0</v>
                </pt>
                <pt idx="195">
                  <v>0</v>
                </pt>
                <pt idx="196">
                  <v>0</v>
                </pt>
                <pt idx="197">
                  <v>0</v>
                </pt>
                <pt idx="198">
                  <v>0</v>
                </pt>
                <pt idx="199">
                  <v>0</v>
                </pt>
                <pt idx="200">
                  <v>0</v>
                </pt>
                <pt idx="201">
                  <v>0</v>
                </pt>
                <pt idx="202">
                  <v>0</v>
                </pt>
                <pt idx="203">
                  <v>0</v>
                </pt>
                <pt idx="204">
                  <v>0</v>
                </pt>
                <pt idx="205">
                  <v>0</v>
                </pt>
                <pt idx="206">
                  <v>0</v>
                </pt>
                <pt idx="207">
                  <v>0</v>
                </pt>
                <pt idx="208">
                  <v>0</v>
                </pt>
                <pt idx="209">
                  <v>0</v>
                </pt>
                <pt idx="210">
                  <v>0</v>
                </pt>
                <pt idx="211">
                  <v>0</v>
                </pt>
                <pt idx="212">
                  <v>0</v>
                </pt>
                <pt idx="213">
                  <v>0</v>
                </pt>
                <pt idx="214">
                  <v>0</v>
                </pt>
                <pt idx="215">
                  <v>0</v>
                </pt>
                <pt idx="216">
                  <v>0</v>
                </pt>
                <pt idx="217">
                  <v>0</v>
                </pt>
                <pt idx="218">
                  <v>0</v>
                </pt>
                <pt idx="219">
                  <v>0</v>
                </pt>
                <pt idx="220">
                  <v>0</v>
                </pt>
                <pt idx="221">
                  <v>0</v>
                </pt>
                <pt idx="222">
                  <v>0</v>
                </pt>
                <pt idx="223">
                  <v>0</v>
                </pt>
                <pt idx="224">
                  <v>0</v>
                </pt>
                <pt idx="225">
                  <v>0</v>
                </pt>
                <pt idx="226">
                  <v>0</v>
                </pt>
                <pt idx="227">
                  <v>0</v>
                </pt>
                <pt idx="228">
                  <v>0</v>
                </pt>
                <pt idx="229">
                  <v>0</v>
                </pt>
                <pt idx="230">
                  <v>0</v>
                </pt>
                <pt idx="231">
                  <v>0</v>
                </pt>
                <pt idx="232">
                  <v>0</v>
                </pt>
                <pt idx="233">
                  <v>0</v>
                </pt>
                <pt idx="234">
                  <v>0</v>
                </pt>
                <pt idx="235">
                  <v>0</v>
                </pt>
                <pt idx="236">
                  <v>0</v>
                </pt>
                <pt idx="237">
                  <v>0</v>
                </pt>
                <pt idx="238">
                  <v>0</v>
                </pt>
                <pt idx="239">
                  <v>0</v>
                </pt>
                <pt idx="240">
                  <v>0</v>
                </pt>
                <pt idx="241">
                  <v>0</v>
                </pt>
                <pt idx="242">
                  <v>0</v>
                </pt>
                <pt idx="243">
                  <v>0</v>
                </pt>
                <pt idx="244">
                  <v>0</v>
                </pt>
                <pt idx="245">
                  <v>0</v>
                </pt>
                <pt idx="246">
                  <v>0</v>
                </pt>
                <pt idx="247">
                  <v>0</v>
                </pt>
                <pt idx="248">
                  <v>0</v>
                </pt>
                <pt idx="249">
                  <v>0</v>
                </pt>
                <pt idx="250">
                  <v>0</v>
                </pt>
                <pt idx="251">
                  <v>0</v>
                </pt>
                <pt idx="252">
                  <v>0</v>
                </pt>
                <pt idx="253">
                  <v>0</v>
                </pt>
                <pt idx="254">
                  <v>0</v>
                </pt>
                <pt idx="255">
                  <v>0</v>
                </pt>
                <pt idx="256">
                  <v>0</v>
                </pt>
                <pt idx="257">
                  <v>0</v>
                </pt>
                <pt idx="258">
                  <v>0</v>
                </pt>
                <pt idx="259">
                  <v>0</v>
                </pt>
                <pt idx="260">
                  <v>0</v>
                </pt>
                <pt idx="261">
                  <v>0</v>
                </pt>
                <pt idx="262">
                  <v>0</v>
                </pt>
                <pt idx="263">
                  <v>0</v>
                </pt>
                <pt idx="264">
                  <v>0</v>
                </pt>
                <pt idx="265">
                  <v>0</v>
                </pt>
                <pt idx="266">
                  <v>0</v>
                </pt>
                <pt idx="267">
                  <v>0</v>
                </pt>
                <pt idx="268">
                  <v>0</v>
                </pt>
                <pt idx="269">
                  <v>0</v>
                </pt>
                <pt idx="270">
                  <v>0</v>
                </pt>
                <pt idx="271">
                  <v>0</v>
                </pt>
                <pt idx="272">
                  <v>0</v>
                </pt>
                <pt idx="273">
                  <v>0</v>
                </pt>
                <pt idx="274">
                  <v>0</v>
                </pt>
                <pt idx="275">
                  <v>0</v>
                </pt>
                <pt idx="276">
                  <v>0</v>
                </pt>
                <pt idx="277">
                  <v>0</v>
                </pt>
                <pt idx="278">
                  <v>0</v>
                </pt>
                <pt idx="279">
                  <v>0</v>
                </pt>
                <pt idx="280">
                  <v>0</v>
                </pt>
                <pt idx="281">
                  <v>0</v>
                </pt>
                <pt idx="282">
                  <v>0</v>
                </pt>
                <pt idx="283">
                  <v>0</v>
                </pt>
                <pt idx="284">
                  <v>0</v>
                </pt>
                <pt idx="285">
                  <v>0</v>
                </pt>
                <pt idx="286">
                  <v>0</v>
                </pt>
                <pt idx="287">
                  <v>0</v>
                </pt>
                <pt idx="288">
                  <v>0</v>
                </pt>
                <pt idx="289">
                  <v>0</v>
                </pt>
                <pt idx="290">
                  <v>0</v>
                </pt>
                <pt idx="291">
                  <v>0</v>
                </pt>
                <pt idx="292">
                  <v>0</v>
                </pt>
                <pt idx="293">
                  <v>0</v>
                </pt>
                <pt idx="294">
                  <v>0</v>
                </pt>
                <pt idx="295">
                  <v>0</v>
                </pt>
                <pt idx="296">
                  <v>0</v>
                </pt>
                <pt idx="297">
                  <v>0</v>
                </pt>
                <pt idx="298">
                  <v>0</v>
                </pt>
                <pt idx="299">
                  <v>0</v>
                </pt>
                <pt idx="300">
                  <v>0</v>
                </pt>
                <pt idx="301">
                  <v>0</v>
                </pt>
                <pt idx="302">
                  <v>0</v>
                </pt>
                <pt idx="303">
                  <v>0</v>
                </pt>
                <pt idx="304">
                  <v>0</v>
                </pt>
                <pt idx="305">
                  <v>0</v>
                </pt>
                <pt idx="306">
                  <v>0</v>
                </pt>
                <pt idx="307">
                  <v>0</v>
                </pt>
                <pt idx="308">
                  <v>0</v>
                </pt>
                <pt idx="309">
                  <v>0</v>
                </pt>
                <pt idx="310">
                  <v>0</v>
                </pt>
                <pt idx="311">
                  <v>0</v>
                </pt>
                <pt idx="312">
                  <v>0</v>
                </pt>
                <pt idx="313">
                  <v>0</v>
                </pt>
                <pt idx="314">
                  <v>0</v>
                </pt>
                <pt idx="315">
                  <v>0</v>
                </pt>
                <pt idx="316">
                  <v>0</v>
                </pt>
                <pt idx="317">
                  <v>0</v>
                </pt>
                <pt idx="318">
                  <v>0</v>
                </pt>
                <pt idx="319">
                  <v>0</v>
                </pt>
                <pt idx="320">
                  <v>0</v>
                </pt>
                <pt idx="321">
                  <v>0</v>
                </pt>
                <pt idx="322">
                  <v>0</v>
                </pt>
                <pt idx="323">
                  <v>0</v>
                </pt>
                <pt idx="324">
                  <v>0</v>
                </pt>
                <pt idx="325">
                  <v>0</v>
                </pt>
                <pt idx="326">
                  <v>0</v>
                </pt>
                <pt idx="327">
                  <v>0</v>
                </pt>
                <pt idx="328">
                  <v>0</v>
                </pt>
                <pt idx="329">
                  <v>0</v>
                </pt>
                <pt idx="330">
                  <v>0</v>
                </pt>
                <pt idx="331">
                  <v>0</v>
                </pt>
                <pt idx="332">
                  <v>0</v>
                </pt>
                <pt idx="333">
                  <v>0</v>
                </pt>
                <pt idx="334">
                  <v>0</v>
                </pt>
                <pt idx="335">
                  <v>0</v>
                </pt>
                <pt idx="336">
                  <v>0</v>
                </pt>
                <pt idx="337">
                  <v>0</v>
                </pt>
                <pt idx="338">
                  <v>0</v>
                </pt>
                <pt idx="339">
                  <v>0</v>
                </pt>
                <pt idx="340">
                  <v>0</v>
                </pt>
                <pt idx="341">
                  <v>0</v>
                </pt>
                <pt idx="342">
                  <v>0</v>
                </pt>
                <pt idx="343">
                  <v>0</v>
                </pt>
                <pt idx="344">
                  <v>0</v>
                </pt>
                <pt idx="345">
                  <v>0</v>
                </pt>
                <pt idx="346">
                  <v>0</v>
                </pt>
                <pt idx="347">
                  <v>0</v>
                </pt>
                <pt idx="348">
                  <v>0</v>
                </pt>
                <pt idx="349">
                  <v>0</v>
                </pt>
                <pt idx="350">
                  <v>0</v>
                </pt>
                <pt idx="351">
                  <v>0</v>
                </pt>
                <pt idx="352">
                  <v>0</v>
                </pt>
                <pt idx="353">
                  <v>0</v>
                </pt>
                <pt idx="354">
                  <v>0</v>
                </pt>
                <pt idx="355">
                  <v>0</v>
                </pt>
                <pt idx="356">
                  <v>0</v>
                </pt>
                <pt idx="357">
                  <v>0</v>
                </pt>
                <pt idx="358">
                  <v>0</v>
                </pt>
                <pt idx="359">
                  <v>0</v>
                </pt>
                <pt idx="360">
                  <v>0</v>
                </pt>
                <pt idx="361">
                  <v>0</v>
                </pt>
                <pt idx="362">
                  <v>0</v>
                </pt>
                <pt idx="363">
                  <v>0</v>
                </pt>
                <pt idx="364">
                  <v>0</v>
                </pt>
                <pt idx="365">
                  <v>0</v>
                </pt>
                <pt idx="366">
                  <v>0</v>
                </pt>
                <pt idx="367">
                  <v>0</v>
                </pt>
                <pt idx="368">
                  <v>0</v>
                </pt>
                <pt idx="369">
                  <v>0</v>
                </pt>
                <pt idx="370">
                  <v>0</v>
                </pt>
                <pt idx="371">
                  <v>0</v>
                </pt>
                <pt idx="372">
                  <v>0</v>
                </pt>
                <pt idx="373">
                  <v>0</v>
                </pt>
                <pt idx="374">
                  <v>0</v>
                </pt>
                <pt idx="375">
                  <v>0</v>
                </pt>
                <pt idx="376">
                  <v>0</v>
                </pt>
                <pt idx="377">
                  <v>0</v>
                </pt>
                <pt idx="378">
                  <v>0</v>
                </pt>
                <pt idx="379">
                  <v>0</v>
                </pt>
                <pt idx="380">
                  <v>0</v>
                </pt>
                <pt idx="381">
                  <v>0</v>
                </pt>
                <pt idx="382">
                  <v>0</v>
                </pt>
                <pt idx="383">
                  <v>0</v>
                </pt>
                <pt idx="384">
                  <v>0</v>
                </pt>
                <pt idx="385">
                  <v>0</v>
                </pt>
                <pt idx="386">
                  <v>0</v>
                </pt>
                <pt idx="387">
                  <v>0</v>
                </pt>
                <pt idx="388">
                  <v>0</v>
                </pt>
                <pt idx="389">
                  <v>0</v>
                </pt>
                <pt idx="390">
                  <v>0</v>
                </pt>
                <pt idx="391">
                  <v>0</v>
                </pt>
                <pt idx="392">
                  <v>0</v>
                </pt>
                <pt idx="393">
                  <v>0</v>
                </pt>
                <pt idx="394">
                  <v>0</v>
                </pt>
                <pt idx="395">
                  <v>0</v>
                </pt>
                <pt idx="396">
                  <v>0</v>
                </pt>
                <pt idx="397">
                  <v>0</v>
                </pt>
                <pt idx="398">
                  <v>0</v>
                </pt>
                <pt idx="399">
                  <v>0</v>
                </pt>
                <pt idx="400">
                  <v>0</v>
                </pt>
                <pt idx="401">
                  <v>0</v>
                </pt>
                <pt idx="402">
                  <v>0</v>
                </pt>
                <pt idx="403">
                  <v>0</v>
                </pt>
                <pt idx="404">
                  <v>0</v>
                </pt>
                <pt idx="405">
                  <v>0</v>
                </pt>
                <pt idx="406">
                  <v>0</v>
                </pt>
                <pt idx="407">
                  <v>0</v>
                </pt>
                <pt idx="408">
                  <v>0</v>
                </pt>
                <pt idx="409">
                  <v>0</v>
                </pt>
                <pt idx="410">
                  <v>0</v>
                </pt>
                <pt idx="411">
                  <v>0</v>
                </pt>
                <pt idx="412">
                  <v>0</v>
                </pt>
                <pt idx="413">
                  <v>0</v>
                </pt>
                <pt idx="414">
                  <v>0</v>
                </pt>
                <pt idx="415">
                  <v>0</v>
                </pt>
                <pt idx="416">
                  <v>0</v>
                </pt>
                <pt idx="417">
                  <v>0</v>
                </pt>
                <pt idx="418">
                  <v>0</v>
                </pt>
                <pt idx="419">
                  <v>0</v>
                </pt>
                <pt idx="420">
                  <v>0</v>
                </pt>
                <pt idx="421">
                  <v>0</v>
                </pt>
                <pt idx="422">
                  <v>0</v>
                </pt>
                <pt idx="423">
                  <v>0</v>
                </pt>
                <pt idx="424">
                  <v>0</v>
                </pt>
                <pt idx="425">
                  <v>0</v>
                </pt>
                <pt idx="426">
                  <v>0</v>
                </pt>
                <pt idx="427">
                  <v>0</v>
                </pt>
                <pt idx="428">
                  <v>0</v>
                </pt>
                <pt idx="429">
                  <v>0</v>
                </pt>
                <pt idx="430">
                  <v>0</v>
                </pt>
                <pt idx="431">
                  <v>0</v>
                </pt>
                <pt idx="432">
                  <v>0</v>
                </pt>
                <pt idx="433">
                  <v>0</v>
                </pt>
                <pt idx="434">
                  <v>0</v>
                </pt>
                <pt idx="435">
                  <v>0</v>
                </pt>
                <pt idx="436">
                  <v>0</v>
                </pt>
                <pt idx="437">
                  <v>0</v>
                </pt>
                <pt idx="438">
                  <v>0</v>
                </pt>
                <pt idx="439">
                  <v>0</v>
                </pt>
                <pt idx="440">
                  <v>0</v>
                </pt>
                <pt idx="441">
                  <v>0</v>
                </pt>
                <pt idx="442">
                  <v>0</v>
                </pt>
                <pt idx="443">
                  <v>0</v>
                </pt>
                <pt idx="444">
                  <v>0</v>
                </pt>
                <pt idx="445">
                  <v>0</v>
                </pt>
                <pt idx="446">
                  <v>0</v>
                </pt>
                <pt idx="447">
                  <v>0</v>
                </pt>
                <pt idx="448">
                  <v>0</v>
                </pt>
                <pt idx="449">
                  <v>0</v>
                </pt>
                <pt idx="450">
                  <v>0</v>
                </pt>
                <pt idx="451">
                  <v>0</v>
                </pt>
                <pt idx="452">
                  <v>0</v>
                </pt>
                <pt idx="453">
                  <v>0</v>
                </pt>
                <pt idx="454">
                  <v>0</v>
                </pt>
                <pt idx="455">
                  <v>0</v>
                </pt>
                <pt idx="456">
                  <v>0</v>
                </pt>
                <pt idx="457">
                  <v>0</v>
                </pt>
                <pt idx="458">
                  <v>0</v>
                </pt>
                <pt idx="459">
                  <v>0</v>
                </pt>
                <pt idx="460">
                  <v>0</v>
                </pt>
                <pt idx="461">
                  <v>0</v>
                </pt>
                <pt idx="462">
                  <v>0</v>
                </pt>
                <pt idx="463">
                  <v>0</v>
                </pt>
                <pt idx="464">
                  <v>0</v>
                </pt>
                <pt idx="465">
                  <v>0</v>
                </pt>
                <pt idx="466">
                  <v>0</v>
                </pt>
                <pt idx="467">
                  <v>0</v>
                </pt>
                <pt idx="468">
                  <v>0</v>
                </pt>
                <pt idx="469">
                  <v>0</v>
                </pt>
                <pt idx="470">
                  <v>0</v>
                </pt>
                <pt idx="471">
                  <v>0</v>
                </pt>
                <pt idx="472">
                  <v>0</v>
                </pt>
                <pt idx="473">
                  <v>0</v>
                </pt>
                <pt idx="474">
                  <v>0</v>
                </pt>
                <pt idx="475">
                  <v>0</v>
                </pt>
                <pt idx="476">
                  <v>0</v>
                </pt>
                <pt idx="477">
                  <v>0</v>
                </pt>
                <pt idx="478">
                  <v>0</v>
                </pt>
                <pt idx="479">
                  <v>0</v>
                </pt>
                <pt idx="480">
                  <v>0</v>
                </pt>
                <pt idx="481">
                  <v>0</v>
                </pt>
                <pt idx="482">
                  <v>0</v>
                </pt>
                <pt idx="483">
                  <v>0</v>
                </pt>
                <pt idx="484">
                  <v>0</v>
                </pt>
                <pt idx="485">
                  <v>0</v>
                </pt>
                <pt idx="486">
                  <v>0</v>
                </pt>
                <pt idx="487">
                  <v>0</v>
                </pt>
                <pt idx="488">
                  <v>0</v>
                </pt>
                <pt idx="489">
                  <v>0</v>
                </pt>
                <pt idx="490">
                  <v>0</v>
                </pt>
                <pt idx="491">
                  <v>0</v>
                </pt>
                <pt idx="492">
                  <v>0</v>
                </pt>
                <pt idx="493">
                  <v>0</v>
                </pt>
                <pt idx="494">
                  <v>0</v>
                </pt>
                <pt idx="495">
                  <v>0</v>
                </pt>
                <pt idx="496">
                  <v>0</v>
                </pt>
                <pt idx="497">
                  <v>0</v>
                </pt>
                <pt idx="498">
                  <v>0</v>
                </pt>
                <pt idx="499">
                  <v>0</v>
                </pt>
                <pt idx="500">
                  <v>0</v>
                </pt>
                <pt idx="501">
                  <v>0</v>
                </pt>
                <pt idx="502">
                  <v>0</v>
                </pt>
                <pt idx="503">
                  <v>0</v>
                </pt>
                <pt idx="504">
                  <v>0</v>
                </pt>
                <pt idx="505">
                  <v>0</v>
                </pt>
                <pt idx="506">
                  <v>0</v>
                </pt>
                <pt idx="507">
                  <v>0</v>
                </pt>
                <pt idx="508">
                  <v>0</v>
                </pt>
                <pt idx="509">
                  <v>0</v>
                </pt>
                <pt idx="510">
                  <v>0</v>
                </pt>
                <pt idx="511">
                  <v>0</v>
                </pt>
                <pt idx="512">
                  <v>0</v>
                </pt>
                <pt idx="513">
                  <v>0</v>
                </pt>
                <pt idx="514">
                  <v>0</v>
                </pt>
                <pt idx="515">
                  <v>0</v>
                </pt>
                <pt idx="516">
                  <v>0</v>
                </pt>
                <pt idx="517">
                  <v>0</v>
                </pt>
                <pt idx="518">
                  <v>0</v>
                </pt>
                <pt idx="519">
                  <v>0</v>
                </pt>
                <pt idx="520">
                  <v>0</v>
                </pt>
              </numCache>
            </numRef>
          </val>
          <smooth val="1"/>
        </ser>
        <ser>
          <idx val="2"/>
          <order val="2"/>
          <tx>
            <strRef>
              <f>Trades!$AL$1</f>
              <strCache>
                <ptCount val="1"/>
                <pt idx="0">
                  <v>BalProp_tp2only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Trades!$A$2:$A$522</f>
              <numCache>
                <formatCode>General</formatCode>
                <ptCount val="521"/>
                <pt idx="0">
                  <v>1</v>
                </pt>
                <pt idx="1">
                  <v>2</v>
                </pt>
                <pt idx="2">
                  <v>3</v>
                </pt>
                <pt idx="3">
                  <v>4</v>
                </pt>
                <pt idx="4">
                  <v>5</v>
                </pt>
                <pt idx="5">
                  <v>6</v>
                </pt>
                <pt idx="6">
                  <v>7</v>
                </pt>
                <pt idx="7">
                  <v>8</v>
                </pt>
                <pt idx="8">
                  <v>9</v>
                </pt>
                <pt idx="9">
                  <v>10</v>
                </pt>
                <pt idx="10">
                  <v>11</v>
                </pt>
                <pt idx="11">
                  <v>12</v>
                </pt>
                <pt idx="12">
                  <v>13</v>
                </pt>
                <pt idx="13">
                  <v>14</v>
                </pt>
                <pt idx="14">
                  <v>15</v>
                </pt>
                <pt idx="15">
                  <v>16</v>
                </pt>
                <pt idx="16">
                  <v>17</v>
                </pt>
                <pt idx="17">
                  <v>18</v>
                </pt>
                <pt idx="18">
                  <v>19</v>
                </pt>
                <pt idx="19">
                  <v>20</v>
                </pt>
                <pt idx="20">
                  <v>21</v>
                </pt>
                <pt idx="21">
                  <v>22</v>
                </pt>
                <pt idx="22">
                  <v>23</v>
                </pt>
                <pt idx="23">
                  <v>24</v>
                </pt>
                <pt idx="24">
                  <v>25</v>
                </pt>
                <pt idx="25">
                  <v>26</v>
                </pt>
                <pt idx="26">
                  <v>27</v>
                </pt>
                <pt idx="27">
                  <v>28</v>
                </pt>
                <pt idx="28">
                  <v>29</v>
                </pt>
                <pt idx="29">
                  <v>30</v>
                </pt>
                <pt idx="30">
                  <v>31</v>
                </pt>
                <pt idx="31">
                  <v>32</v>
                </pt>
                <pt idx="32">
                  <v>33</v>
                </pt>
                <pt idx="33">
                  <v>34</v>
                </pt>
                <pt idx="34">
                  <v>35</v>
                </pt>
                <pt idx="35">
                  <v>36</v>
                </pt>
                <pt idx="36">
                  <v>37</v>
                </pt>
                <pt idx="37">
                  <v>38</v>
                </pt>
                <pt idx="38">
                  <v>39</v>
                </pt>
                <pt idx="39">
                  <v>40</v>
                </pt>
                <pt idx="40">
                  <v>41</v>
                </pt>
                <pt idx="41">
                  <v>42</v>
                </pt>
                <pt idx="42">
                  <v>43</v>
                </pt>
                <pt idx="43">
                  <v>44</v>
                </pt>
                <pt idx="44">
                  <v>45</v>
                </pt>
                <pt idx="45">
                  <v>46</v>
                </pt>
                <pt idx="46">
                  <v>47</v>
                </pt>
                <pt idx="47">
                  <v>48</v>
                </pt>
                <pt idx="48">
                  <v>49</v>
                </pt>
                <pt idx="49">
                  <v>50</v>
                </pt>
                <pt idx="50">
                  <v>51</v>
                </pt>
                <pt idx="51">
                  <v>52</v>
                </pt>
                <pt idx="52">
                  <v>53</v>
                </pt>
                <pt idx="53">
                  <v>54</v>
                </pt>
                <pt idx="54">
                  <v>55</v>
                </pt>
                <pt idx="55">
                  <v>56</v>
                </pt>
                <pt idx="56">
                  <v>57</v>
                </pt>
                <pt idx="57">
                  <v>58</v>
                </pt>
                <pt idx="58">
                  <v>59</v>
                </pt>
                <pt idx="59">
                  <v>60</v>
                </pt>
                <pt idx="60">
                  <v>61</v>
                </pt>
                <pt idx="61">
                  <v>62</v>
                </pt>
                <pt idx="62">
                  <v>63</v>
                </pt>
                <pt idx="63">
                  <v>64</v>
                </pt>
                <pt idx="64">
                  <v>65</v>
                </pt>
                <pt idx="65">
                  <v>66</v>
                </pt>
                <pt idx="66">
                  <v>67</v>
                </pt>
                <pt idx="67">
                  <v>68</v>
                </pt>
                <pt idx="68">
                  <v>69</v>
                </pt>
                <pt idx="69">
                  <v>70</v>
                </pt>
                <pt idx="70">
                  <v>71</v>
                </pt>
                <pt idx="71">
                  <v>72</v>
                </pt>
                <pt idx="72">
                  <v>73</v>
                </pt>
                <pt idx="73">
                  <v>74</v>
                </pt>
                <pt idx="74">
                  <v>75</v>
                </pt>
                <pt idx="75">
                  <v>76</v>
                </pt>
                <pt idx="76">
                  <v>77</v>
                </pt>
                <pt idx="77">
                  <v>78</v>
                </pt>
                <pt idx="78">
                  <v>79</v>
                </pt>
                <pt idx="79">
                  <v>80</v>
                </pt>
                <pt idx="80">
                  <v>81</v>
                </pt>
                <pt idx="81">
                  <v>82</v>
                </pt>
                <pt idx="82">
                  <v>83</v>
                </pt>
                <pt idx="83">
                  <v>84</v>
                </pt>
                <pt idx="84">
                  <v>85</v>
                </pt>
                <pt idx="85">
                  <v>86</v>
                </pt>
                <pt idx="86">
                  <v>87</v>
                </pt>
                <pt idx="87">
                  <v>88</v>
                </pt>
                <pt idx="88">
                  <v>89</v>
                </pt>
                <pt idx="89">
                  <v>90</v>
                </pt>
                <pt idx="90">
                  <v>91</v>
                </pt>
                <pt idx="91">
                  <v>92</v>
                </pt>
                <pt idx="92">
                  <v>93</v>
                </pt>
                <pt idx="93">
                  <v>94</v>
                </pt>
                <pt idx="94">
                  <v>95</v>
                </pt>
                <pt idx="95">
                  <v>96</v>
                </pt>
                <pt idx="96">
                  <v>97</v>
                </pt>
                <pt idx="97">
                  <v>98</v>
                </pt>
                <pt idx="98">
                  <v>99</v>
                </pt>
                <pt idx="99">
                  <v>100</v>
                </pt>
                <pt idx="100">
                  <v>101</v>
                </pt>
                <pt idx="101">
                  <v>102</v>
                </pt>
                <pt idx="102">
                  <v>103</v>
                </pt>
                <pt idx="103">
                  <v>104</v>
                </pt>
                <pt idx="104">
                  <v>105</v>
                </pt>
                <pt idx="105">
                  <v>106</v>
                </pt>
                <pt idx="106">
                  <v>107</v>
                </pt>
                <pt idx="107">
                  <v>108</v>
                </pt>
                <pt idx="108">
                  <v>109</v>
                </pt>
                <pt idx="109">
                  <v>110</v>
                </pt>
                <pt idx="110">
                  <v>111</v>
                </pt>
                <pt idx="111">
                  <v>112</v>
                </pt>
                <pt idx="112">
                  <v>113</v>
                </pt>
                <pt idx="113">
                  <v>114</v>
                </pt>
                <pt idx="114">
                  <v>115</v>
                </pt>
                <pt idx="115">
                  <v>116</v>
                </pt>
                <pt idx="116">
                  <v>117</v>
                </pt>
                <pt idx="117">
                  <v>118</v>
                </pt>
                <pt idx="118">
                  <v>119</v>
                </pt>
                <pt idx="119">
                  <v>120</v>
                </pt>
                <pt idx="120">
                  <v>121</v>
                </pt>
                <pt idx="121">
                  <v>122</v>
                </pt>
                <pt idx="122">
                  <v>123</v>
                </pt>
                <pt idx="123">
                  <v>124</v>
                </pt>
                <pt idx="124">
                  <v>125</v>
                </pt>
                <pt idx="125">
                  <v>126</v>
                </pt>
                <pt idx="126">
                  <v>127</v>
                </pt>
                <pt idx="127">
                  <v>128</v>
                </pt>
                <pt idx="128">
                  <v>129</v>
                </pt>
                <pt idx="129">
                  <v>130</v>
                </pt>
                <pt idx="130">
                  <v>131</v>
                </pt>
                <pt idx="131">
                  <v>132</v>
                </pt>
                <pt idx="132">
                  <v>133</v>
                </pt>
                <pt idx="133">
                  <v>134</v>
                </pt>
                <pt idx="134">
                  <v>135</v>
                </pt>
                <pt idx="135">
                  <v>136</v>
                </pt>
                <pt idx="136">
                  <v>137</v>
                </pt>
                <pt idx="137">
                  <v>138</v>
                </pt>
                <pt idx="138">
                  <v>139</v>
                </pt>
                <pt idx="139">
                  <v>140</v>
                </pt>
                <pt idx="140">
                  <v>141</v>
                </pt>
                <pt idx="141">
                  <v>142</v>
                </pt>
                <pt idx="142">
                  <v>143</v>
                </pt>
                <pt idx="143">
                  <v>144</v>
                </pt>
                <pt idx="144">
                  <v>145</v>
                </pt>
                <pt idx="145">
                  <v>146</v>
                </pt>
                <pt idx="146">
                  <v>147</v>
                </pt>
                <pt idx="147">
                  <v>148</v>
                </pt>
                <pt idx="148">
                  <v>149</v>
                </pt>
                <pt idx="149">
                  <v>150</v>
                </pt>
                <pt idx="150">
                  <v>151</v>
                </pt>
                <pt idx="151">
                  <v>152</v>
                </pt>
                <pt idx="152">
                  <v>153</v>
                </pt>
                <pt idx="153">
                  <v>154</v>
                </pt>
                <pt idx="154">
                  <v>155</v>
                </pt>
                <pt idx="155">
                  <v>156</v>
                </pt>
                <pt idx="156">
                  <v>157</v>
                </pt>
                <pt idx="157">
                  <v>158</v>
                </pt>
                <pt idx="158">
                  <v>159</v>
                </pt>
                <pt idx="159">
                  <v>160</v>
                </pt>
                <pt idx="160">
                  <v>161</v>
                </pt>
                <pt idx="161">
                  <v>162</v>
                </pt>
                <pt idx="162">
                  <v>163</v>
                </pt>
                <pt idx="163">
                  <v>164</v>
                </pt>
                <pt idx="164">
                  <v>165</v>
                </pt>
                <pt idx="165">
                  <v>166</v>
                </pt>
                <pt idx="166">
                  <v>167</v>
                </pt>
                <pt idx="167">
                  <v>168</v>
                </pt>
                <pt idx="168">
                  <v>169</v>
                </pt>
                <pt idx="169">
                  <v>170</v>
                </pt>
                <pt idx="170">
                  <v>171</v>
                </pt>
                <pt idx="171">
                  <v>172</v>
                </pt>
                <pt idx="172">
                  <v>173</v>
                </pt>
                <pt idx="173">
                  <v>174</v>
                </pt>
                <pt idx="174">
                  <v>175</v>
                </pt>
                <pt idx="175">
                  <v>176</v>
                </pt>
                <pt idx="176">
                  <v>177</v>
                </pt>
                <pt idx="177">
                  <v>178</v>
                </pt>
                <pt idx="178">
                  <v>179</v>
                </pt>
                <pt idx="179">
                  <v>180</v>
                </pt>
                <pt idx="180">
                  <v>181</v>
                </pt>
                <pt idx="181">
                  <v>182</v>
                </pt>
                <pt idx="182">
                  <v>183</v>
                </pt>
                <pt idx="183">
                  <v>184</v>
                </pt>
                <pt idx="184">
                  <v>185</v>
                </pt>
                <pt idx="185">
                  <v>186</v>
                </pt>
                <pt idx="186">
                  <v>187</v>
                </pt>
                <pt idx="187">
                  <v>188</v>
                </pt>
                <pt idx="188">
                  <v>189</v>
                </pt>
                <pt idx="189">
                  <v>190</v>
                </pt>
                <pt idx="190">
                  <v>191</v>
                </pt>
                <pt idx="191">
                  <v>192</v>
                </pt>
                <pt idx="192">
                  <v>193</v>
                </pt>
                <pt idx="193">
                  <v>194</v>
                </pt>
                <pt idx="194">
                  <v>195</v>
                </pt>
                <pt idx="195">
                  <v>196</v>
                </pt>
                <pt idx="196">
                  <v>197</v>
                </pt>
                <pt idx="197">
                  <v>198</v>
                </pt>
                <pt idx="198">
                  <v>199</v>
                </pt>
                <pt idx="199">
                  <v>200</v>
                </pt>
                <pt idx="200">
                  <v>201</v>
                </pt>
                <pt idx="201">
                  <v>202</v>
                </pt>
                <pt idx="202">
                  <v>203</v>
                </pt>
                <pt idx="203">
                  <v>204</v>
                </pt>
                <pt idx="204">
                  <v>205</v>
                </pt>
                <pt idx="205">
                  <v>206</v>
                </pt>
                <pt idx="206">
                  <v>207</v>
                </pt>
                <pt idx="207">
                  <v>208</v>
                </pt>
                <pt idx="208">
                  <v>209</v>
                </pt>
                <pt idx="209">
                  <v>210</v>
                </pt>
                <pt idx="210">
                  <v>211</v>
                </pt>
                <pt idx="211">
                  <v>212</v>
                </pt>
                <pt idx="212">
                  <v>213</v>
                </pt>
                <pt idx="213">
                  <v>214</v>
                </pt>
                <pt idx="214">
                  <v>215</v>
                </pt>
                <pt idx="215">
                  <v>216</v>
                </pt>
                <pt idx="216">
                  <v>217</v>
                </pt>
                <pt idx="217">
                  <v>218</v>
                </pt>
                <pt idx="218">
                  <v>219</v>
                </pt>
                <pt idx="219">
                  <v>220</v>
                </pt>
                <pt idx="220">
                  <v>221</v>
                </pt>
                <pt idx="221">
                  <v>222</v>
                </pt>
                <pt idx="222">
                  <v>223</v>
                </pt>
                <pt idx="223">
                  <v>224</v>
                </pt>
                <pt idx="224">
                  <v>225</v>
                </pt>
                <pt idx="225">
                  <v>226</v>
                </pt>
                <pt idx="226">
                  <v>227</v>
                </pt>
                <pt idx="227">
                  <v>228</v>
                </pt>
                <pt idx="228">
                  <v>229</v>
                </pt>
                <pt idx="229">
                  <v>230</v>
                </pt>
                <pt idx="230">
                  <v>231</v>
                </pt>
                <pt idx="231">
                  <v>232</v>
                </pt>
                <pt idx="232">
                  <v>233</v>
                </pt>
                <pt idx="233">
                  <v>234</v>
                </pt>
                <pt idx="234">
                  <v>235</v>
                </pt>
                <pt idx="235">
                  <v>236</v>
                </pt>
                <pt idx="236">
                  <v>237</v>
                </pt>
                <pt idx="237">
                  <v>238</v>
                </pt>
                <pt idx="238">
                  <v>239</v>
                </pt>
                <pt idx="239">
                  <v>240</v>
                </pt>
                <pt idx="240">
                  <v>241</v>
                </pt>
                <pt idx="241">
                  <v>242</v>
                </pt>
                <pt idx="242">
                  <v>243</v>
                </pt>
                <pt idx="243">
                  <v>244</v>
                </pt>
                <pt idx="244">
                  <v>245</v>
                </pt>
                <pt idx="245">
                  <v>246</v>
                </pt>
                <pt idx="246">
                  <v>247</v>
                </pt>
                <pt idx="247">
                  <v>248</v>
                </pt>
                <pt idx="248">
                  <v>249</v>
                </pt>
                <pt idx="249">
                  <v>250</v>
                </pt>
                <pt idx="250">
                  <v>251</v>
                </pt>
                <pt idx="251">
                  <v>252</v>
                </pt>
                <pt idx="252">
                  <v>253</v>
                </pt>
                <pt idx="253">
                  <v>254</v>
                </pt>
                <pt idx="254">
                  <v>255</v>
                </pt>
                <pt idx="255">
                  <v>256</v>
                </pt>
                <pt idx="256">
                  <v>257</v>
                </pt>
                <pt idx="257">
                  <v>258</v>
                </pt>
                <pt idx="258">
                  <v>259</v>
                </pt>
                <pt idx="259">
                  <v>260</v>
                </pt>
                <pt idx="260">
                  <v>261</v>
                </pt>
                <pt idx="261">
                  <v>262</v>
                </pt>
                <pt idx="262">
                  <v>263</v>
                </pt>
                <pt idx="263">
                  <v>264</v>
                </pt>
                <pt idx="264">
                  <v>265</v>
                </pt>
                <pt idx="265">
                  <v>266</v>
                </pt>
                <pt idx="266">
                  <v>267</v>
                </pt>
                <pt idx="267">
                  <v>268</v>
                </pt>
                <pt idx="268">
                  <v>269</v>
                </pt>
                <pt idx="269">
                  <v>270</v>
                </pt>
                <pt idx="270">
                  <v>271</v>
                </pt>
                <pt idx="271">
                  <v>272</v>
                </pt>
                <pt idx="272">
                  <v>273</v>
                </pt>
                <pt idx="273">
                  <v>274</v>
                </pt>
                <pt idx="274">
                  <v>275</v>
                </pt>
                <pt idx="275">
                  <v>276</v>
                </pt>
                <pt idx="276">
                  <v>277</v>
                </pt>
                <pt idx="277">
                  <v>278</v>
                </pt>
                <pt idx="278">
                  <v>279</v>
                </pt>
                <pt idx="279">
                  <v>280</v>
                </pt>
                <pt idx="280">
                  <v>281</v>
                </pt>
                <pt idx="281">
                  <v>282</v>
                </pt>
                <pt idx="282">
                  <v>283</v>
                </pt>
                <pt idx="283">
                  <v>284</v>
                </pt>
                <pt idx="284">
                  <v>285</v>
                </pt>
                <pt idx="285">
                  <v>286</v>
                </pt>
                <pt idx="286">
                  <v>287</v>
                </pt>
                <pt idx="287">
                  <v>288</v>
                </pt>
                <pt idx="288">
                  <v>289</v>
                </pt>
                <pt idx="289">
                  <v>290</v>
                </pt>
                <pt idx="290">
                  <v>291</v>
                </pt>
                <pt idx="291">
                  <v>292</v>
                </pt>
                <pt idx="292">
                  <v>293</v>
                </pt>
                <pt idx="293">
                  <v>294</v>
                </pt>
                <pt idx="294">
                  <v>295</v>
                </pt>
                <pt idx="295">
                  <v>296</v>
                </pt>
                <pt idx="296">
                  <v>297</v>
                </pt>
                <pt idx="297">
                  <v>298</v>
                </pt>
                <pt idx="298">
                  <v>299</v>
                </pt>
                <pt idx="299">
                  <v>300</v>
                </pt>
                <pt idx="300">
                  <v>301</v>
                </pt>
                <pt idx="301">
                  <v>302</v>
                </pt>
                <pt idx="302">
                  <v>303</v>
                </pt>
                <pt idx="303">
                  <v>304</v>
                </pt>
                <pt idx="304">
                  <v>305</v>
                </pt>
                <pt idx="305">
                  <v>306</v>
                </pt>
                <pt idx="306">
                  <v>307</v>
                </pt>
                <pt idx="307">
                  <v>308</v>
                </pt>
                <pt idx="308">
                  <v>309</v>
                </pt>
                <pt idx="309">
                  <v>310</v>
                </pt>
                <pt idx="310">
                  <v>311</v>
                </pt>
                <pt idx="311">
                  <v>312</v>
                </pt>
                <pt idx="312">
                  <v>313</v>
                </pt>
                <pt idx="313">
                  <v>314</v>
                </pt>
                <pt idx="314">
                  <v>315</v>
                </pt>
                <pt idx="315">
                  <v>316</v>
                </pt>
                <pt idx="316">
                  <v>317</v>
                </pt>
                <pt idx="317">
                  <v>318</v>
                </pt>
                <pt idx="318">
                  <v>319</v>
                </pt>
                <pt idx="319">
                  <v>320</v>
                </pt>
                <pt idx="320">
                  <v>321</v>
                </pt>
                <pt idx="321">
                  <v>322</v>
                </pt>
                <pt idx="322">
                  <v>323</v>
                </pt>
                <pt idx="323">
                  <v>324</v>
                </pt>
                <pt idx="324">
                  <v>325</v>
                </pt>
                <pt idx="325">
                  <v>326</v>
                </pt>
                <pt idx="326">
                  <v>327</v>
                </pt>
                <pt idx="327">
                  <v>328</v>
                </pt>
                <pt idx="328">
                  <v>329</v>
                </pt>
                <pt idx="329">
                  <v>330</v>
                </pt>
                <pt idx="330">
                  <v>331</v>
                </pt>
                <pt idx="331">
                  <v>332</v>
                </pt>
                <pt idx="332">
                  <v>333</v>
                </pt>
                <pt idx="333">
                  <v>334</v>
                </pt>
                <pt idx="334">
                  <v>335</v>
                </pt>
                <pt idx="335">
                  <v>336</v>
                </pt>
                <pt idx="336">
                  <v>337</v>
                </pt>
                <pt idx="337">
                  <v>338</v>
                </pt>
                <pt idx="338">
                  <v>339</v>
                </pt>
                <pt idx="339">
                  <v>340</v>
                </pt>
                <pt idx="340">
                  <v>341</v>
                </pt>
                <pt idx="341">
                  <v>342</v>
                </pt>
                <pt idx="342">
                  <v>343</v>
                </pt>
                <pt idx="343">
                  <v>344</v>
                </pt>
                <pt idx="344">
                  <v>345</v>
                </pt>
                <pt idx="345">
                  <v>346</v>
                </pt>
                <pt idx="346">
                  <v>347</v>
                </pt>
                <pt idx="347">
                  <v>348</v>
                </pt>
                <pt idx="348">
                  <v>349</v>
                </pt>
                <pt idx="349">
                  <v>350</v>
                </pt>
                <pt idx="350">
                  <v>351</v>
                </pt>
                <pt idx="351">
                  <v>352</v>
                </pt>
                <pt idx="352">
                  <v>353</v>
                </pt>
                <pt idx="353">
                  <v>354</v>
                </pt>
                <pt idx="354">
                  <v>355</v>
                </pt>
                <pt idx="355">
                  <v>356</v>
                </pt>
                <pt idx="356">
                  <v>357</v>
                </pt>
                <pt idx="357">
                  <v>358</v>
                </pt>
                <pt idx="358">
                  <v>359</v>
                </pt>
                <pt idx="359">
                  <v>360</v>
                </pt>
                <pt idx="360">
                  <v>361</v>
                </pt>
                <pt idx="361">
                  <v>362</v>
                </pt>
                <pt idx="362">
                  <v>363</v>
                </pt>
                <pt idx="363">
                  <v>364</v>
                </pt>
                <pt idx="364">
                  <v>365</v>
                </pt>
                <pt idx="365">
                  <v>366</v>
                </pt>
                <pt idx="366">
                  <v>367</v>
                </pt>
                <pt idx="367">
                  <v>368</v>
                </pt>
                <pt idx="368">
                  <v>369</v>
                </pt>
                <pt idx="369">
                  <v>370</v>
                </pt>
                <pt idx="370">
                  <v>371</v>
                </pt>
                <pt idx="371">
                  <v>372</v>
                </pt>
                <pt idx="372">
                  <v>373</v>
                </pt>
                <pt idx="373">
                  <v>374</v>
                </pt>
                <pt idx="374">
                  <v>375</v>
                </pt>
                <pt idx="375">
                  <v>376</v>
                </pt>
                <pt idx="376">
                  <v>377</v>
                </pt>
                <pt idx="377">
                  <v>378</v>
                </pt>
                <pt idx="378">
                  <v>379</v>
                </pt>
                <pt idx="379">
                  <v>380</v>
                </pt>
                <pt idx="380">
                  <v>381</v>
                </pt>
                <pt idx="381">
                  <v>382</v>
                </pt>
                <pt idx="382">
                  <v>383</v>
                </pt>
                <pt idx="383">
                  <v>384</v>
                </pt>
                <pt idx="384">
                  <v>385</v>
                </pt>
                <pt idx="385">
                  <v>386</v>
                </pt>
                <pt idx="386">
                  <v>387</v>
                </pt>
                <pt idx="387">
                  <v>388</v>
                </pt>
                <pt idx="388">
                  <v>389</v>
                </pt>
                <pt idx="389">
                  <v>390</v>
                </pt>
                <pt idx="390">
                  <v>391</v>
                </pt>
                <pt idx="391">
                  <v>392</v>
                </pt>
                <pt idx="392">
                  <v>393</v>
                </pt>
                <pt idx="393">
                  <v>394</v>
                </pt>
                <pt idx="394">
                  <v>395</v>
                </pt>
                <pt idx="395">
                  <v>396</v>
                </pt>
                <pt idx="396">
                  <v>397</v>
                </pt>
                <pt idx="397">
                  <v>398</v>
                </pt>
                <pt idx="398">
                  <v>399</v>
                </pt>
                <pt idx="399">
                  <v>400</v>
                </pt>
                <pt idx="400">
                  <v>401</v>
                </pt>
                <pt idx="401">
                  <v>402</v>
                </pt>
                <pt idx="402">
                  <v>403</v>
                </pt>
                <pt idx="403">
                  <v>404</v>
                </pt>
                <pt idx="404">
                  <v>405</v>
                </pt>
                <pt idx="405">
                  <v>406</v>
                </pt>
                <pt idx="406">
                  <v>407</v>
                </pt>
                <pt idx="407">
                  <v>408</v>
                </pt>
                <pt idx="408">
                  <v>409</v>
                </pt>
                <pt idx="409">
                  <v>410</v>
                </pt>
                <pt idx="410">
                  <v>411</v>
                </pt>
                <pt idx="411">
                  <v>412</v>
                </pt>
                <pt idx="412">
                  <v>413</v>
                </pt>
                <pt idx="413">
                  <v>414</v>
                </pt>
                <pt idx="414">
                  <v>415</v>
                </pt>
                <pt idx="415">
                  <v>416</v>
                </pt>
                <pt idx="416">
                  <v>417</v>
                </pt>
                <pt idx="417">
                  <v>418</v>
                </pt>
                <pt idx="418">
                  <v>419</v>
                </pt>
                <pt idx="419">
                  <v>420</v>
                </pt>
                <pt idx="420">
                  <v>421</v>
                </pt>
                <pt idx="421">
                  <v>422</v>
                </pt>
                <pt idx="422">
                  <v>423</v>
                </pt>
                <pt idx="423">
                  <v>424</v>
                </pt>
                <pt idx="424">
                  <v>425</v>
                </pt>
                <pt idx="425">
                  <v>426</v>
                </pt>
                <pt idx="426">
                  <v>427</v>
                </pt>
                <pt idx="427">
                  <v>428</v>
                </pt>
                <pt idx="428">
                  <v>429</v>
                </pt>
                <pt idx="429">
                  <v>430</v>
                </pt>
                <pt idx="430">
                  <v>431</v>
                </pt>
                <pt idx="431">
                  <v>432</v>
                </pt>
                <pt idx="432">
                  <v>433</v>
                </pt>
                <pt idx="433">
                  <v>434</v>
                </pt>
                <pt idx="434">
                  <v>435</v>
                </pt>
                <pt idx="435">
                  <v>436</v>
                </pt>
                <pt idx="436">
                  <v>437</v>
                </pt>
                <pt idx="437">
                  <v>438</v>
                </pt>
                <pt idx="438">
                  <v>439</v>
                </pt>
                <pt idx="439">
                  <v>440</v>
                </pt>
                <pt idx="440">
                  <v>441</v>
                </pt>
                <pt idx="441">
                  <v>442</v>
                </pt>
                <pt idx="442">
                  <v>443</v>
                </pt>
                <pt idx="443">
                  <v>444</v>
                </pt>
                <pt idx="444">
                  <v>445</v>
                </pt>
                <pt idx="445">
                  <v>446</v>
                </pt>
                <pt idx="446">
                  <v>447</v>
                </pt>
                <pt idx="447">
                  <v>448</v>
                </pt>
                <pt idx="448">
                  <v>449</v>
                </pt>
                <pt idx="449">
                  <v>450</v>
                </pt>
                <pt idx="450">
                  <v>451</v>
                </pt>
                <pt idx="451">
                  <v>452</v>
                </pt>
                <pt idx="452">
                  <v>453</v>
                </pt>
                <pt idx="453">
                  <v>454</v>
                </pt>
                <pt idx="454">
                  <v>455</v>
                </pt>
                <pt idx="455">
                  <v>456</v>
                </pt>
                <pt idx="456">
                  <v>457</v>
                </pt>
                <pt idx="457">
                  <v>458</v>
                </pt>
                <pt idx="458">
                  <v>459</v>
                </pt>
                <pt idx="459">
                  <v>460</v>
                </pt>
                <pt idx="460">
                  <v>461</v>
                </pt>
                <pt idx="461">
                  <v>462</v>
                </pt>
                <pt idx="462">
                  <v>463</v>
                </pt>
                <pt idx="463">
                  <v>464</v>
                </pt>
                <pt idx="464">
                  <v>465</v>
                </pt>
                <pt idx="465">
                  <v>466</v>
                </pt>
                <pt idx="466">
                  <v>467</v>
                </pt>
                <pt idx="467">
                  <v>468</v>
                </pt>
                <pt idx="468">
                  <v>469</v>
                </pt>
                <pt idx="469">
                  <v>470</v>
                </pt>
                <pt idx="470">
                  <v>471</v>
                </pt>
                <pt idx="471">
                  <v>472</v>
                </pt>
                <pt idx="472">
                  <v>473</v>
                </pt>
                <pt idx="473">
                  <v>474</v>
                </pt>
                <pt idx="474">
                  <v>475</v>
                </pt>
                <pt idx="475">
                  <v>476</v>
                </pt>
                <pt idx="476">
                  <v>477</v>
                </pt>
                <pt idx="477">
                  <v>478</v>
                </pt>
                <pt idx="478">
                  <v>479</v>
                </pt>
                <pt idx="479">
                  <v>480</v>
                </pt>
                <pt idx="480">
                  <v>481</v>
                </pt>
                <pt idx="481">
                  <v>482</v>
                </pt>
                <pt idx="482">
                  <v>483</v>
                </pt>
                <pt idx="483">
                  <v>484</v>
                </pt>
                <pt idx="484">
                  <v>485</v>
                </pt>
                <pt idx="485">
                  <v>486</v>
                </pt>
                <pt idx="486">
                  <v>487</v>
                </pt>
                <pt idx="487">
                  <v>488</v>
                </pt>
                <pt idx="488">
                  <v>489</v>
                </pt>
                <pt idx="489">
                  <v>490</v>
                </pt>
                <pt idx="490">
                  <v>491</v>
                </pt>
                <pt idx="491">
                  <v>492</v>
                </pt>
                <pt idx="492">
                  <v>493</v>
                </pt>
                <pt idx="493">
                  <v>494</v>
                </pt>
                <pt idx="494">
                  <v>495</v>
                </pt>
                <pt idx="495">
                  <v>496</v>
                </pt>
                <pt idx="496">
                  <v>497</v>
                </pt>
                <pt idx="497">
                  <v>498</v>
                </pt>
                <pt idx="498">
                  <v>499</v>
                </pt>
                <pt idx="499">
                  <v>500</v>
                </pt>
                <pt idx="500">
                  <v>501</v>
                </pt>
                <pt idx="501">
                  <v>502</v>
                </pt>
                <pt idx="502">
                  <v>503</v>
                </pt>
                <pt idx="503">
                  <v>504</v>
                </pt>
                <pt idx="504">
                  <v>505</v>
                </pt>
                <pt idx="505">
                  <v>506</v>
                </pt>
                <pt idx="506">
                  <v>507</v>
                </pt>
                <pt idx="507">
                  <v>508</v>
                </pt>
                <pt idx="508">
                  <v>509</v>
                </pt>
                <pt idx="509">
                  <v>510</v>
                </pt>
                <pt idx="510">
                  <v>511</v>
                </pt>
                <pt idx="511">
                  <v>512</v>
                </pt>
                <pt idx="512">
                  <v>513</v>
                </pt>
                <pt idx="513">
                  <v>514</v>
                </pt>
                <pt idx="514">
                  <v>515</v>
                </pt>
                <pt idx="515">
                  <v>516</v>
                </pt>
                <pt idx="516">
                  <v>517</v>
                </pt>
                <pt idx="517">
                  <v>518</v>
                </pt>
                <pt idx="518">
                  <v>519</v>
                </pt>
                <pt idx="519">
                  <v>520</v>
                </pt>
                <pt idx="520">
                  <v>521</v>
                </pt>
              </numCache>
            </numRef>
          </cat>
          <val>
            <numRef>
              <f>Trades!$AL$2:$AL$522</f>
              <numCache>
                <formatCode>"$"#,##0.00</formatCode>
                <ptCount val="521"/>
                <pt idx="0">
                  <v>50040</v>
                </pt>
                <pt idx="1">
                  <v>50100</v>
                </pt>
                <pt idx="2">
                  <v>50168</v>
                </pt>
                <pt idx="3">
                  <v>50028</v>
                </pt>
                <pt idx="4">
                  <v>50096</v>
                </pt>
                <pt idx="5">
                  <v>50044</v>
                </pt>
                <pt idx="6">
                  <v>49988</v>
                </pt>
                <pt idx="7">
                  <v>49896</v>
                </pt>
                <pt idx="8">
                  <v>49848</v>
                </pt>
                <pt idx="9">
                  <v>49748</v>
                </pt>
                <pt idx="10">
                  <v>49796</v>
                </pt>
                <pt idx="11">
                  <v>49748</v>
                </pt>
                <pt idx="12">
                  <v>49380</v>
                </pt>
                <pt idx="13">
                  <v>49336</v>
                </pt>
                <pt idx="14">
                  <v>49288</v>
                </pt>
                <pt idx="15">
                  <v>49324</v>
                </pt>
                <pt idx="16">
                  <v>49252</v>
                </pt>
                <pt idx="17">
                  <v>49220</v>
                </pt>
                <pt idx="18">
                  <v>49252</v>
                </pt>
                <pt idx="19">
                  <v>49164</v>
                </pt>
                <pt idx="20">
                  <v>49208</v>
                </pt>
                <pt idx="21">
                  <v>49144</v>
                </pt>
                <pt idx="22">
                  <v>49116</v>
                </pt>
                <pt idx="23">
                  <v>49080</v>
                </pt>
                <pt idx="24">
                  <v>49032</v>
                </pt>
                <pt idx="25">
                  <v>48996</v>
                </pt>
                <pt idx="26">
                  <v>49068</v>
                </pt>
                <pt idx="27">
                  <v>49008</v>
                </pt>
                <pt idx="28">
                  <v>48960</v>
                </pt>
                <pt idx="29">
                  <v>48900</v>
                </pt>
                <pt idx="30">
                  <v>48844</v>
                </pt>
                <pt idx="31">
                  <v>48900</v>
                </pt>
                <pt idx="32">
                  <v>48860</v>
                </pt>
                <pt idx="33">
                  <v>48972</v>
                </pt>
                <pt idx="34">
                  <v>49008</v>
                </pt>
                <pt idx="35">
                  <v>49044</v>
                </pt>
                <pt idx="36">
                  <v>49148</v>
                </pt>
                <pt idx="37">
                  <v>49172</v>
                </pt>
                <pt idx="38">
                  <v>49200</v>
                </pt>
                <pt idx="39">
                  <v>49160</v>
                </pt>
                <pt idx="40">
                  <v>49244</v>
                </pt>
                <pt idx="41">
                  <v>49208</v>
                </pt>
                <pt idx="42">
                  <v>49252</v>
                </pt>
                <pt idx="43">
                  <v>49200</v>
                </pt>
                <pt idx="44">
                  <v>49164</v>
                </pt>
                <pt idx="45">
                  <v>49104</v>
                </pt>
                <pt idx="46">
                  <v>49136</v>
                </pt>
                <pt idx="47">
                  <v>49196</v>
                </pt>
                <pt idx="48">
                  <v>49080</v>
                </pt>
                <pt idx="49">
                  <v>49116</v>
                </pt>
                <pt idx="50">
                  <v>49080</v>
                </pt>
                <pt idx="51">
                  <v>49124</v>
                </pt>
                <pt idx="52">
                  <v>49088</v>
                </pt>
                <pt idx="53">
                  <v>49128</v>
                </pt>
                <pt idx="54">
                  <v>49172</v>
                </pt>
                <pt idx="55">
                  <v>49140</v>
                </pt>
                <pt idx="56">
                  <v>49092</v>
                </pt>
                <pt idx="57">
                  <v>49188</v>
                </pt>
                <pt idx="58">
                  <v>49216</v>
                </pt>
                <pt idx="59">
                  <v>49188</v>
                </pt>
                <pt idx="60">
                  <v>49256</v>
                </pt>
                <pt idx="61">
                  <v>49292</v>
                </pt>
                <pt idx="62">
                  <v>49256</v>
                </pt>
                <pt idx="63">
                  <v>49220</v>
                </pt>
                <pt idx="64">
                  <v>49180</v>
                </pt>
                <pt idx="65">
                  <v>49136</v>
                </pt>
                <pt idx="66">
                  <v>49068</v>
                </pt>
                <pt idx="67">
                  <v>48984</v>
                </pt>
                <pt idx="68">
                  <v>49024</v>
                </pt>
                <pt idx="69">
                  <v>48956</v>
                </pt>
                <pt idx="70">
                  <v>48904</v>
                </pt>
                <pt idx="71">
                  <v>48952</v>
                </pt>
                <pt idx="72">
                  <v>48996</v>
                </pt>
                <pt idx="73">
                  <v>48916</v>
                </pt>
                <pt idx="74">
                  <v>48792</v>
                </pt>
                <pt idx="75">
                  <v>48744</v>
                </pt>
                <pt idx="76">
                  <v>48680</v>
                </pt>
                <pt idx="77">
                  <v>48736</v>
                </pt>
                <pt idx="78">
                  <v>48768</v>
                </pt>
                <pt idx="79">
                  <v>48728</v>
                </pt>
                <pt idx="80">
                  <v>48676</v>
                </pt>
                <pt idx="81">
                  <v>48720</v>
                </pt>
                <pt idx="82">
                  <v>48624</v>
                </pt>
                <pt idx="83">
                  <v>48408</v>
                </pt>
                <pt idx="84">
                  <v>48456</v>
                </pt>
                <pt idx="85">
                  <v>48520</v>
                </pt>
                <pt idx="86">
                  <v>48436</v>
                </pt>
                <pt idx="87">
                  <v>48528</v>
                </pt>
                <pt idx="88">
                  <v>48556</v>
                </pt>
                <pt idx="89">
                  <v>48628</v>
                </pt>
                <pt idx="90">
                  <v>48520</v>
                </pt>
                <pt idx="91">
                  <v>48468</v>
                </pt>
                <pt idx="92">
                  <v>48424</v>
                </pt>
                <pt idx="93">
                  <v>48396</v>
                </pt>
                <pt idx="94">
                  <v>48512</v>
                </pt>
                <pt idx="95">
                  <v>48200</v>
                </pt>
                <pt idx="96">
                  <v>48168</v>
                </pt>
                <pt idx="97">
                  <v>48224</v>
                </pt>
                <pt idx="98">
                  <v>48184</v>
                </pt>
                <pt idx="99">
                  <v>48144</v>
                </pt>
                <pt idx="100">
                  <v>48116</v>
                </pt>
                <pt idx="101">
                  <v>48076</v>
                </pt>
                <pt idx="102">
                  <v>48184</v>
                </pt>
                <pt idx="103">
                  <v>48112</v>
                </pt>
                <pt idx="104">
                  <v>48176</v>
                </pt>
                <pt idx="105">
                  <v>48136</v>
                </pt>
                <pt idx="106">
                  <v>48180</v>
                </pt>
                <pt idx="107">
                  <v>48096</v>
                </pt>
                <pt idx="108">
                  <v>47964</v>
                </pt>
                <pt idx="109">
                  <v>48004</v>
                </pt>
                <pt idx="110">
                  <v>47944</v>
                </pt>
                <pt idx="111">
                  <v>47976</v>
                </pt>
                <pt idx="112">
                  <v>0</v>
                </pt>
                <pt idx="113">
                  <v>0</v>
                </pt>
                <pt idx="114">
                  <v>0</v>
                </pt>
                <pt idx="115">
                  <v>0</v>
                </pt>
                <pt idx="116">
                  <v>0</v>
                </pt>
                <pt idx="117">
                  <v>0</v>
                </pt>
                <pt idx="118">
                  <v>0</v>
                </pt>
                <pt idx="119">
                  <v>0</v>
                </pt>
                <pt idx="120">
                  <v>0</v>
                </pt>
                <pt idx="121">
                  <v>0</v>
                </pt>
                <pt idx="122">
                  <v>0</v>
                </pt>
                <pt idx="123">
                  <v>0</v>
                </pt>
                <pt idx="124">
                  <v>0</v>
                </pt>
                <pt idx="125">
                  <v>0</v>
                </pt>
                <pt idx="126">
                  <v>0</v>
                </pt>
                <pt idx="127">
                  <v>0</v>
                </pt>
                <pt idx="128">
                  <v>0</v>
                </pt>
                <pt idx="129">
                  <v>0</v>
                </pt>
                <pt idx="130">
                  <v>0</v>
                </pt>
                <pt idx="131">
                  <v>0</v>
                </pt>
                <pt idx="132">
                  <v>0</v>
                </pt>
                <pt idx="133">
                  <v>0</v>
                </pt>
                <pt idx="134">
                  <v>0</v>
                </pt>
                <pt idx="135">
                  <v>0</v>
                </pt>
                <pt idx="136">
                  <v>0</v>
                </pt>
                <pt idx="137">
                  <v>0</v>
                </pt>
                <pt idx="138">
                  <v>0</v>
                </pt>
                <pt idx="139">
                  <v>0</v>
                </pt>
                <pt idx="140">
                  <v>0</v>
                </pt>
                <pt idx="141">
                  <v>0</v>
                </pt>
                <pt idx="142">
                  <v>0</v>
                </pt>
                <pt idx="143">
                  <v>0</v>
                </pt>
                <pt idx="144">
                  <v>0</v>
                </pt>
                <pt idx="145">
                  <v>0</v>
                </pt>
                <pt idx="146">
                  <v>0</v>
                </pt>
                <pt idx="147">
                  <v>0</v>
                </pt>
                <pt idx="148">
                  <v>0</v>
                </pt>
                <pt idx="149">
                  <v>0</v>
                </pt>
                <pt idx="150">
                  <v>0</v>
                </pt>
                <pt idx="151">
                  <v>0</v>
                </pt>
                <pt idx="152">
                  <v>0</v>
                </pt>
                <pt idx="153">
                  <v>0</v>
                </pt>
                <pt idx="154">
                  <v>0</v>
                </pt>
                <pt idx="155">
                  <v>0</v>
                </pt>
                <pt idx="156">
                  <v>0</v>
                </pt>
                <pt idx="157">
                  <v>0</v>
                </pt>
                <pt idx="158">
                  <v>0</v>
                </pt>
                <pt idx="159">
                  <v>0</v>
                </pt>
                <pt idx="160">
                  <v>0</v>
                </pt>
                <pt idx="161">
                  <v>0</v>
                </pt>
                <pt idx="162">
                  <v>0</v>
                </pt>
                <pt idx="163">
                  <v>0</v>
                </pt>
                <pt idx="164">
                  <v>0</v>
                </pt>
                <pt idx="165">
                  <v>0</v>
                </pt>
                <pt idx="166">
                  <v>0</v>
                </pt>
                <pt idx="167">
                  <v>0</v>
                </pt>
                <pt idx="168">
                  <v>0</v>
                </pt>
                <pt idx="169">
                  <v>0</v>
                </pt>
                <pt idx="170">
                  <v>0</v>
                </pt>
                <pt idx="171">
                  <v>0</v>
                </pt>
                <pt idx="172">
                  <v>0</v>
                </pt>
                <pt idx="173">
                  <v>0</v>
                </pt>
                <pt idx="174">
                  <v>0</v>
                </pt>
                <pt idx="175">
                  <v>0</v>
                </pt>
                <pt idx="176">
                  <v>0</v>
                </pt>
                <pt idx="177">
                  <v>0</v>
                </pt>
                <pt idx="178">
                  <v>0</v>
                </pt>
                <pt idx="179">
                  <v>0</v>
                </pt>
                <pt idx="180">
                  <v>0</v>
                </pt>
                <pt idx="181">
                  <v>0</v>
                </pt>
                <pt idx="182">
                  <v>0</v>
                </pt>
                <pt idx="183">
                  <v>0</v>
                </pt>
                <pt idx="184">
                  <v>0</v>
                </pt>
                <pt idx="185">
                  <v>0</v>
                </pt>
                <pt idx="186">
                  <v>0</v>
                </pt>
                <pt idx="187">
                  <v>0</v>
                </pt>
                <pt idx="188">
                  <v>0</v>
                </pt>
                <pt idx="189">
                  <v>0</v>
                </pt>
                <pt idx="190">
                  <v>0</v>
                </pt>
                <pt idx="191">
                  <v>0</v>
                </pt>
                <pt idx="192">
                  <v>0</v>
                </pt>
                <pt idx="193">
                  <v>0</v>
                </pt>
                <pt idx="194">
                  <v>0</v>
                </pt>
                <pt idx="195">
                  <v>0</v>
                </pt>
                <pt idx="196">
                  <v>0</v>
                </pt>
                <pt idx="197">
                  <v>0</v>
                </pt>
                <pt idx="198">
                  <v>0</v>
                </pt>
                <pt idx="199">
                  <v>0</v>
                </pt>
                <pt idx="200">
                  <v>0</v>
                </pt>
                <pt idx="201">
                  <v>0</v>
                </pt>
                <pt idx="202">
                  <v>0</v>
                </pt>
                <pt idx="203">
                  <v>0</v>
                </pt>
                <pt idx="204">
                  <v>0</v>
                </pt>
                <pt idx="205">
                  <v>0</v>
                </pt>
                <pt idx="206">
                  <v>0</v>
                </pt>
                <pt idx="207">
                  <v>0</v>
                </pt>
                <pt idx="208">
                  <v>0</v>
                </pt>
                <pt idx="209">
                  <v>0</v>
                </pt>
                <pt idx="210">
                  <v>0</v>
                </pt>
                <pt idx="211">
                  <v>0</v>
                </pt>
                <pt idx="212">
                  <v>0</v>
                </pt>
                <pt idx="213">
                  <v>0</v>
                </pt>
                <pt idx="214">
                  <v>0</v>
                </pt>
                <pt idx="215">
                  <v>0</v>
                </pt>
                <pt idx="216">
                  <v>0</v>
                </pt>
                <pt idx="217">
                  <v>0</v>
                </pt>
                <pt idx="218">
                  <v>0</v>
                </pt>
                <pt idx="219">
                  <v>0</v>
                </pt>
                <pt idx="220">
                  <v>0</v>
                </pt>
                <pt idx="221">
                  <v>0</v>
                </pt>
                <pt idx="222">
                  <v>0</v>
                </pt>
                <pt idx="223">
                  <v>0</v>
                </pt>
                <pt idx="224">
                  <v>0</v>
                </pt>
                <pt idx="225">
                  <v>0</v>
                </pt>
                <pt idx="226">
                  <v>0</v>
                </pt>
                <pt idx="227">
                  <v>0</v>
                </pt>
                <pt idx="228">
                  <v>0</v>
                </pt>
                <pt idx="229">
                  <v>0</v>
                </pt>
                <pt idx="230">
                  <v>0</v>
                </pt>
                <pt idx="231">
                  <v>0</v>
                </pt>
                <pt idx="232">
                  <v>0</v>
                </pt>
                <pt idx="233">
                  <v>0</v>
                </pt>
                <pt idx="234">
                  <v>0</v>
                </pt>
                <pt idx="235">
                  <v>0</v>
                </pt>
                <pt idx="236">
                  <v>0</v>
                </pt>
                <pt idx="237">
                  <v>0</v>
                </pt>
                <pt idx="238">
                  <v>0</v>
                </pt>
                <pt idx="239">
                  <v>0</v>
                </pt>
                <pt idx="240">
                  <v>0</v>
                </pt>
                <pt idx="241">
                  <v>0</v>
                </pt>
                <pt idx="242">
                  <v>0</v>
                </pt>
                <pt idx="243">
                  <v>0</v>
                </pt>
                <pt idx="244">
                  <v>0</v>
                </pt>
                <pt idx="245">
                  <v>0</v>
                </pt>
                <pt idx="246">
                  <v>0</v>
                </pt>
                <pt idx="247">
                  <v>0</v>
                </pt>
                <pt idx="248">
                  <v>0</v>
                </pt>
                <pt idx="249">
                  <v>0</v>
                </pt>
                <pt idx="250">
                  <v>0</v>
                </pt>
                <pt idx="251">
                  <v>0</v>
                </pt>
                <pt idx="252">
                  <v>0</v>
                </pt>
                <pt idx="253">
                  <v>0</v>
                </pt>
                <pt idx="254">
                  <v>0</v>
                </pt>
                <pt idx="255">
                  <v>0</v>
                </pt>
                <pt idx="256">
                  <v>0</v>
                </pt>
                <pt idx="257">
                  <v>0</v>
                </pt>
                <pt idx="258">
                  <v>0</v>
                </pt>
                <pt idx="259">
                  <v>0</v>
                </pt>
                <pt idx="260">
                  <v>0</v>
                </pt>
                <pt idx="261">
                  <v>0</v>
                </pt>
                <pt idx="262">
                  <v>0</v>
                </pt>
                <pt idx="263">
                  <v>0</v>
                </pt>
                <pt idx="264">
                  <v>0</v>
                </pt>
                <pt idx="265">
                  <v>0</v>
                </pt>
                <pt idx="266">
                  <v>0</v>
                </pt>
                <pt idx="267">
                  <v>0</v>
                </pt>
                <pt idx="268">
                  <v>0</v>
                </pt>
                <pt idx="269">
                  <v>0</v>
                </pt>
                <pt idx="270">
                  <v>0</v>
                </pt>
                <pt idx="271">
                  <v>0</v>
                </pt>
                <pt idx="272">
                  <v>0</v>
                </pt>
                <pt idx="273">
                  <v>0</v>
                </pt>
                <pt idx="274">
                  <v>0</v>
                </pt>
                <pt idx="275">
                  <v>0</v>
                </pt>
                <pt idx="276">
                  <v>0</v>
                </pt>
                <pt idx="277">
                  <v>0</v>
                </pt>
                <pt idx="278">
                  <v>0</v>
                </pt>
                <pt idx="279">
                  <v>0</v>
                </pt>
                <pt idx="280">
                  <v>0</v>
                </pt>
                <pt idx="281">
                  <v>0</v>
                </pt>
                <pt idx="282">
                  <v>0</v>
                </pt>
                <pt idx="283">
                  <v>0</v>
                </pt>
                <pt idx="284">
                  <v>0</v>
                </pt>
                <pt idx="285">
                  <v>0</v>
                </pt>
                <pt idx="286">
                  <v>0</v>
                </pt>
                <pt idx="287">
                  <v>0</v>
                </pt>
                <pt idx="288">
                  <v>0</v>
                </pt>
                <pt idx="289">
                  <v>0</v>
                </pt>
                <pt idx="290">
                  <v>0</v>
                </pt>
                <pt idx="291">
                  <v>0</v>
                </pt>
                <pt idx="292">
                  <v>0</v>
                </pt>
                <pt idx="293">
                  <v>0</v>
                </pt>
                <pt idx="294">
                  <v>0</v>
                </pt>
                <pt idx="295">
                  <v>0</v>
                </pt>
                <pt idx="296">
                  <v>0</v>
                </pt>
                <pt idx="297">
                  <v>0</v>
                </pt>
                <pt idx="298">
                  <v>0</v>
                </pt>
                <pt idx="299">
                  <v>0</v>
                </pt>
                <pt idx="300">
                  <v>0</v>
                </pt>
                <pt idx="301">
                  <v>0</v>
                </pt>
                <pt idx="302">
                  <v>0</v>
                </pt>
                <pt idx="303">
                  <v>0</v>
                </pt>
                <pt idx="304">
                  <v>0</v>
                </pt>
                <pt idx="305">
                  <v>0</v>
                </pt>
                <pt idx="306">
                  <v>0</v>
                </pt>
                <pt idx="307">
                  <v>0</v>
                </pt>
                <pt idx="308">
                  <v>0</v>
                </pt>
                <pt idx="309">
                  <v>0</v>
                </pt>
                <pt idx="310">
                  <v>0</v>
                </pt>
                <pt idx="311">
                  <v>0</v>
                </pt>
                <pt idx="312">
                  <v>0</v>
                </pt>
                <pt idx="313">
                  <v>0</v>
                </pt>
                <pt idx="314">
                  <v>0</v>
                </pt>
                <pt idx="315">
                  <v>0</v>
                </pt>
                <pt idx="316">
                  <v>0</v>
                </pt>
                <pt idx="317">
                  <v>0</v>
                </pt>
                <pt idx="318">
                  <v>0</v>
                </pt>
                <pt idx="319">
                  <v>0</v>
                </pt>
                <pt idx="320">
                  <v>0</v>
                </pt>
                <pt idx="321">
                  <v>0</v>
                </pt>
                <pt idx="322">
                  <v>0</v>
                </pt>
                <pt idx="323">
                  <v>0</v>
                </pt>
                <pt idx="324">
                  <v>0</v>
                </pt>
                <pt idx="325">
                  <v>0</v>
                </pt>
                <pt idx="326">
                  <v>0</v>
                </pt>
                <pt idx="327">
                  <v>0</v>
                </pt>
                <pt idx="328">
                  <v>0</v>
                </pt>
                <pt idx="329">
                  <v>0</v>
                </pt>
                <pt idx="330">
                  <v>0</v>
                </pt>
                <pt idx="331">
                  <v>0</v>
                </pt>
                <pt idx="332">
                  <v>0</v>
                </pt>
                <pt idx="333">
                  <v>0</v>
                </pt>
                <pt idx="334">
                  <v>0</v>
                </pt>
                <pt idx="335">
                  <v>0</v>
                </pt>
                <pt idx="336">
                  <v>0</v>
                </pt>
                <pt idx="337">
                  <v>0</v>
                </pt>
                <pt idx="338">
                  <v>0</v>
                </pt>
                <pt idx="339">
                  <v>0</v>
                </pt>
                <pt idx="340">
                  <v>0</v>
                </pt>
                <pt idx="341">
                  <v>0</v>
                </pt>
                <pt idx="342">
                  <v>0</v>
                </pt>
                <pt idx="343">
                  <v>0</v>
                </pt>
                <pt idx="344">
                  <v>0</v>
                </pt>
                <pt idx="345">
                  <v>0</v>
                </pt>
                <pt idx="346">
                  <v>0</v>
                </pt>
                <pt idx="347">
                  <v>0</v>
                </pt>
                <pt idx="348">
                  <v>0</v>
                </pt>
                <pt idx="349">
                  <v>0</v>
                </pt>
                <pt idx="350">
                  <v>0</v>
                </pt>
                <pt idx="351">
                  <v>0</v>
                </pt>
                <pt idx="352">
                  <v>0</v>
                </pt>
                <pt idx="353">
                  <v>0</v>
                </pt>
                <pt idx="354">
                  <v>0</v>
                </pt>
                <pt idx="355">
                  <v>0</v>
                </pt>
                <pt idx="356">
                  <v>0</v>
                </pt>
                <pt idx="357">
                  <v>0</v>
                </pt>
                <pt idx="358">
                  <v>0</v>
                </pt>
                <pt idx="359">
                  <v>0</v>
                </pt>
                <pt idx="360">
                  <v>0</v>
                </pt>
                <pt idx="361">
                  <v>0</v>
                </pt>
                <pt idx="362">
                  <v>0</v>
                </pt>
                <pt idx="363">
                  <v>0</v>
                </pt>
                <pt idx="364">
                  <v>0</v>
                </pt>
                <pt idx="365">
                  <v>0</v>
                </pt>
                <pt idx="366">
                  <v>0</v>
                </pt>
                <pt idx="367">
                  <v>0</v>
                </pt>
                <pt idx="368">
                  <v>0</v>
                </pt>
                <pt idx="369">
                  <v>0</v>
                </pt>
                <pt idx="370">
                  <v>0</v>
                </pt>
                <pt idx="371">
                  <v>0</v>
                </pt>
                <pt idx="372">
                  <v>0</v>
                </pt>
                <pt idx="373">
                  <v>0</v>
                </pt>
                <pt idx="374">
                  <v>0</v>
                </pt>
                <pt idx="375">
                  <v>0</v>
                </pt>
                <pt idx="376">
                  <v>0</v>
                </pt>
                <pt idx="377">
                  <v>0</v>
                </pt>
                <pt idx="378">
                  <v>0</v>
                </pt>
                <pt idx="379">
                  <v>0</v>
                </pt>
                <pt idx="380">
                  <v>0</v>
                </pt>
                <pt idx="381">
                  <v>0</v>
                </pt>
                <pt idx="382">
                  <v>0</v>
                </pt>
                <pt idx="383">
                  <v>0</v>
                </pt>
                <pt idx="384">
                  <v>0</v>
                </pt>
                <pt idx="385">
                  <v>0</v>
                </pt>
                <pt idx="386">
                  <v>0</v>
                </pt>
                <pt idx="387">
                  <v>0</v>
                </pt>
                <pt idx="388">
                  <v>0</v>
                </pt>
                <pt idx="389">
                  <v>0</v>
                </pt>
                <pt idx="390">
                  <v>0</v>
                </pt>
                <pt idx="391">
                  <v>0</v>
                </pt>
                <pt idx="392">
                  <v>0</v>
                </pt>
                <pt idx="393">
                  <v>0</v>
                </pt>
                <pt idx="394">
                  <v>0</v>
                </pt>
                <pt idx="395">
                  <v>0</v>
                </pt>
                <pt idx="396">
                  <v>0</v>
                </pt>
                <pt idx="397">
                  <v>0</v>
                </pt>
                <pt idx="398">
                  <v>0</v>
                </pt>
                <pt idx="399">
                  <v>0</v>
                </pt>
                <pt idx="400">
                  <v>0</v>
                </pt>
                <pt idx="401">
                  <v>0</v>
                </pt>
                <pt idx="402">
                  <v>0</v>
                </pt>
                <pt idx="403">
                  <v>0</v>
                </pt>
                <pt idx="404">
                  <v>0</v>
                </pt>
                <pt idx="405">
                  <v>0</v>
                </pt>
                <pt idx="406">
                  <v>0</v>
                </pt>
                <pt idx="407">
                  <v>0</v>
                </pt>
                <pt idx="408">
                  <v>0</v>
                </pt>
                <pt idx="409">
                  <v>0</v>
                </pt>
                <pt idx="410">
                  <v>0</v>
                </pt>
                <pt idx="411">
                  <v>0</v>
                </pt>
                <pt idx="412">
                  <v>0</v>
                </pt>
                <pt idx="413">
                  <v>0</v>
                </pt>
                <pt idx="414">
                  <v>0</v>
                </pt>
                <pt idx="415">
                  <v>0</v>
                </pt>
                <pt idx="416">
                  <v>0</v>
                </pt>
                <pt idx="417">
                  <v>0</v>
                </pt>
                <pt idx="418">
                  <v>0</v>
                </pt>
                <pt idx="419">
                  <v>0</v>
                </pt>
                <pt idx="420">
                  <v>0</v>
                </pt>
                <pt idx="421">
                  <v>0</v>
                </pt>
                <pt idx="422">
                  <v>0</v>
                </pt>
                <pt idx="423">
                  <v>0</v>
                </pt>
                <pt idx="424">
                  <v>0</v>
                </pt>
                <pt idx="425">
                  <v>0</v>
                </pt>
                <pt idx="426">
                  <v>0</v>
                </pt>
                <pt idx="427">
                  <v>0</v>
                </pt>
                <pt idx="428">
                  <v>0</v>
                </pt>
                <pt idx="429">
                  <v>0</v>
                </pt>
                <pt idx="430">
                  <v>0</v>
                </pt>
                <pt idx="431">
                  <v>0</v>
                </pt>
                <pt idx="432">
                  <v>0</v>
                </pt>
                <pt idx="433">
                  <v>0</v>
                </pt>
                <pt idx="434">
                  <v>0</v>
                </pt>
                <pt idx="435">
                  <v>0</v>
                </pt>
                <pt idx="436">
                  <v>0</v>
                </pt>
                <pt idx="437">
                  <v>0</v>
                </pt>
                <pt idx="438">
                  <v>0</v>
                </pt>
                <pt idx="439">
                  <v>0</v>
                </pt>
                <pt idx="440">
                  <v>0</v>
                </pt>
                <pt idx="441">
                  <v>0</v>
                </pt>
                <pt idx="442">
                  <v>0</v>
                </pt>
                <pt idx="443">
                  <v>0</v>
                </pt>
                <pt idx="444">
                  <v>0</v>
                </pt>
                <pt idx="445">
                  <v>0</v>
                </pt>
                <pt idx="446">
                  <v>0</v>
                </pt>
                <pt idx="447">
                  <v>0</v>
                </pt>
                <pt idx="448">
                  <v>0</v>
                </pt>
                <pt idx="449">
                  <v>0</v>
                </pt>
                <pt idx="450">
                  <v>0</v>
                </pt>
                <pt idx="451">
                  <v>0</v>
                </pt>
                <pt idx="452">
                  <v>0</v>
                </pt>
                <pt idx="453">
                  <v>0</v>
                </pt>
                <pt idx="454">
                  <v>0</v>
                </pt>
                <pt idx="455">
                  <v>0</v>
                </pt>
                <pt idx="456">
                  <v>0</v>
                </pt>
                <pt idx="457">
                  <v>0</v>
                </pt>
                <pt idx="458">
                  <v>0</v>
                </pt>
                <pt idx="459">
                  <v>0</v>
                </pt>
                <pt idx="460">
                  <v>0</v>
                </pt>
                <pt idx="461">
                  <v>0</v>
                </pt>
                <pt idx="462">
                  <v>0</v>
                </pt>
                <pt idx="463">
                  <v>0</v>
                </pt>
                <pt idx="464">
                  <v>0</v>
                </pt>
                <pt idx="465">
                  <v>0</v>
                </pt>
                <pt idx="466">
                  <v>0</v>
                </pt>
                <pt idx="467">
                  <v>0</v>
                </pt>
                <pt idx="468">
                  <v>0</v>
                </pt>
                <pt idx="469">
                  <v>0</v>
                </pt>
                <pt idx="470">
                  <v>0</v>
                </pt>
                <pt idx="471">
                  <v>0</v>
                </pt>
                <pt idx="472">
                  <v>0</v>
                </pt>
                <pt idx="473">
                  <v>0</v>
                </pt>
                <pt idx="474">
                  <v>0</v>
                </pt>
                <pt idx="475">
                  <v>0</v>
                </pt>
                <pt idx="476">
                  <v>0</v>
                </pt>
                <pt idx="477">
                  <v>0</v>
                </pt>
                <pt idx="478">
                  <v>0</v>
                </pt>
                <pt idx="479">
                  <v>0</v>
                </pt>
                <pt idx="480">
                  <v>0</v>
                </pt>
                <pt idx="481">
                  <v>0</v>
                </pt>
                <pt idx="482">
                  <v>0</v>
                </pt>
                <pt idx="483">
                  <v>0</v>
                </pt>
                <pt idx="484">
                  <v>0</v>
                </pt>
                <pt idx="485">
                  <v>0</v>
                </pt>
                <pt idx="486">
                  <v>0</v>
                </pt>
                <pt idx="487">
                  <v>0</v>
                </pt>
                <pt idx="488">
                  <v>0</v>
                </pt>
                <pt idx="489">
                  <v>0</v>
                </pt>
                <pt idx="490">
                  <v>0</v>
                </pt>
                <pt idx="491">
                  <v>0</v>
                </pt>
                <pt idx="492">
                  <v>0</v>
                </pt>
                <pt idx="493">
                  <v>0</v>
                </pt>
                <pt idx="494">
                  <v>0</v>
                </pt>
                <pt idx="495">
                  <v>0</v>
                </pt>
                <pt idx="496">
                  <v>0</v>
                </pt>
                <pt idx="497">
                  <v>0</v>
                </pt>
                <pt idx="498">
                  <v>0</v>
                </pt>
                <pt idx="499">
                  <v>0</v>
                </pt>
                <pt idx="500">
                  <v>0</v>
                </pt>
                <pt idx="501">
                  <v>0</v>
                </pt>
                <pt idx="502">
                  <v>0</v>
                </pt>
                <pt idx="503">
                  <v>0</v>
                </pt>
                <pt idx="504">
                  <v>0</v>
                </pt>
                <pt idx="505">
                  <v>0</v>
                </pt>
                <pt idx="506">
                  <v>0</v>
                </pt>
                <pt idx="507">
                  <v>0</v>
                </pt>
                <pt idx="508">
                  <v>0</v>
                </pt>
                <pt idx="509">
                  <v>0</v>
                </pt>
                <pt idx="510">
                  <v>0</v>
                </pt>
                <pt idx="511">
                  <v>0</v>
                </pt>
                <pt idx="512">
                  <v>0</v>
                </pt>
                <pt idx="513">
                  <v>0</v>
                </pt>
                <pt idx="514">
                  <v>0</v>
                </pt>
                <pt idx="515">
                  <v>0</v>
                </pt>
                <pt idx="516">
                  <v>0</v>
                </pt>
                <pt idx="517">
                  <v>0</v>
                </pt>
                <pt idx="518">
                  <v>0</v>
                </pt>
                <pt idx="519">
                  <v>0</v>
                </pt>
                <pt idx="520">
                  <v>0</v>
                </pt>
              </numCache>
            </numRef>
          </val>
          <smooth val="1"/>
        </ser>
        <ser>
          <idx val="3"/>
          <order val="3"/>
          <tx>
            <strRef>
              <f>Trades!$AM$1</f>
              <strCache>
                <ptCount val="1"/>
                <pt idx="0">
                  <v>BalProp_hybrid_be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Trades!$A$2:$A$522</f>
              <numCache>
                <formatCode>General</formatCode>
                <ptCount val="521"/>
                <pt idx="0">
                  <v>1</v>
                </pt>
                <pt idx="1">
                  <v>2</v>
                </pt>
                <pt idx="2">
                  <v>3</v>
                </pt>
                <pt idx="3">
                  <v>4</v>
                </pt>
                <pt idx="4">
                  <v>5</v>
                </pt>
                <pt idx="5">
                  <v>6</v>
                </pt>
                <pt idx="6">
                  <v>7</v>
                </pt>
                <pt idx="7">
                  <v>8</v>
                </pt>
                <pt idx="8">
                  <v>9</v>
                </pt>
                <pt idx="9">
                  <v>10</v>
                </pt>
                <pt idx="10">
                  <v>11</v>
                </pt>
                <pt idx="11">
                  <v>12</v>
                </pt>
                <pt idx="12">
                  <v>13</v>
                </pt>
                <pt idx="13">
                  <v>14</v>
                </pt>
                <pt idx="14">
                  <v>15</v>
                </pt>
                <pt idx="15">
                  <v>16</v>
                </pt>
                <pt idx="16">
                  <v>17</v>
                </pt>
                <pt idx="17">
                  <v>18</v>
                </pt>
                <pt idx="18">
                  <v>19</v>
                </pt>
                <pt idx="19">
                  <v>20</v>
                </pt>
                <pt idx="20">
                  <v>21</v>
                </pt>
                <pt idx="21">
                  <v>22</v>
                </pt>
                <pt idx="22">
                  <v>23</v>
                </pt>
                <pt idx="23">
                  <v>24</v>
                </pt>
                <pt idx="24">
                  <v>25</v>
                </pt>
                <pt idx="25">
                  <v>26</v>
                </pt>
                <pt idx="26">
                  <v>27</v>
                </pt>
                <pt idx="27">
                  <v>28</v>
                </pt>
                <pt idx="28">
                  <v>29</v>
                </pt>
                <pt idx="29">
                  <v>30</v>
                </pt>
                <pt idx="30">
                  <v>31</v>
                </pt>
                <pt idx="31">
                  <v>32</v>
                </pt>
                <pt idx="32">
                  <v>33</v>
                </pt>
                <pt idx="33">
                  <v>34</v>
                </pt>
                <pt idx="34">
                  <v>35</v>
                </pt>
                <pt idx="35">
                  <v>36</v>
                </pt>
                <pt idx="36">
                  <v>37</v>
                </pt>
                <pt idx="37">
                  <v>38</v>
                </pt>
                <pt idx="38">
                  <v>39</v>
                </pt>
                <pt idx="39">
                  <v>40</v>
                </pt>
                <pt idx="40">
                  <v>41</v>
                </pt>
                <pt idx="41">
                  <v>42</v>
                </pt>
                <pt idx="42">
                  <v>43</v>
                </pt>
                <pt idx="43">
                  <v>44</v>
                </pt>
                <pt idx="44">
                  <v>45</v>
                </pt>
                <pt idx="45">
                  <v>46</v>
                </pt>
                <pt idx="46">
                  <v>47</v>
                </pt>
                <pt idx="47">
                  <v>48</v>
                </pt>
                <pt idx="48">
                  <v>49</v>
                </pt>
                <pt idx="49">
                  <v>50</v>
                </pt>
                <pt idx="50">
                  <v>51</v>
                </pt>
                <pt idx="51">
                  <v>52</v>
                </pt>
                <pt idx="52">
                  <v>53</v>
                </pt>
                <pt idx="53">
                  <v>54</v>
                </pt>
                <pt idx="54">
                  <v>55</v>
                </pt>
                <pt idx="55">
                  <v>56</v>
                </pt>
                <pt idx="56">
                  <v>57</v>
                </pt>
                <pt idx="57">
                  <v>58</v>
                </pt>
                <pt idx="58">
                  <v>59</v>
                </pt>
                <pt idx="59">
                  <v>60</v>
                </pt>
                <pt idx="60">
                  <v>61</v>
                </pt>
                <pt idx="61">
                  <v>62</v>
                </pt>
                <pt idx="62">
                  <v>63</v>
                </pt>
                <pt idx="63">
                  <v>64</v>
                </pt>
                <pt idx="64">
                  <v>65</v>
                </pt>
                <pt idx="65">
                  <v>66</v>
                </pt>
                <pt idx="66">
                  <v>67</v>
                </pt>
                <pt idx="67">
                  <v>68</v>
                </pt>
                <pt idx="68">
                  <v>69</v>
                </pt>
                <pt idx="69">
                  <v>70</v>
                </pt>
                <pt idx="70">
                  <v>71</v>
                </pt>
                <pt idx="71">
                  <v>72</v>
                </pt>
                <pt idx="72">
                  <v>73</v>
                </pt>
                <pt idx="73">
                  <v>74</v>
                </pt>
                <pt idx="74">
                  <v>75</v>
                </pt>
                <pt idx="75">
                  <v>76</v>
                </pt>
                <pt idx="76">
                  <v>77</v>
                </pt>
                <pt idx="77">
                  <v>78</v>
                </pt>
                <pt idx="78">
                  <v>79</v>
                </pt>
                <pt idx="79">
                  <v>80</v>
                </pt>
                <pt idx="80">
                  <v>81</v>
                </pt>
                <pt idx="81">
                  <v>82</v>
                </pt>
                <pt idx="82">
                  <v>83</v>
                </pt>
                <pt idx="83">
                  <v>84</v>
                </pt>
                <pt idx="84">
                  <v>85</v>
                </pt>
                <pt idx="85">
                  <v>86</v>
                </pt>
                <pt idx="86">
                  <v>87</v>
                </pt>
                <pt idx="87">
                  <v>88</v>
                </pt>
                <pt idx="88">
                  <v>89</v>
                </pt>
                <pt idx="89">
                  <v>90</v>
                </pt>
                <pt idx="90">
                  <v>91</v>
                </pt>
                <pt idx="91">
                  <v>92</v>
                </pt>
                <pt idx="92">
                  <v>93</v>
                </pt>
                <pt idx="93">
                  <v>94</v>
                </pt>
                <pt idx="94">
                  <v>95</v>
                </pt>
                <pt idx="95">
                  <v>96</v>
                </pt>
                <pt idx="96">
                  <v>97</v>
                </pt>
                <pt idx="97">
                  <v>98</v>
                </pt>
                <pt idx="98">
                  <v>99</v>
                </pt>
                <pt idx="99">
                  <v>100</v>
                </pt>
                <pt idx="100">
                  <v>101</v>
                </pt>
                <pt idx="101">
                  <v>102</v>
                </pt>
                <pt idx="102">
                  <v>103</v>
                </pt>
                <pt idx="103">
                  <v>104</v>
                </pt>
                <pt idx="104">
                  <v>105</v>
                </pt>
                <pt idx="105">
                  <v>106</v>
                </pt>
                <pt idx="106">
                  <v>107</v>
                </pt>
                <pt idx="107">
                  <v>108</v>
                </pt>
                <pt idx="108">
                  <v>109</v>
                </pt>
                <pt idx="109">
                  <v>110</v>
                </pt>
                <pt idx="110">
                  <v>111</v>
                </pt>
                <pt idx="111">
                  <v>112</v>
                </pt>
                <pt idx="112">
                  <v>113</v>
                </pt>
                <pt idx="113">
                  <v>114</v>
                </pt>
                <pt idx="114">
                  <v>115</v>
                </pt>
                <pt idx="115">
                  <v>116</v>
                </pt>
                <pt idx="116">
                  <v>117</v>
                </pt>
                <pt idx="117">
                  <v>118</v>
                </pt>
                <pt idx="118">
                  <v>119</v>
                </pt>
                <pt idx="119">
                  <v>120</v>
                </pt>
                <pt idx="120">
                  <v>121</v>
                </pt>
                <pt idx="121">
                  <v>122</v>
                </pt>
                <pt idx="122">
                  <v>123</v>
                </pt>
                <pt idx="123">
                  <v>124</v>
                </pt>
                <pt idx="124">
                  <v>125</v>
                </pt>
                <pt idx="125">
                  <v>126</v>
                </pt>
                <pt idx="126">
                  <v>127</v>
                </pt>
                <pt idx="127">
                  <v>128</v>
                </pt>
                <pt idx="128">
                  <v>129</v>
                </pt>
                <pt idx="129">
                  <v>130</v>
                </pt>
                <pt idx="130">
                  <v>131</v>
                </pt>
                <pt idx="131">
                  <v>132</v>
                </pt>
                <pt idx="132">
                  <v>133</v>
                </pt>
                <pt idx="133">
                  <v>134</v>
                </pt>
                <pt idx="134">
                  <v>135</v>
                </pt>
                <pt idx="135">
                  <v>136</v>
                </pt>
                <pt idx="136">
                  <v>137</v>
                </pt>
                <pt idx="137">
                  <v>138</v>
                </pt>
                <pt idx="138">
                  <v>139</v>
                </pt>
                <pt idx="139">
                  <v>140</v>
                </pt>
                <pt idx="140">
                  <v>141</v>
                </pt>
                <pt idx="141">
                  <v>142</v>
                </pt>
                <pt idx="142">
                  <v>143</v>
                </pt>
                <pt idx="143">
                  <v>144</v>
                </pt>
                <pt idx="144">
                  <v>145</v>
                </pt>
                <pt idx="145">
                  <v>146</v>
                </pt>
                <pt idx="146">
                  <v>147</v>
                </pt>
                <pt idx="147">
                  <v>148</v>
                </pt>
                <pt idx="148">
                  <v>149</v>
                </pt>
                <pt idx="149">
                  <v>150</v>
                </pt>
                <pt idx="150">
                  <v>151</v>
                </pt>
                <pt idx="151">
                  <v>152</v>
                </pt>
                <pt idx="152">
                  <v>153</v>
                </pt>
                <pt idx="153">
                  <v>154</v>
                </pt>
                <pt idx="154">
                  <v>155</v>
                </pt>
                <pt idx="155">
                  <v>156</v>
                </pt>
                <pt idx="156">
                  <v>157</v>
                </pt>
                <pt idx="157">
                  <v>158</v>
                </pt>
                <pt idx="158">
                  <v>159</v>
                </pt>
                <pt idx="159">
                  <v>160</v>
                </pt>
                <pt idx="160">
                  <v>161</v>
                </pt>
                <pt idx="161">
                  <v>162</v>
                </pt>
                <pt idx="162">
                  <v>163</v>
                </pt>
                <pt idx="163">
                  <v>164</v>
                </pt>
                <pt idx="164">
                  <v>165</v>
                </pt>
                <pt idx="165">
                  <v>166</v>
                </pt>
                <pt idx="166">
                  <v>167</v>
                </pt>
                <pt idx="167">
                  <v>168</v>
                </pt>
                <pt idx="168">
                  <v>169</v>
                </pt>
                <pt idx="169">
                  <v>170</v>
                </pt>
                <pt idx="170">
                  <v>171</v>
                </pt>
                <pt idx="171">
                  <v>172</v>
                </pt>
                <pt idx="172">
                  <v>173</v>
                </pt>
                <pt idx="173">
                  <v>174</v>
                </pt>
                <pt idx="174">
                  <v>175</v>
                </pt>
                <pt idx="175">
                  <v>176</v>
                </pt>
                <pt idx="176">
                  <v>177</v>
                </pt>
                <pt idx="177">
                  <v>178</v>
                </pt>
                <pt idx="178">
                  <v>179</v>
                </pt>
                <pt idx="179">
                  <v>180</v>
                </pt>
                <pt idx="180">
                  <v>181</v>
                </pt>
                <pt idx="181">
                  <v>182</v>
                </pt>
                <pt idx="182">
                  <v>183</v>
                </pt>
                <pt idx="183">
                  <v>184</v>
                </pt>
                <pt idx="184">
                  <v>185</v>
                </pt>
                <pt idx="185">
                  <v>186</v>
                </pt>
                <pt idx="186">
                  <v>187</v>
                </pt>
                <pt idx="187">
                  <v>188</v>
                </pt>
                <pt idx="188">
                  <v>189</v>
                </pt>
                <pt idx="189">
                  <v>190</v>
                </pt>
                <pt idx="190">
                  <v>191</v>
                </pt>
                <pt idx="191">
                  <v>192</v>
                </pt>
                <pt idx="192">
                  <v>193</v>
                </pt>
                <pt idx="193">
                  <v>194</v>
                </pt>
                <pt idx="194">
                  <v>195</v>
                </pt>
                <pt idx="195">
                  <v>196</v>
                </pt>
                <pt idx="196">
                  <v>197</v>
                </pt>
                <pt idx="197">
                  <v>198</v>
                </pt>
                <pt idx="198">
                  <v>199</v>
                </pt>
                <pt idx="199">
                  <v>200</v>
                </pt>
                <pt idx="200">
                  <v>201</v>
                </pt>
                <pt idx="201">
                  <v>202</v>
                </pt>
                <pt idx="202">
                  <v>203</v>
                </pt>
                <pt idx="203">
                  <v>204</v>
                </pt>
                <pt idx="204">
                  <v>205</v>
                </pt>
                <pt idx="205">
                  <v>206</v>
                </pt>
                <pt idx="206">
                  <v>207</v>
                </pt>
                <pt idx="207">
                  <v>208</v>
                </pt>
                <pt idx="208">
                  <v>209</v>
                </pt>
                <pt idx="209">
                  <v>210</v>
                </pt>
                <pt idx="210">
                  <v>211</v>
                </pt>
                <pt idx="211">
                  <v>212</v>
                </pt>
                <pt idx="212">
                  <v>213</v>
                </pt>
                <pt idx="213">
                  <v>214</v>
                </pt>
                <pt idx="214">
                  <v>215</v>
                </pt>
                <pt idx="215">
                  <v>216</v>
                </pt>
                <pt idx="216">
                  <v>217</v>
                </pt>
                <pt idx="217">
                  <v>218</v>
                </pt>
                <pt idx="218">
                  <v>219</v>
                </pt>
                <pt idx="219">
                  <v>220</v>
                </pt>
                <pt idx="220">
                  <v>221</v>
                </pt>
                <pt idx="221">
                  <v>222</v>
                </pt>
                <pt idx="222">
                  <v>223</v>
                </pt>
                <pt idx="223">
                  <v>224</v>
                </pt>
                <pt idx="224">
                  <v>225</v>
                </pt>
                <pt idx="225">
                  <v>226</v>
                </pt>
                <pt idx="226">
                  <v>227</v>
                </pt>
                <pt idx="227">
                  <v>228</v>
                </pt>
                <pt idx="228">
                  <v>229</v>
                </pt>
                <pt idx="229">
                  <v>230</v>
                </pt>
                <pt idx="230">
                  <v>231</v>
                </pt>
                <pt idx="231">
                  <v>232</v>
                </pt>
                <pt idx="232">
                  <v>233</v>
                </pt>
                <pt idx="233">
                  <v>234</v>
                </pt>
                <pt idx="234">
                  <v>235</v>
                </pt>
                <pt idx="235">
                  <v>236</v>
                </pt>
                <pt idx="236">
                  <v>237</v>
                </pt>
                <pt idx="237">
                  <v>238</v>
                </pt>
                <pt idx="238">
                  <v>239</v>
                </pt>
                <pt idx="239">
                  <v>240</v>
                </pt>
                <pt idx="240">
                  <v>241</v>
                </pt>
                <pt idx="241">
                  <v>242</v>
                </pt>
                <pt idx="242">
                  <v>243</v>
                </pt>
                <pt idx="243">
                  <v>244</v>
                </pt>
                <pt idx="244">
                  <v>245</v>
                </pt>
                <pt idx="245">
                  <v>246</v>
                </pt>
                <pt idx="246">
                  <v>247</v>
                </pt>
                <pt idx="247">
                  <v>248</v>
                </pt>
                <pt idx="248">
                  <v>249</v>
                </pt>
                <pt idx="249">
                  <v>250</v>
                </pt>
                <pt idx="250">
                  <v>251</v>
                </pt>
                <pt idx="251">
                  <v>252</v>
                </pt>
                <pt idx="252">
                  <v>253</v>
                </pt>
                <pt idx="253">
                  <v>254</v>
                </pt>
                <pt idx="254">
                  <v>255</v>
                </pt>
                <pt idx="255">
                  <v>256</v>
                </pt>
                <pt idx="256">
                  <v>257</v>
                </pt>
                <pt idx="257">
                  <v>258</v>
                </pt>
                <pt idx="258">
                  <v>259</v>
                </pt>
                <pt idx="259">
                  <v>260</v>
                </pt>
                <pt idx="260">
                  <v>261</v>
                </pt>
                <pt idx="261">
                  <v>262</v>
                </pt>
                <pt idx="262">
                  <v>263</v>
                </pt>
                <pt idx="263">
                  <v>264</v>
                </pt>
                <pt idx="264">
                  <v>265</v>
                </pt>
                <pt idx="265">
                  <v>266</v>
                </pt>
                <pt idx="266">
                  <v>267</v>
                </pt>
                <pt idx="267">
                  <v>268</v>
                </pt>
                <pt idx="268">
                  <v>269</v>
                </pt>
                <pt idx="269">
                  <v>270</v>
                </pt>
                <pt idx="270">
                  <v>271</v>
                </pt>
                <pt idx="271">
                  <v>272</v>
                </pt>
                <pt idx="272">
                  <v>273</v>
                </pt>
                <pt idx="273">
                  <v>274</v>
                </pt>
                <pt idx="274">
                  <v>275</v>
                </pt>
                <pt idx="275">
                  <v>276</v>
                </pt>
                <pt idx="276">
                  <v>277</v>
                </pt>
                <pt idx="277">
                  <v>278</v>
                </pt>
                <pt idx="278">
                  <v>279</v>
                </pt>
                <pt idx="279">
                  <v>280</v>
                </pt>
                <pt idx="280">
                  <v>281</v>
                </pt>
                <pt idx="281">
                  <v>282</v>
                </pt>
                <pt idx="282">
                  <v>283</v>
                </pt>
                <pt idx="283">
                  <v>284</v>
                </pt>
                <pt idx="284">
                  <v>285</v>
                </pt>
                <pt idx="285">
                  <v>286</v>
                </pt>
                <pt idx="286">
                  <v>287</v>
                </pt>
                <pt idx="287">
                  <v>288</v>
                </pt>
                <pt idx="288">
                  <v>289</v>
                </pt>
                <pt idx="289">
                  <v>290</v>
                </pt>
                <pt idx="290">
                  <v>291</v>
                </pt>
                <pt idx="291">
                  <v>292</v>
                </pt>
                <pt idx="292">
                  <v>293</v>
                </pt>
                <pt idx="293">
                  <v>294</v>
                </pt>
                <pt idx="294">
                  <v>295</v>
                </pt>
                <pt idx="295">
                  <v>296</v>
                </pt>
                <pt idx="296">
                  <v>297</v>
                </pt>
                <pt idx="297">
                  <v>298</v>
                </pt>
                <pt idx="298">
                  <v>299</v>
                </pt>
                <pt idx="299">
                  <v>300</v>
                </pt>
                <pt idx="300">
                  <v>301</v>
                </pt>
                <pt idx="301">
                  <v>302</v>
                </pt>
                <pt idx="302">
                  <v>303</v>
                </pt>
                <pt idx="303">
                  <v>304</v>
                </pt>
                <pt idx="304">
                  <v>305</v>
                </pt>
                <pt idx="305">
                  <v>306</v>
                </pt>
                <pt idx="306">
                  <v>307</v>
                </pt>
                <pt idx="307">
                  <v>308</v>
                </pt>
                <pt idx="308">
                  <v>309</v>
                </pt>
                <pt idx="309">
                  <v>310</v>
                </pt>
                <pt idx="310">
                  <v>311</v>
                </pt>
                <pt idx="311">
                  <v>312</v>
                </pt>
                <pt idx="312">
                  <v>313</v>
                </pt>
                <pt idx="313">
                  <v>314</v>
                </pt>
                <pt idx="314">
                  <v>315</v>
                </pt>
                <pt idx="315">
                  <v>316</v>
                </pt>
                <pt idx="316">
                  <v>317</v>
                </pt>
                <pt idx="317">
                  <v>318</v>
                </pt>
                <pt idx="318">
                  <v>319</v>
                </pt>
                <pt idx="319">
                  <v>320</v>
                </pt>
                <pt idx="320">
                  <v>321</v>
                </pt>
                <pt idx="321">
                  <v>322</v>
                </pt>
                <pt idx="322">
                  <v>323</v>
                </pt>
                <pt idx="323">
                  <v>324</v>
                </pt>
                <pt idx="324">
                  <v>325</v>
                </pt>
                <pt idx="325">
                  <v>326</v>
                </pt>
                <pt idx="326">
                  <v>327</v>
                </pt>
                <pt idx="327">
                  <v>328</v>
                </pt>
                <pt idx="328">
                  <v>329</v>
                </pt>
                <pt idx="329">
                  <v>330</v>
                </pt>
                <pt idx="330">
                  <v>331</v>
                </pt>
                <pt idx="331">
                  <v>332</v>
                </pt>
                <pt idx="332">
                  <v>333</v>
                </pt>
                <pt idx="333">
                  <v>334</v>
                </pt>
                <pt idx="334">
                  <v>335</v>
                </pt>
                <pt idx="335">
                  <v>336</v>
                </pt>
                <pt idx="336">
                  <v>337</v>
                </pt>
                <pt idx="337">
                  <v>338</v>
                </pt>
                <pt idx="338">
                  <v>339</v>
                </pt>
                <pt idx="339">
                  <v>340</v>
                </pt>
                <pt idx="340">
                  <v>341</v>
                </pt>
                <pt idx="341">
                  <v>342</v>
                </pt>
                <pt idx="342">
                  <v>343</v>
                </pt>
                <pt idx="343">
                  <v>344</v>
                </pt>
                <pt idx="344">
                  <v>345</v>
                </pt>
                <pt idx="345">
                  <v>346</v>
                </pt>
                <pt idx="346">
                  <v>347</v>
                </pt>
                <pt idx="347">
                  <v>348</v>
                </pt>
                <pt idx="348">
                  <v>349</v>
                </pt>
                <pt idx="349">
                  <v>350</v>
                </pt>
                <pt idx="350">
                  <v>351</v>
                </pt>
                <pt idx="351">
                  <v>352</v>
                </pt>
                <pt idx="352">
                  <v>353</v>
                </pt>
                <pt idx="353">
                  <v>354</v>
                </pt>
                <pt idx="354">
                  <v>355</v>
                </pt>
                <pt idx="355">
                  <v>356</v>
                </pt>
                <pt idx="356">
                  <v>357</v>
                </pt>
                <pt idx="357">
                  <v>358</v>
                </pt>
                <pt idx="358">
                  <v>359</v>
                </pt>
                <pt idx="359">
                  <v>360</v>
                </pt>
                <pt idx="360">
                  <v>361</v>
                </pt>
                <pt idx="361">
                  <v>362</v>
                </pt>
                <pt idx="362">
                  <v>363</v>
                </pt>
                <pt idx="363">
                  <v>364</v>
                </pt>
                <pt idx="364">
                  <v>365</v>
                </pt>
                <pt idx="365">
                  <v>366</v>
                </pt>
                <pt idx="366">
                  <v>367</v>
                </pt>
                <pt idx="367">
                  <v>368</v>
                </pt>
                <pt idx="368">
                  <v>369</v>
                </pt>
                <pt idx="369">
                  <v>370</v>
                </pt>
                <pt idx="370">
                  <v>371</v>
                </pt>
                <pt idx="371">
                  <v>372</v>
                </pt>
                <pt idx="372">
                  <v>373</v>
                </pt>
                <pt idx="373">
                  <v>374</v>
                </pt>
                <pt idx="374">
                  <v>375</v>
                </pt>
                <pt idx="375">
                  <v>376</v>
                </pt>
                <pt idx="376">
                  <v>377</v>
                </pt>
                <pt idx="377">
                  <v>378</v>
                </pt>
                <pt idx="378">
                  <v>379</v>
                </pt>
                <pt idx="379">
                  <v>380</v>
                </pt>
                <pt idx="380">
                  <v>381</v>
                </pt>
                <pt idx="381">
                  <v>382</v>
                </pt>
                <pt idx="382">
                  <v>383</v>
                </pt>
                <pt idx="383">
                  <v>384</v>
                </pt>
                <pt idx="384">
                  <v>385</v>
                </pt>
                <pt idx="385">
                  <v>386</v>
                </pt>
                <pt idx="386">
                  <v>387</v>
                </pt>
                <pt idx="387">
                  <v>388</v>
                </pt>
                <pt idx="388">
                  <v>389</v>
                </pt>
                <pt idx="389">
                  <v>390</v>
                </pt>
                <pt idx="390">
                  <v>391</v>
                </pt>
                <pt idx="391">
                  <v>392</v>
                </pt>
                <pt idx="392">
                  <v>393</v>
                </pt>
                <pt idx="393">
                  <v>394</v>
                </pt>
                <pt idx="394">
                  <v>395</v>
                </pt>
                <pt idx="395">
                  <v>396</v>
                </pt>
                <pt idx="396">
                  <v>397</v>
                </pt>
                <pt idx="397">
                  <v>398</v>
                </pt>
                <pt idx="398">
                  <v>399</v>
                </pt>
                <pt idx="399">
                  <v>400</v>
                </pt>
                <pt idx="400">
                  <v>401</v>
                </pt>
                <pt idx="401">
                  <v>402</v>
                </pt>
                <pt idx="402">
                  <v>403</v>
                </pt>
                <pt idx="403">
                  <v>404</v>
                </pt>
                <pt idx="404">
                  <v>405</v>
                </pt>
                <pt idx="405">
                  <v>406</v>
                </pt>
                <pt idx="406">
                  <v>407</v>
                </pt>
                <pt idx="407">
                  <v>408</v>
                </pt>
                <pt idx="408">
                  <v>409</v>
                </pt>
                <pt idx="409">
                  <v>410</v>
                </pt>
                <pt idx="410">
                  <v>411</v>
                </pt>
                <pt idx="411">
                  <v>412</v>
                </pt>
                <pt idx="412">
                  <v>413</v>
                </pt>
                <pt idx="413">
                  <v>414</v>
                </pt>
                <pt idx="414">
                  <v>415</v>
                </pt>
                <pt idx="415">
                  <v>416</v>
                </pt>
                <pt idx="416">
                  <v>417</v>
                </pt>
                <pt idx="417">
                  <v>418</v>
                </pt>
                <pt idx="418">
                  <v>419</v>
                </pt>
                <pt idx="419">
                  <v>420</v>
                </pt>
                <pt idx="420">
                  <v>421</v>
                </pt>
                <pt idx="421">
                  <v>422</v>
                </pt>
                <pt idx="422">
                  <v>423</v>
                </pt>
                <pt idx="423">
                  <v>424</v>
                </pt>
                <pt idx="424">
                  <v>425</v>
                </pt>
                <pt idx="425">
                  <v>426</v>
                </pt>
                <pt idx="426">
                  <v>427</v>
                </pt>
                <pt idx="427">
                  <v>428</v>
                </pt>
                <pt idx="428">
                  <v>429</v>
                </pt>
                <pt idx="429">
                  <v>430</v>
                </pt>
                <pt idx="430">
                  <v>431</v>
                </pt>
                <pt idx="431">
                  <v>432</v>
                </pt>
                <pt idx="432">
                  <v>433</v>
                </pt>
                <pt idx="433">
                  <v>434</v>
                </pt>
                <pt idx="434">
                  <v>435</v>
                </pt>
                <pt idx="435">
                  <v>436</v>
                </pt>
                <pt idx="436">
                  <v>437</v>
                </pt>
                <pt idx="437">
                  <v>438</v>
                </pt>
                <pt idx="438">
                  <v>439</v>
                </pt>
                <pt idx="439">
                  <v>440</v>
                </pt>
                <pt idx="440">
                  <v>441</v>
                </pt>
                <pt idx="441">
                  <v>442</v>
                </pt>
                <pt idx="442">
                  <v>443</v>
                </pt>
                <pt idx="443">
                  <v>444</v>
                </pt>
                <pt idx="444">
                  <v>445</v>
                </pt>
                <pt idx="445">
                  <v>446</v>
                </pt>
                <pt idx="446">
                  <v>447</v>
                </pt>
                <pt idx="447">
                  <v>448</v>
                </pt>
                <pt idx="448">
                  <v>449</v>
                </pt>
                <pt idx="449">
                  <v>450</v>
                </pt>
                <pt idx="450">
                  <v>451</v>
                </pt>
                <pt idx="451">
                  <v>452</v>
                </pt>
                <pt idx="452">
                  <v>453</v>
                </pt>
                <pt idx="453">
                  <v>454</v>
                </pt>
                <pt idx="454">
                  <v>455</v>
                </pt>
                <pt idx="455">
                  <v>456</v>
                </pt>
                <pt idx="456">
                  <v>457</v>
                </pt>
                <pt idx="457">
                  <v>458</v>
                </pt>
                <pt idx="458">
                  <v>459</v>
                </pt>
                <pt idx="459">
                  <v>460</v>
                </pt>
                <pt idx="460">
                  <v>461</v>
                </pt>
                <pt idx="461">
                  <v>462</v>
                </pt>
                <pt idx="462">
                  <v>463</v>
                </pt>
                <pt idx="463">
                  <v>464</v>
                </pt>
                <pt idx="464">
                  <v>465</v>
                </pt>
                <pt idx="465">
                  <v>466</v>
                </pt>
                <pt idx="466">
                  <v>467</v>
                </pt>
                <pt idx="467">
                  <v>468</v>
                </pt>
                <pt idx="468">
                  <v>469</v>
                </pt>
                <pt idx="469">
                  <v>470</v>
                </pt>
                <pt idx="470">
                  <v>471</v>
                </pt>
                <pt idx="471">
                  <v>472</v>
                </pt>
                <pt idx="472">
                  <v>473</v>
                </pt>
                <pt idx="473">
                  <v>474</v>
                </pt>
                <pt idx="474">
                  <v>475</v>
                </pt>
                <pt idx="475">
                  <v>476</v>
                </pt>
                <pt idx="476">
                  <v>477</v>
                </pt>
                <pt idx="477">
                  <v>478</v>
                </pt>
                <pt idx="478">
                  <v>479</v>
                </pt>
                <pt idx="479">
                  <v>480</v>
                </pt>
                <pt idx="480">
                  <v>481</v>
                </pt>
                <pt idx="481">
                  <v>482</v>
                </pt>
                <pt idx="482">
                  <v>483</v>
                </pt>
                <pt idx="483">
                  <v>484</v>
                </pt>
                <pt idx="484">
                  <v>485</v>
                </pt>
                <pt idx="485">
                  <v>486</v>
                </pt>
                <pt idx="486">
                  <v>487</v>
                </pt>
                <pt idx="487">
                  <v>488</v>
                </pt>
                <pt idx="488">
                  <v>489</v>
                </pt>
                <pt idx="489">
                  <v>490</v>
                </pt>
                <pt idx="490">
                  <v>491</v>
                </pt>
                <pt idx="491">
                  <v>492</v>
                </pt>
                <pt idx="492">
                  <v>493</v>
                </pt>
                <pt idx="493">
                  <v>494</v>
                </pt>
                <pt idx="494">
                  <v>495</v>
                </pt>
                <pt idx="495">
                  <v>496</v>
                </pt>
                <pt idx="496">
                  <v>497</v>
                </pt>
                <pt idx="497">
                  <v>498</v>
                </pt>
                <pt idx="498">
                  <v>499</v>
                </pt>
                <pt idx="499">
                  <v>500</v>
                </pt>
                <pt idx="500">
                  <v>501</v>
                </pt>
                <pt idx="501">
                  <v>502</v>
                </pt>
                <pt idx="502">
                  <v>503</v>
                </pt>
                <pt idx="503">
                  <v>504</v>
                </pt>
                <pt idx="504">
                  <v>505</v>
                </pt>
                <pt idx="505">
                  <v>506</v>
                </pt>
                <pt idx="506">
                  <v>507</v>
                </pt>
                <pt idx="507">
                  <v>508</v>
                </pt>
                <pt idx="508">
                  <v>509</v>
                </pt>
                <pt idx="509">
                  <v>510</v>
                </pt>
                <pt idx="510">
                  <v>511</v>
                </pt>
                <pt idx="511">
                  <v>512</v>
                </pt>
                <pt idx="512">
                  <v>513</v>
                </pt>
                <pt idx="513">
                  <v>514</v>
                </pt>
                <pt idx="514">
                  <v>515</v>
                </pt>
                <pt idx="515">
                  <v>516</v>
                </pt>
                <pt idx="516">
                  <v>517</v>
                </pt>
                <pt idx="517">
                  <v>518</v>
                </pt>
                <pt idx="518">
                  <v>519</v>
                </pt>
                <pt idx="519">
                  <v>520</v>
                </pt>
                <pt idx="520">
                  <v>521</v>
                </pt>
              </numCache>
            </numRef>
          </cat>
          <val>
            <numRef>
              <f>Trades!$AM$2:$AM$522</f>
              <numCache>
                <formatCode>"$"#,##0.00</formatCode>
                <ptCount val="521"/>
                <pt idx="0">
                  <v>50022</v>
                </pt>
                <pt idx="1">
                  <v>50060</v>
                </pt>
                <pt idx="2">
                  <v>50104</v>
                </pt>
                <pt idx="3">
                  <v>50142</v>
                </pt>
                <pt idx="4">
                  <v>50186</v>
                </pt>
                <pt idx="5">
                  <v>50198</v>
                </pt>
                <pt idx="6">
                  <v>50142</v>
                </pt>
                <pt idx="7">
                  <v>50050</v>
                </pt>
                <pt idx="8">
                  <v>50060</v>
                </pt>
                <pt idx="9">
                  <v>49960</v>
                </pt>
                <pt idx="10">
                  <v>49988</v>
                </pt>
                <pt idx="11">
                  <v>50018</v>
                </pt>
                <pt idx="12">
                  <v>49650</v>
                </pt>
                <pt idx="13">
                  <v>49606</v>
                </pt>
                <pt idx="14">
                  <v>49616</v>
                </pt>
                <pt idx="15">
                  <v>49636</v>
                </pt>
                <pt idx="16">
                  <v>49654</v>
                </pt>
                <pt idx="17">
                  <v>49660</v>
                </pt>
                <pt idx="18">
                  <v>49676</v>
                </pt>
                <pt idx="19">
                  <v>49588</v>
                </pt>
                <pt idx="20">
                  <v>49614</v>
                </pt>
                <pt idx="21">
                  <v>49656</v>
                </pt>
                <pt idx="22">
                  <v>49628</v>
                </pt>
                <pt idx="23">
                  <v>49648</v>
                </pt>
                <pt idx="24">
                  <v>49658</v>
                </pt>
                <pt idx="25">
                  <v>49622</v>
                </pt>
                <pt idx="26">
                  <v>49670</v>
                </pt>
                <pt idx="27">
                  <v>49708</v>
                </pt>
                <pt idx="28">
                  <v>49660</v>
                </pt>
                <pt idx="29">
                  <v>49698</v>
                </pt>
                <pt idx="30">
                  <v>49642</v>
                </pt>
                <pt idx="31">
                  <v>49676</v>
                </pt>
                <pt idx="32">
                  <v>49636</v>
                </pt>
                <pt idx="33">
                  <v>49716</v>
                </pt>
                <pt idx="34">
                  <v>49736</v>
                </pt>
                <pt idx="35">
                  <v>49754</v>
                </pt>
                <pt idx="36">
                  <v>49828</v>
                </pt>
                <pt idx="37">
                  <v>49838</v>
                </pt>
                <pt idx="38">
                  <v>49850</v>
                </pt>
                <pt idx="39">
                  <v>49810</v>
                </pt>
                <pt idx="40">
                  <v>49864</v>
                </pt>
                <pt idx="41">
                  <v>49884</v>
                </pt>
                <pt idx="42">
                  <v>49910</v>
                </pt>
                <pt idx="43">
                  <v>49942</v>
                </pt>
                <pt idx="44">
                  <v>49906</v>
                </pt>
                <pt idx="45">
                  <v>49944</v>
                </pt>
                <pt idx="46">
                  <v>49960</v>
                </pt>
                <pt idx="47">
                  <v>49998</v>
                </pt>
                <pt idx="48">
                  <v>49882</v>
                </pt>
                <pt idx="49">
                  <v>49902</v>
                </pt>
                <pt idx="50">
                  <v>49866</v>
                </pt>
                <pt idx="51">
                  <v>49892</v>
                </pt>
                <pt idx="52">
                  <v>49856</v>
                </pt>
                <pt idx="53">
                  <v>49878</v>
                </pt>
                <pt idx="54">
                  <v>49904</v>
                </pt>
                <pt idx="55">
                  <v>49872</v>
                </pt>
                <pt idx="56">
                  <v>49900</v>
                </pt>
                <pt idx="57">
                  <v>49968</v>
                </pt>
                <pt idx="58">
                  <v>49980</v>
                </pt>
                <pt idx="59">
                  <v>49952</v>
                </pt>
                <pt idx="60">
                  <v>49996</v>
                </pt>
                <pt idx="61">
                  <v>50016</v>
                </pt>
                <pt idx="62">
                  <v>49980</v>
                </pt>
                <pt idx="63">
                  <v>49944</v>
                </pt>
                <pt idx="64">
                  <v>49952</v>
                </pt>
                <pt idx="65">
                  <v>49908</v>
                </pt>
                <pt idx="66">
                  <v>49840</v>
                </pt>
                <pt idx="67">
                  <v>49756</v>
                </pt>
                <pt idx="68">
                  <v>49778</v>
                </pt>
                <pt idx="69">
                  <v>49796</v>
                </pt>
                <pt idx="70">
                  <v>49744</v>
                </pt>
                <pt idx="71">
                  <v>49772</v>
                </pt>
                <pt idx="72">
                  <v>49798</v>
                </pt>
                <pt idx="73">
                  <v>49718</v>
                </pt>
                <pt idx="74">
                  <v>49594</v>
                </pt>
                <pt idx="75">
                  <v>49546</v>
                </pt>
                <pt idx="76">
                  <v>49482</v>
                </pt>
                <pt idx="77">
                  <v>49520</v>
                </pt>
                <pt idx="78">
                  <v>49536</v>
                </pt>
                <pt idx="79">
                  <v>49556</v>
                </pt>
                <pt idx="80">
                  <v>49568</v>
                </pt>
                <pt idx="81">
                  <v>49594</v>
                </pt>
                <pt idx="82">
                  <v>49498</v>
                </pt>
                <pt idx="83">
                  <v>49558</v>
                </pt>
                <pt idx="84">
                  <v>49586</v>
                </pt>
                <pt idx="85">
                  <v>49628</v>
                </pt>
                <pt idx="86">
                  <v>49650</v>
                </pt>
                <pt idx="87">
                  <v>49714</v>
                </pt>
                <pt idx="88">
                  <v>49726</v>
                </pt>
                <pt idx="89">
                  <v>49774</v>
                </pt>
                <pt idx="90">
                  <v>49666</v>
                </pt>
                <pt idx="91">
                  <v>49614</v>
                </pt>
                <pt idx="92">
                  <v>49570</v>
                </pt>
                <pt idx="93">
                  <v>49542</v>
                </pt>
                <pt idx="94">
                  <v>49624</v>
                </pt>
                <pt idx="95">
                  <v>49312</v>
                </pt>
                <pt idx="96">
                  <v>49328</v>
                </pt>
                <pt idx="97">
                  <v>49364</v>
                </pt>
                <pt idx="98">
                  <v>49372</v>
                </pt>
                <pt idx="99">
                  <v>49332</v>
                </pt>
                <pt idx="100">
                  <v>49304</v>
                </pt>
                <pt idx="101">
                  <v>49264</v>
                </pt>
                <pt idx="102">
                  <v>49340</v>
                </pt>
                <pt idx="103">
                  <v>49268</v>
                </pt>
                <pt idx="104">
                  <v>49310</v>
                </pt>
                <pt idx="105">
                  <v>49332</v>
                </pt>
                <pt idx="106">
                  <v>49358</v>
                </pt>
                <pt idx="107">
                  <v>49274</v>
                </pt>
                <pt idx="108">
                  <v>49310</v>
                </pt>
                <pt idx="109">
                  <v>49332</v>
                </pt>
                <pt idx="110">
                  <v>49346</v>
                </pt>
                <pt idx="111">
                  <v>49362</v>
                </pt>
                <pt idx="112">
                  <v>0</v>
                </pt>
                <pt idx="113">
                  <v>0</v>
                </pt>
                <pt idx="114">
                  <v>0</v>
                </pt>
                <pt idx="115">
                  <v>0</v>
                </pt>
                <pt idx="116">
                  <v>0</v>
                </pt>
                <pt idx="117">
                  <v>0</v>
                </pt>
                <pt idx="118">
                  <v>0</v>
                </pt>
                <pt idx="119">
                  <v>0</v>
                </pt>
                <pt idx="120">
                  <v>0</v>
                </pt>
                <pt idx="121">
                  <v>0</v>
                </pt>
                <pt idx="122">
                  <v>0</v>
                </pt>
                <pt idx="123">
                  <v>0</v>
                </pt>
                <pt idx="124">
                  <v>0</v>
                </pt>
                <pt idx="125">
                  <v>0</v>
                </pt>
                <pt idx="126">
                  <v>0</v>
                </pt>
                <pt idx="127">
                  <v>0</v>
                </pt>
                <pt idx="128">
                  <v>0</v>
                </pt>
                <pt idx="129">
                  <v>0</v>
                </pt>
                <pt idx="130">
                  <v>0</v>
                </pt>
                <pt idx="131">
                  <v>0</v>
                </pt>
                <pt idx="132">
                  <v>0</v>
                </pt>
                <pt idx="133">
                  <v>0</v>
                </pt>
                <pt idx="134">
                  <v>0</v>
                </pt>
                <pt idx="135">
                  <v>0</v>
                </pt>
                <pt idx="136">
                  <v>0</v>
                </pt>
                <pt idx="137">
                  <v>0</v>
                </pt>
                <pt idx="138">
                  <v>0</v>
                </pt>
                <pt idx="139">
                  <v>0</v>
                </pt>
                <pt idx="140">
                  <v>0</v>
                </pt>
                <pt idx="141">
                  <v>0</v>
                </pt>
                <pt idx="142">
                  <v>0</v>
                </pt>
                <pt idx="143">
                  <v>0</v>
                </pt>
                <pt idx="144">
                  <v>0</v>
                </pt>
                <pt idx="145">
                  <v>0</v>
                </pt>
                <pt idx="146">
                  <v>0</v>
                </pt>
                <pt idx="147">
                  <v>0</v>
                </pt>
                <pt idx="148">
                  <v>0</v>
                </pt>
                <pt idx="149">
                  <v>0</v>
                </pt>
                <pt idx="150">
                  <v>0</v>
                </pt>
                <pt idx="151">
                  <v>0</v>
                </pt>
                <pt idx="152">
                  <v>0</v>
                </pt>
                <pt idx="153">
                  <v>0</v>
                </pt>
                <pt idx="154">
                  <v>0</v>
                </pt>
                <pt idx="155">
                  <v>0</v>
                </pt>
                <pt idx="156">
                  <v>0</v>
                </pt>
                <pt idx="157">
                  <v>0</v>
                </pt>
                <pt idx="158">
                  <v>0</v>
                </pt>
                <pt idx="159">
                  <v>0</v>
                </pt>
                <pt idx="160">
                  <v>0</v>
                </pt>
                <pt idx="161">
                  <v>0</v>
                </pt>
                <pt idx="162">
                  <v>0</v>
                </pt>
                <pt idx="163">
                  <v>0</v>
                </pt>
                <pt idx="164">
                  <v>0</v>
                </pt>
                <pt idx="165">
                  <v>0</v>
                </pt>
                <pt idx="166">
                  <v>0</v>
                </pt>
                <pt idx="167">
                  <v>0</v>
                </pt>
                <pt idx="168">
                  <v>0</v>
                </pt>
                <pt idx="169">
                  <v>0</v>
                </pt>
                <pt idx="170">
                  <v>0</v>
                </pt>
                <pt idx="171">
                  <v>0</v>
                </pt>
                <pt idx="172">
                  <v>0</v>
                </pt>
                <pt idx="173">
                  <v>0</v>
                </pt>
                <pt idx="174">
                  <v>0</v>
                </pt>
                <pt idx="175">
                  <v>0</v>
                </pt>
                <pt idx="176">
                  <v>0</v>
                </pt>
                <pt idx="177">
                  <v>0</v>
                </pt>
                <pt idx="178">
                  <v>0</v>
                </pt>
                <pt idx="179">
                  <v>0</v>
                </pt>
                <pt idx="180">
                  <v>0</v>
                </pt>
                <pt idx="181">
                  <v>0</v>
                </pt>
                <pt idx="182">
                  <v>0</v>
                </pt>
                <pt idx="183">
                  <v>0</v>
                </pt>
                <pt idx="184">
                  <v>0</v>
                </pt>
                <pt idx="185">
                  <v>0</v>
                </pt>
                <pt idx="186">
                  <v>0</v>
                </pt>
                <pt idx="187">
                  <v>0</v>
                </pt>
                <pt idx="188">
                  <v>0</v>
                </pt>
                <pt idx="189">
                  <v>0</v>
                </pt>
                <pt idx="190">
                  <v>0</v>
                </pt>
                <pt idx="191">
                  <v>0</v>
                </pt>
                <pt idx="192">
                  <v>0</v>
                </pt>
                <pt idx="193">
                  <v>0</v>
                </pt>
                <pt idx="194">
                  <v>0</v>
                </pt>
                <pt idx="195">
                  <v>0</v>
                </pt>
                <pt idx="196">
                  <v>0</v>
                </pt>
                <pt idx="197">
                  <v>0</v>
                </pt>
                <pt idx="198">
                  <v>0</v>
                </pt>
                <pt idx="199">
                  <v>0</v>
                </pt>
                <pt idx="200">
                  <v>0</v>
                </pt>
                <pt idx="201">
                  <v>0</v>
                </pt>
                <pt idx="202">
                  <v>0</v>
                </pt>
                <pt idx="203">
                  <v>0</v>
                </pt>
                <pt idx="204">
                  <v>0</v>
                </pt>
                <pt idx="205">
                  <v>0</v>
                </pt>
                <pt idx="206">
                  <v>0</v>
                </pt>
                <pt idx="207">
                  <v>0</v>
                </pt>
                <pt idx="208">
                  <v>0</v>
                </pt>
                <pt idx="209">
                  <v>0</v>
                </pt>
                <pt idx="210">
                  <v>0</v>
                </pt>
                <pt idx="211">
                  <v>0</v>
                </pt>
                <pt idx="212">
                  <v>0</v>
                </pt>
                <pt idx="213">
                  <v>0</v>
                </pt>
                <pt idx="214">
                  <v>0</v>
                </pt>
                <pt idx="215">
                  <v>0</v>
                </pt>
                <pt idx="216">
                  <v>0</v>
                </pt>
                <pt idx="217">
                  <v>0</v>
                </pt>
                <pt idx="218">
                  <v>0</v>
                </pt>
                <pt idx="219">
                  <v>0</v>
                </pt>
                <pt idx="220">
                  <v>0</v>
                </pt>
                <pt idx="221">
                  <v>0</v>
                </pt>
                <pt idx="222">
                  <v>0</v>
                </pt>
                <pt idx="223">
                  <v>0</v>
                </pt>
                <pt idx="224">
                  <v>0</v>
                </pt>
                <pt idx="225">
                  <v>0</v>
                </pt>
                <pt idx="226">
                  <v>0</v>
                </pt>
                <pt idx="227">
                  <v>0</v>
                </pt>
                <pt idx="228">
                  <v>0</v>
                </pt>
                <pt idx="229">
                  <v>0</v>
                </pt>
                <pt idx="230">
                  <v>0</v>
                </pt>
                <pt idx="231">
                  <v>0</v>
                </pt>
                <pt idx="232">
                  <v>0</v>
                </pt>
                <pt idx="233">
                  <v>0</v>
                </pt>
                <pt idx="234">
                  <v>0</v>
                </pt>
                <pt idx="235">
                  <v>0</v>
                </pt>
                <pt idx="236">
                  <v>0</v>
                </pt>
                <pt idx="237">
                  <v>0</v>
                </pt>
                <pt idx="238">
                  <v>0</v>
                </pt>
                <pt idx="239">
                  <v>0</v>
                </pt>
                <pt idx="240">
                  <v>0</v>
                </pt>
                <pt idx="241">
                  <v>0</v>
                </pt>
                <pt idx="242">
                  <v>0</v>
                </pt>
                <pt idx="243">
                  <v>0</v>
                </pt>
                <pt idx="244">
                  <v>0</v>
                </pt>
                <pt idx="245">
                  <v>0</v>
                </pt>
                <pt idx="246">
                  <v>0</v>
                </pt>
                <pt idx="247">
                  <v>0</v>
                </pt>
                <pt idx="248">
                  <v>0</v>
                </pt>
                <pt idx="249">
                  <v>0</v>
                </pt>
                <pt idx="250">
                  <v>0</v>
                </pt>
                <pt idx="251">
                  <v>0</v>
                </pt>
                <pt idx="252">
                  <v>0</v>
                </pt>
                <pt idx="253">
                  <v>0</v>
                </pt>
                <pt idx="254">
                  <v>0</v>
                </pt>
                <pt idx="255">
                  <v>0</v>
                </pt>
                <pt idx="256">
                  <v>0</v>
                </pt>
                <pt idx="257">
                  <v>0</v>
                </pt>
                <pt idx="258">
                  <v>0</v>
                </pt>
                <pt idx="259">
                  <v>0</v>
                </pt>
                <pt idx="260">
                  <v>0</v>
                </pt>
                <pt idx="261">
                  <v>0</v>
                </pt>
                <pt idx="262">
                  <v>0</v>
                </pt>
                <pt idx="263">
                  <v>0</v>
                </pt>
                <pt idx="264">
                  <v>0</v>
                </pt>
                <pt idx="265">
                  <v>0</v>
                </pt>
                <pt idx="266">
                  <v>0</v>
                </pt>
                <pt idx="267">
                  <v>0</v>
                </pt>
                <pt idx="268">
                  <v>0</v>
                </pt>
                <pt idx="269">
                  <v>0</v>
                </pt>
                <pt idx="270">
                  <v>0</v>
                </pt>
                <pt idx="271">
                  <v>0</v>
                </pt>
                <pt idx="272">
                  <v>0</v>
                </pt>
                <pt idx="273">
                  <v>0</v>
                </pt>
                <pt idx="274">
                  <v>0</v>
                </pt>
                <pt idx="275">
                  <v>0</v>
                </pt>
                <pt idx="276">
                  <v>0</v>
                </pt>
                <pt idx="277">
                  <v>0</v>
                </pt>
                <pt idx="278">
                  <v>0</v>
                </pt>
                <pt idx="279">
                  <v>0</v>
                </pt>
                <pt idx="280">
                  <v>0</v>
                </pt>
                <pt idx="281">
                  <v>0</v>
                </pt>
                <pt idx="282">
                  <v>0</v>
                </pt>
                <pt idx="283">
                  <v>0</v>
                </pt>
                <pt idx="284">
                  <v>0</v>
                </pt>
                <pt idx="285">
                  <v>0</v>
                </pt>
                <pt idx="286">
                  <v>0</v>
                </pt>
                <pt idx="287">
                  <v>0</v>
                </pt>
                <pt idx="288">
                  <v>0</v>
                </pt>
                <pt idx="289">
                  <v>0</v>
                </pt>
                <pt idx="290">
                  <v>0</v>
                </pt>
                <pt idx="291">
                  <v>0</v>
                </pt>
                <pt idx="292">
                  <v>0</v>
                </pt>
                <pt idx="293">
                  <v>0</v>
                </pt>
                <pt idx="294">
                  <v>0</v>
                </pt>
                <pt idx="295">
                  <v>0</v>
                </pt>
                <pt idx="296">
                  <v>0</v>
                </pt>
                <pt idx="297">
                  <v>0</v>
                </pt>
                <pt idx="298">
                  <v>0</v>
                </pt>
                <pt idx="299">
                  <v>0</v>
                </pt>
                <pt idx="300">
                  <v>0</v>
                </pt>
                <pt idx="301">
                  <v>0</v>
                </pt>
                <pt idx="302">
                  <v>0</v>
                </pt>
                <pt idx="303">
                  <v>0</v>
                </pt>
                <pt idx="304">
                  <v>0</v>
                </pt>
                <pt idx="305">
                  <v>0</v>
                </pt>
                <pt idx="306">
                  <v>0</v>
                </pt>
                <pt idx="307">
                  <v>0</v>
                </pt>
                <pt idx="308">
                  <v>0</v>
                </pt>
                <pt idx="309">
                  <v>0</v>
                </pt>
                <pt idx="310">
                  <v>0</v>
                </pt>
                <pt idx="311">
                  <v>0</v>
                </pt>
                <pt idx="312">
                  <v>0</v>
                </pt>
                <pt idx="313">
                  <v>0</v>
                </pt>
                <pt idx="314">
                  <v>0</v>
                </pt>
                <pt idx="315">
                  <v>0</v>
                </pt>
                <pt idx="316">
                  <v>0</v>
                </pt>
                <pt idx="317">
                  <v>0</v>
                </pt>
                <pt idx="318">
                  <v>0</v>
                </pt>
                <pt idx="319">
                  <v>0</v>
                </pt>
                <pt idx="320">
                  <v>0</v>
                </pt>
                <pt idx="321">
                  <v>0</v>
                </pt>
                <pt idx="322">
                  <v>0</v>
                </pt>
                <pt idx="323">
                  <v>0</v>
                </pt>
                <pt idx="324">
                  <v>0</v>
                </pt>
                <pt idx="325">
                  <v>0</v>
                </pt>
                <pt idx="326">
                  <v>0</v>
                </pt>
                <pt idx="327">
                  <v>0</v>
                </pt>
                <pt idx="328">
                  <v>0</v>
                </pt>
                <pt idx="329">
                  <v>0</v>
                </pt>
                <pt idx="330">
                  <v>0</v>
                </pt>
                <pt idx="331">
                  <v>0</v>
                </pt>
                <pt idx="332">
                  <v>0</v>
                </pt>
                <pt idx="333">
                  <v>0</v>
                </pt>
                <pt idx="334">
                  <v>0</v>
                </pt>
                <pt idx="335">
                  <v>0</v>
                </pt>
                <pt idx="336">
                  <v>0</v>
                </pt>
                <pt idx="337">
                  <v>0</v>
                </pt>
                <pt idx="338">
                  <v>0</v>
                </pt>
                <pt idx="339">
                  <v>0</v>
                </pt>
                <pt idx="340">
                  <v>0</v>
                </pt>
                <pt idx="341">
                  <v>0</v>
                </pt>
                <pt idx="342">
                  <v>0</v>
                </pt>
                <pt idx="343">
                  <v>0</v>
                </pt>
                <pt idx="344">
                  <v>0</v>
                </pt>
                <pt idx="345">
                  <v>0</v>
                </pt>
                <pt idx="346">
                  <v>0</v>
                </pt>
                <pt idx="347">
                  <v>0</v>
                </pt>
                <pt idx="348">
                  <v>0</v>
                </pt>
                <pt idx="349">
                  <v>0</v>
                </pt>
                <pt idx="350">
                  <v>0</v>
                </pt>
                <pt idx="351">
                  <v>0</v>
                </pt>
                <pt idx="352">
                  <v>0</v>
                </pt>
                <pt idx="353">
                  <v>0</v>
                </pt>
                <pt idx="354">
                  <v>0</v>
                </pt>
                <pt idx="355">
                  <v>0</v>
                </pt>
                <pt idx="356">
                  <v>0</v>
                </pt>
                <pt idx="357">
                  <v>0</v>
                </pt>
                <pt idx="358">
                  <v>0</v>
                </pt>
                <pt idx="359">
                  <v>0</v>
                </pt>
                <pt idx="360">
                  <v>0</v>
                </pt>
                <pt idx="361">
                  <v>0</v>
                </pt>
                <pt idx="362">
                  <v>0</v>
                </pt>
                <pt idx="363">
                  <v>0</v>
                </pt>
                <pt idx="364">
                  <v>0</v>
                </pt>
                <pt idx="365">
                  <v>0</v>
                </pt>
                <pt idx="366">
                  <v>0</v>
                </pt>
                <pt idx="367">
                  <v>0</v>
                </pt>
                <pt idx="368">
                  <v>0</v>
                </pt>
                <pt idx="369">
                  <v>0</v>
                </pt>
                <pt idx="370">
                  <v>0</v>
                </pt>
                <pt idx="371">
                  <v>0</v>
                </pt>
                <pt idx="372">
                  <v>0</v>
                </pt>
                <pt idx="373">
                  <v>0</v>
                </pt>
                <pt idx="374">
                  <v>0</v>
                </pt>
                <pt idx="375">
                  <v>0</v>
                </pt>
                <pt idx="376">
                  <v>0</v>
                </pt>
                <pt idx="377">
                  <v>0</v>
                </pt>
                <pt idx="378">
                  <v>0</v>
                </pt>
                <pt idx="379">
                  <v>0</v>
                </pt>
                <pt idx="380">
                  <v>0</v>
                </pt>
                <pt idx="381">
                  <v>0</v>
                </pt>
                <pt idx="382">
                  <v>0</v>
                </pt>
                <pt idx="383">
                  <v>0</v>
                </pt>
                <pt idx="384">
                  <v>0</v>
                </pt>
                <pt idx="385">
                  <v>0</v>
                </pt>
                <pt idx="386">
                  <v>0</v>
                </pt>
                <pt idx="387">
                  <v>0</v>
                </pt>
                <pt idx="388">
                  <v>0</v>
                </pt>
                <pt idx="389">
                  <v>0</v>
                </pt>
                <pt idx="390">
                  <v>0</v>
                </pt>
                <pt idx="391">
                  <v>0</v>
                </pt>
                <pt idx="392">
                  <v>0</v>
                </pt>
                <pt idx="393">
                  <v>0</v>
                </pt>
                <pt idx="394">
                  <v>0</v>
                </pt>
                <pt idx="395">
                  <v>0</v>
                </pt>
                <pt idx="396">
                  <v>0</v>
                </pt>
                <pt idx="397">
                  <v>0</v>
                </pt>
                <pt idx="398">
                  <v>0</v>
                </pt>
                <pt idx="399">
                  <v>0</v>
                </pt>
                <pt idx="400">
                  <v>0</v>
                </pt>
                <pt idx="401">
                  <v>0</v>
                </pt>
                <pt idx="402">
                  <v>0</v>
                </pt>
                <pt idx="403">
                  <v>0</v>
                </pt>
                <pt idx="404">
                  <v>0</v>
                </pt>
                <pt idx="405">
                  <v>0</v>
                </pt>
                <pt idx="406">
                  <v>0</v>
                </pt>
                <pt idx="407">
                  <v>0</v>
                </pt>
                <pt idx="408">
                  <v>0</v>
                </pt>
                <pt idx="409">
                  <v>0</v>
                </pt>
                <pt idx="410">
                  <v>0</v>
                </pt>
                <pt idx="411">
                  <v>0</v>
                </pt>
                <pt idx="412">
                  <v>0</v>
                </pt>
                <pt idx="413">
                  <v>0</v>
                </pt>
                <pt idx="414">
                  <v>0</v>
                </pt>
                <pt idx="415">
                  <v>0</v>
                </pt>
                <pt idx="416">
                  <v>0</v>
                </pt>
                <pt idx="417">
                  <v>0</v>
                </pt>
                <pt idx="418">
                  <v>0</v>
                </pt>
                <pt idx="419">
                  <v>0</v>
                </pt>
                <pt idx="420">
                  <v>0</v>
                </pt>
                <pt idx="421">
                  <v>0</v>
                </pt>
                <pt idx="422">
                  <v>0</v>
                </pt>
                <pt idx="423">
                  <v>0</v>
                </pt>
                <pt idx="424">
                  <v>0</v>
                </pt>
                <pt idx="425">
                  <v>0</v>
                </pt>
                <pt idx="426">
                  <v>0</v>
                </pt>
                <pt idx="427">
                  <v>0</v>
                </pt>
                <pt idx="428">
                  <v>0</v>
                </pt>
                <pt idx="429">
                  <v>0</v>
                </pt>
                <pt idx="430">
                  <v>0</v>
                </pt>
                <pt idx="431">
                  <v>0</v>
                </pt>
                <pt idx="432">
                  <v>0</v>
                </pt>
                <pt idx="433">
                  <v>0</v>
                </pt>
                <pt idx="434">
                  <v>0</v>
                </pt>
                <pt idx="435">
                  <v>0</v>
                </pt>
                <pt idx="436">
                  <v>0</v>
                </pt>
                <pt idx="437">
                  <v>0</v>
                </pt>
                <pt idx="438">
                  <v>0</v>
                </pt>
                <pt idx="439">
                  <v>0</v>
                </pt>
                <pt idx="440">
                  <v>0</v>
                </pt>
                <pt idx="441">
                  <v>0</v>
                </pt>
                <pt idx="442">
                  <v>0</v>
                </pt>
                <pt idx="443">
                  <v>0</v>
                </pt>
                <pt idx="444">
                  <v>0</v>
                </pt>
                <pt idx="445">
                  <v>0</v>
                </pt>
                <pt idx="446">
                  <v>0</v>
                </pt>
                <pt idx="447">
                  <v>0</v>
                </pt>
                <pt idx="448">
                  <v>0</v>
                </pt>
                <pt idx="449">
                  <v>0</v>
                </pt>
                <pt idx="450">
                  <v>0</v>
                </pt>
                <pt idx="451">
                  <v>0</v>
                </pt>
                <pt idx="452">
                  <v>0</v>
                </pt>
                <pt idx="453">
                  <v>0</v>
                </pt>
                <pt idx="454">
                  <v>0</v>
                </pt>
                <pt idx="455">
                  <v>0</v>
                </pt>
                <pt idx="456">
                  <v>0</v>
                </pt>
                <pt idx="457">
                  <v>0</v>
                </pt>
                <pt idx="458">
                  <v>0</v>
                </pt>
                <pt idx="459">
                  <v>0</v>
                </pt>
                <pt idx="460">
                  <v>0</v>
                </pt>
                <pt idx="461">
                  <v>0</v>
                </pt>
                <pt idx="462">
                  <v>0</v>
                </pt>
                <pt idx="463">
                  <v>0</v>
                </pt>
                <pt idx="464">
                  <v>0</v>
                </pt>
                <pt idx="465">
                  <v>0</v>
                </pt>
                <pt idx="466">
                  <v>0</v>
                </pt>
                <pt idx="467">
                  <v>0</v>
                </pt>
                <pt idx="468">
                  <v>0</v>
                </pt>
                <pt idx="469">
                  <v>0</v>
                </pt>
                <pt idx="470">
                  <v>0</v>
                </pt>
                <pt idx="471">
                  <v>0</v>
                </pt>
                <pt idx="472">
                  <v>0</v>
                </pt>
                <pt idx="473">
                  <v>0</v>
                </pt>
                <pt idx="474">
                  <v>0</v>
                </pt>
                <pt idx="475">
                  <v>0</v>
                </pt>
                <pt idx="476">
                  <v>0</v>
                </pt>
                <pt idx="477">
                  <v>0</v>
                </pt>
                <pt idx="478">
                  <v>0</v>
                </pt>
                <pt idx="479">
                  <v>0</v>
                </pt>
                <pt idx="480">
                  <v>0</v>
                </pt>
                <pt idx="481">
                  <v>0</v>
                </pt>
                <pt idx="482">
                  <v>0</v>
                </pt>
                <pt idx="483">
                  <v>0</v>
                </pt>
                <pt idx="484">
                  <v>0</v>
                </pt>
                <pt idx="485">
                  <v>0</v>
                </pt>
                <pt idx="486">
                  <v>0</v>
                </pt>
                <pt idx="487">
                  <v>0</v>
                </pt>
                <pt idx="488">
                  <v>0</v>
                </pt>
                <pt idx="489">
                  <v>0</v>
                </pt>
                <pt idx="490">
                  <v>0</v>
                </pt>
                <pt idx="491">
                  <v>0</v>
                </pt>
                <pt idx="492">
                  <v>0</v>
                </pt>
                <pt idx="493">
                  <v>0</v>
                </pt>
                <pt idx="494">
                  <v>0</v>
                </pt>
                <pt idx="495">
                  <v>0</v>
                </pt>
                <pt idx="496">
                  <v>0</v>
                </pt>
                <pt idx="497">
                  <v>0</v>
                </pt>
                <pt idx="498">
                  <v>0</v>
                </pt>
                <pt idx="499">
                  <v>0</v>
                </pt>
                <pt idx="500">
                  <v>0</v>
                </pt>
                <pt idx="501">
                  <v>0</v>
                </pt>
                <pt idx="502">
                  <v>0</v>
                </pt>
                <pt idx="503">
                  <v>0</v>
                </pt>
                <pt idx="504">
                  <v>0</v>
                </pt>
                <pt idx="505">
                  <v>0</v>
                </pt>
                <pt idx="506">
                  <v>0</v>
                </pt>
                <pt idx="507">
                  <v>0</v>
                </pt>
                <pt idx="508">
                  <v>0</v>
                </pt>
                <pt idx="509">
                  <v>0</v>
                </pt>
                <pt idx="510">
                  <v>0</v>
                </pt>
                <pt idx="511">
                  <v>0</v>
                </pt>
                <pt idx="512">
                  <v>0</v>
                </pt>
                <pt idx="513">
                  <v>0</v>
                </pt>
                <pt idx="514">
                  <v>0</v>
                </pt>
                <pt idx="515">
                  <v>0</v>
                </pt>
                <pt idx="516">
                  <v>0</v>
                </pt>
                <pt idx="517">
                  <v>0</v>
                </pt>
                <pt idx="518">
                  <v>0</v>
                </pt>
                <pt idx="519">
                  <v>0</v>
                </pt>
                <pt idx="520">
                  <v>0</v>
                </pt>
              </numCache>
            </numRef>
          </val>
          <smooth val="1"/>
        </ser>
        <ser>
          <idx val="4"/>
          <order val="4"/>
          <tx>
            <strRef>
              <f>Trades!$AN$1</f>
              <strCache>
                <ptCount val="1"/>
                <pt idx="0">
                  <v>BalProp_hybrid_nobe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Trades!$A$2:$A$522</f>
              <numCache>
                <formatCode>General</formatCode>
                <ptCount val="521"/>
                <pt idx="0">
                  <v>1</v>
                </pt>
                <pt idx="1">
                  <v>2</v>
                </pt>
                <pt idx="2">
                  <v>3</v>
                </pt>
                <pt idx="3">
                  <v>4</v>
                </pt>
                <pt idx="4">
                  <v>5</v>
                </pt>
                <pt idx="5">
                  <v>6</v>
                </pt>
                <pt idx="6">
                  <v>7</v>
                </pt>
                <pt idx="7">
                  <v>8</v>
                </pt>
                <pt idx="8">
                  <v>9</v>
                </pt>
                <pt idx="9">
                  <v>10</v>
                </pt>
                <pt idx="10">
                  <v>11</v>
                </pt>
                <pt idx="11">
                  <v>12</v>
                </pt>
                <pt idx="12">
                  <v>13</v>
                </pt>
                <pt idx="13">
                  <v>14</v>
                </pt>
                <pt idx="14">
                  <v>15</v>
                </pt>
                <pt idx="15">
                  <v>16</v>
                </pt>
                <pt idx="16">
                  <v>17</v>
                </pt>
                <pt idx="17">
                  <v>18</v>
                </pt>
                <pt idx="18">
                  <v>19</v>
                </pt>
                <pt idx="19">
                  <v>20</v>
                </pt>
                <pt idx="20">
                  <v>21</v>
                </pt>
                <pt idx="21">
                  <v>22</v>
                </pt>
                <pt idx="22">
                  <v>23</v>
                </pt>
                <pt idx="23">
                  <v>24</v>
                </pt>
                <pt idx="24">
                  <v>25</v>
                </pt>
                <pt idx="25">
                  <v>26</v>
                </pt>
                <pt idx="26">
                  <v>27</v>
                </pt>
                <pt idx="27">
                  <v>28</v>
                </pt>
                <pt idx="28">
                  <v>29</v>
                </pt>
                <pt idx="29">
                  <v>30</v>
                </pt>
                <pt idx="30">
                  <v>31</v>
                </pt>
                <pt idx="31">
                  <v>32</v>
                </pt>
                <pt idx="32">
                  <v>33</v>
                </pt>
                <pt idx="33">
                  <v>34</v>
                </pt>
                <pt idx="34">
                  <v>35</v>
                </pt>
                <pt idx="35">
                  <v>36</v>
                </pt>
                <pt idx="36">
                  <v>37</v>
                </pt>
                <pt idx="37">
                  <v>38</v>
                </pt>
                <pt idx="38">
                  <v>39</v>
                </pt>
                <pt idx="39">
                  <v>40</v>
                </pt>
                <pt idx="40">
                  <v>41</v>
                </pt>
                <pt idx="41">
                  <v>42</v>
                </pt>
                <pt idx="42">
                  <v>43</v>
                </pt>
                <pt idx="43">
                  <v>44</v>
                </pt>
                <pt idx="44">
                  <v>45</v>
                </pt>
                <pt idx="45">
                  <v>46</v>
                </pt>
                <pt idx="46">
                  <v>47</v>
                </pt>
                <pt idx="47">
                  <v>48</v>
                </pt>
                <pt idx="48">
                  <v>49</v>
                </pt>
                <pt idx="49">
                  <v>50</v>
                </pt>
                <pt idx="50">
                  <v>51</v>
                </pt>
                <pt idx="51">
                  <v>52</v>
                </pt>
                <pt idx="52">
                  <v>53</v>
                </pt>
                <pt idx="53">
                  <v>54</v>
                </pt>
                <pt idx="54">
                  <v>55</v>
                </pt>
                <pt idx="55">
                  <v>56</v>
                </pt>
                <pt idx="56">
                  <v>57</v>
                </pt>
                <pt idx="57">
                  <v>58</v>
                </pt>
                <pt idx="58">
                  <v>59</v>
                </pt>
                <pt idx="59">
                  <v>60</v>
                </pt>
                <pt idx="60">
                  <v>61</v>
                </pt>
                <pt idx="61">
                  <v>62</v>
                </pt>
                <pt idx="62">
                  <v>63</v>
                </pt>
                <pt idx="63">
                  <v>64</v>
                </pt>
                <pt idx="64">
                  <v>65</v>
                </pt>
                <pt idx="65">
                  <v>66</v>
                </pt>
                <pt idx="66">
                  <v>67</v>
                </pt>
                <pt idx="67">
                  <v>68</v>
                </pt>
                <pt idx="68">
                  <v>69</v>
                </pt>
                <pt idx="69">
                  <v>70</v>
                </pt>
                <pt idx="70">
                  <v>71</v>
                </pt>
                <pt idx="71">
                  <v>72</v>
                </pt>
                <pt idx="72">
                  <v>73</v>
                </pt>
                <pt idx="73">
                  <v>74</v>
                </pt>
                <pt idx="74">
                  <v>75</v>
                </pt>
                <pt idx="75">
                  <v>76</v>
                </pt>
                <pt idx="76">
                  <v>77</v>
                </pt>
                <pt idx="77">
                  <v>78</v>
                </pt>
                <pt idx="78">
                  <v>79</v>
                </pt>
                <pt idx="79">
                  <v>80</v>
                </pt>
                <pt idx="80">
                  <v>81</v>
                </pt>
                <pt idx="81">
                  <v>82</v>
                </pt>
                <pt idx="82">
                  <v>83</v>
                </pt>
                <pt idx="83">
                  <v>84</v>
                </pt>
                <pt idx="84">
                  <v>85</v>
                </pt>
                <pt idx="85">
                  <v>86</v>
                </pt>
                <pt idx="86">
                  <v>87</v>
                </pt>
                <pt idx="87">
                  <v>88</v>
                </pt>
                <pt idx="88">
                  <v>89</v>
                </pt>
                <pt idx="89">
                  <v>90</v>
                </pt>
                <pt idx="90">
                  <v>91</v>
                </pt>
                <pt idx="91">
                  <v>92</v>
                </pt>
                <pt idx="92">
                  <v>93</v>
                </pt>
                <pt idx="93">
                  <v>94</v>
                </pt>
                <pt idx="94">
                  <v>95</v>
                </pt>
                <pt idx="95">
                  <v>96</v>
                </pt>
                <pt idx="96">
                  <v>97</v>
                </pt>
                <pt idx="97">
                  <v>98</v>
                </pt>
                <pt idx="98">
                  <v>99</v>
                </pt>
                <pt idx="99">
                  <v>100</v>
                </pt>
                <pt idx="100">
                  <v>101</v>
                </pt>
                <pt idx="101">
                  <v>102</v>
                </pt>
                <pt idx="102">
                  <v>103</v>
                </pt>
                <pt idx="103">
                  <v>104</v>
                </pt>
                <pt idx="104">
                  <v>105</v>
                </pt>
                <pt idx="105">
                  <v>106</v>
                </pt>
                <pt idx="106">
                  <v>107</v>
                </pt>
                <pt idx="107">
                  <v>108</v>
                </pt>
                <pt idx="108">
                  <v>109</v>
                </pt>
                <pt idx="109">
                  <v>110</v>
                </pt>
                <pt idx="110">
                  <v>111</v>
                </pt>
                <pt idx="111">
                  <v>112</v>
                </pt>
                <pt idx="112">
                  <v>113</v>
                </pt>
                <pt idx="113">
                  <v>114</v>
                </pt>
                <pt idx="114">
                  <v>115</v>
                </pt>
                <pt idx="115">
                  <v>116</v>
                </pt>
                <pt idx="116">
                  <v>117</v>
                </pt>
                <pt idx="117">
                  <v>118</v>
                </pt>
                <pt idx="118">
                  <v>119</v>
                </pt>
                <pt idx="119">
                  <v>120</v>
                </pt>
                <pt idx="120">
                  <v>121</v>
                </pt>
                <pt idx="121">
                  <v>122</v>
                </pt>
                <pt idx="122">
                  <v>123</v>
                </pt>
                <pt idx="123">
                  <v>124</v>
                </pt>
                <pt idx="124">
                  <v>125</v>
                </pt>
                <pt idx="125">
                  <v>126</v>
                </pt>
                <pt idx="126">
                  <v>127</v>
                </pt>
                <pt idx="127">
                  <v>128</v>
                </pt>
                <pt idx="128">
                  <v>129</v>
                </pt>
                <pt idx="129">
                  <v>130</v>
                </pt>
                <pt idx="130">
                  <v>131</v>
                </pt>
                <pt idx="131">
                  <v>132</v>
                </pt>
                <pt idx="132">
                  <v>133</v>
                </pt>
                <pt idx="133">
                  <v>134</v>
                </pt>
                <pt idx="134">
                  <v>135</v>
                </pt>
                <pt idx="135">
                  <v>136</v>
                </pt>
                <pt idx="136">
                  <v>137</v>
                </pt>
                <pt idx="137">
                  <v>138</v>
                </pt>
                <pt idx="138">
                  <v>139</v>
                </pt>
                <pt idx="139">
                  <v>140</v>
                </pt>
                <pt idx="140">
                  <v>141</v>
                </pt>
                <pt idx="141">
                  <v>142</v>
                </pt>
                <pt idx="142">
                  <v>143</v>
                </pt>
                <pt idx="143">
                  <v>144</v>
                </pt>
                <pt idx="144">
                  <v>145</v>
                </pt>
                <pt idx="145">
                  <v>146</v>
                </pt>
                <pt idx="146">
                  <v>147</v>
                </pt>
                <pt idx="147">
                  <v>148</v>
                </pt>
                <pt idx="148">
                  <v>149</v>
                </pt>
                <pt idx="149">
                  <v>150</v>
                </pt>
                <pt idx="150">
                  <v>151</v>
                </pt>
                <pt idx="151">
                  <v>152</v>
                </pt>
                <pt idx="152">
                  <v>153</v>
                </pt>
                <pt idx="153">
                  <v>154</v>
                </pt>
                <pt idx="154">
                  <v>155</v>
                </pt>
                <pt idx="155">
                  <v>156</v>
                </pt>
                <pt idx="156">
                  <v>157</v>
                </pt>
                <pt idx="157">
                  <v>158</v>
                </pt>
                <pt idx="158">
                  <v>159</v>
                </pt>
                <pt idx="159">
                  <v>160</v>
                </pt>
                <pt idx="160">
                  <v>161</v>
                </pt>
                <pt idx="161">
                  <v>162</v>
                </pt>
                <pt idx="162">
                  <v>163</v>
                </pt>
                <pt idx="163">
                  <v>164</v>
                </pt>
                <pt idx="164">
                  <v>165</v>
                </pt>
                <pt idx="165">
                  <v>166</v>
                </pt>
                <pt idx="166">
                  <v>167</v>
                </pt>
                <pt idx="167">
                  <v>168</v>
                </pt>
                <pt idx="168">
                  <v>169</v>
                </pt>
                <pt idx="169">
                  <v>170</v>
                </pt>
                <pt idx="170">
                  <v>171</v>
                </pt>
                <pt idx="171">
                  <v>172</v>
                </pt>
                <pt idx="172">
                  <v>173</v>
                </pt>
                <pt idx="173">
                  <v>174</v>
                </pt>
                <pt idx="174">
                  <v>175</v>
                </pt>
                <pt idx="175">
                  <v>176</v>
                </pt>
                <pt idx="176">
                  <v>177</v>
                </pt>
                <pt idx="177">
                  <v>178</v>
                </pt>
                <pt idx="178">
                  <v>179</v>
                </pt>
                <pt idx="179">
                  <v>180</v>
                </pt>
                <pt idx="180">
                  <v>181</v>
                </pt>
                <pt idx="181">
                  <v>182</v>
                </pt>
                <pt idx="182">
                  <v>183</v>
                </pt>
                <pt idx="183">
                  <v>184</v>
                </pt>
                <pt idx="184">
                  <v>185</v>
                </pt>
                <pt idx="185">
                  <v>186</v>
                </pt>
                <pt idx="186">
                  <v>187</v>
                </pt>
                <pt idx="187">
                  <v>188</v>
                </pt>
                <pt idx="188">
                  <v>189</v>
                </pt>
                <pt idx="189">
                  <v>190</v>
                </pt>
                <pt idx="190">
                  <v>191</v>
                </pt>
                <pt idx="191">
                  <v>192</v>
                </pt>
                <pt idx="192">
                  <v>193</v>
                </pt>
                <pt idx="193">
                  <v>194</v>
                </pt>
                <pt idx="194">
                  <v>195</v>
                </pt>
                <pt idx="195">
                  <v>196</v>
                </pt>
                <pt idx="196">
                  <v>197</v>
                </pt>
                <pt idx="197">
                  <v>198</v>
                </pt>
                <pt idx="198">
                  <v>199</v>
                </pt>
                <pt idx="199">
                  <v>200</v>
                </pt>
                <pt idx="200">
                  <v>201</v>
                </pt>
                <pt idx="201">
                  <v>202</v>
                </pt>
                <pt idx="202">
                  <v>203</v>
                </pt>
                <pt idx="203">
                  <v>204</v>
                </pt>
                <pt idx="204">
                  <v>205</v>
                </pt>
                <pt idx="205">
                  <v>206</v>
                </pt>
                <pt idx="206">
                  <v>207</v>
                </pt>
                <pt idx="207">
                  <v>208</v>
                </pt>
                <pt idx="208">
                  <v>209</v>
                </pt>
                <pt idx="209">
                  <v>210</v>
                </pt>
                <pt idx="210">
                  <v>211</v>
                </pt>
                <pt idx="211">
                  <v>212</v>
                </pt>
                <pt idx="212">
                  <v>213</v>
                </pt>
                <pt idx="213">
                  <v>214</v>
                </pt>
                <pt idx="214">
                  <v>215</v>
                </pt>
                <pt idx="215">
                  <v>216</v>
                </pt>
                <pt idx="216">
                  <v>217</v>
                </pt>
                <pt idx="217">
                  <v>218</v>
                </pt>
                <pt idx="218">
                  <v>219</v>
                </pt>
                <pt idx="219">
                  <v>220</v>
                </pt>
                <pt idx="220">
                  <v>221</v>
                </pt>
                <pt idx="221">
                  <v>222</v>
                </pt>
                <pt idx="222">
                  <v>223</v>
                </pt>
                <pt idx="223">
                  <v>224</v>
                </pt>
                <pt idx="224">
                  <v>225</v>
                </pt>
                <pt idx="225">
                  <v>226</v>
                </pt>
                <pt idx="226">
                  <v>227</v>
                </pt>
                <pt idx="227">
                  <v>228</v>
                </pt>
                <pt idx="228">
                  <v>229</v>
                </pt>
                <pt idx="229">
                  <v>230</v>
                </pt>
                <pt idx="230">
                  <v>231</v>
                </pt>
                <pt idx="231">
                  <v>232</v>
                </pt>
                <pt idx="232">
                  <v>233</v>
                </pt>
                <pt idx="233">
                  <v>234</v>
                </pt>
                <pt idx="234">
                  <v>235</v>
                </pt>
                <pt idx="235">
                  <v>236</v>
                </pt>
                <pt idx="236">
                  <v>237</v>
                </pt>
                <pt idx="237">
                  <v>238</v>
                </pt>
                <pt idx="238">
                  <v>239</v>
                </pt>
                <pt idx="239">
                  <v>240</v>
                </pt>
                <pt idx="240">
                  <v>241</v>
                </pt>
                <pt idx="241">
                  <v>242</v>
                </pt>
                <pt idx="242">
                  <v>243</v>
                </pt>
                <pt idx="243">
                  <v>244</v>
                </pt>
                <pt idx="244">
                  <v>245</v>
                </pt>
                <pt idx="245">
                  <v>246</v>
                </pt>
                <pt idx="246">
                  <v>247</v>
                </pt>
                <pt idx="247">
                  <v>248</v>
                </pt>
                <pt idx="248">
                  <v>249</v>
                </pt>
                <pt idx="249">
                  <v>250</v>
                </pt>
                <pt idx="250">
                  <v>251</v>
                </pt>
                <pt idx="251">
                  <v>252</v>
                </pt>
                <pt idx="252">
                  <v>253</v>
                </pt>
                <pt idx="253">
                  <v>254</v>
                </pt>
                <pt idx="254">
                  <v>255</v>
                </pt>
                <pt idx="255">
                  <v>256</v>
                </pt>
                <pt idx="256">
                  <v>257</v>
                </pt>
                <pt idx="257">
                  <v>258</v>
                </pt>
                <pt idx="258">
                  <v>259</v>
                </pt>
                <pt idx="259">
                  <v>260</v>
                </pt>
                <pt idx="260">
                  <v>261</v>
                </pt>
                <pt idx="261">
                  <v>262</v>
                </pt>
                <pt idx="262">
                  <v>263</v>
                </pt>
                <pt idx="263">
                  <v>264</v>
                </pt>
                <pt idx="264">
                  <v>265</v>
                </pt>
                <pt idx="265">
                  <v>266</v>
                </pt>
                <pt idx="266">
                  <v>267</v>
                </pt>
                <pt idx="267">
                  <v>268</v>
                </pt>
                <pt idx="268">
                  <v>269</v>
                </pt>
                <pt idx="269">
                  <v>270</v>
                </pt>
                <pt idx="270">
                  <v>271</v>
                </pt>
                <pt idx="271">
                  <v>272</v>
                </pt>
                <pt idx="272">
                  <v>273</v>
                </pt>
                <pt idx="273">
                  <v>274</v>
                </pt>
                <pt idx="274">
                  <v>275</v>
                </pt>
                <pt idx="275">
                  <v>276</v>
                </pt>
                <pt idx="276">
                  <v>277</v>
                </pt>
                <pt idx="277">
                  <v>278</v>
                </pt>
                <pt idx="278">
                  <v>279</v>
                </pt>
                <pt idx="279">
                  <v>280</v>
                </pt>
                <pt idx="280">
                  <v>281</v>
                </pt>
                <pt idx="281">
                  <v>282</v>
                </pt>
                <pt idx="282">
                  <v>283</v>
                </pt>
                <pt idx="283">
                  <v>284</v>
                </pt>
                <pt idx="284">
                  <v>285</v>
                </pt>
                <pt idx="285">
                  <v>286</v>
                </pt>
                <pt idx="286">
                  <v>287</v>
                </pt>
                <pt idx="287">
                  <v>288</v>
                </pt>
                <pt idx="288">
                  <v>289</v>
                </pt>
                <pt idx="289">
                  <v>290</v>
                </pt>
                <pt idx="290">
                  <v>291</v>
                </pt>
                <pt idx="291">
                  <v>292</v>
                </pt>
                <pt idx="292">
                  <v>293</v>
                </pt>
                <pt idx="293">
                  <v>294</v>
                </pt>
                <pt idx="294">
                  <v>295</v>
                </pt>
                <pt idx="295">
                  <v>296</v>
                </pt>
                <pt idx="296">
                  <v>297</v>
                </pt>
                <pt idx="297">
                  <v>298</v>
                </pt>
                <pt idx="298">
                  <v>299</v>
                </pt>
                <pt idx="299">
                  <v>300</v>
                </pt>
                <pt idx="300">
                  <v>301</v>
                </pt>
                <pt idx="301">
                  <v>302</v>
                </pt>
                <pt idx="302">
                  <v>303</v>
                </pt>
                <pt idx="303">
                  <v>304</v>
                </pt>
                <pt idx="304">
                  <v>305</v>
                </pt>
                <pt idx="305">
                  <v>306</v>
                </pt>
                <pt idx="306">
                  <v>307</v>
                </pt>
                <pt idx="307">
                  <v>308</v>
                </pt>
                <pt idx="308">
                  <v>309</v>
                </pt>
                <pt idx="309">
                  <v>310</v>
                </pt>
                <pt idx="310">
                  <v>311</v>
                </pt>
                <pt idx="311">
                  <v>312</v>
                </pt>
                <pt idx="312">
                  <v>313</v>
                </pt>
                <pt idx="313">
                  <v>314</v>
                </pt>
                <pt idx="314">
                  <v>315</v>
                </pt>
                <pt idx="315">
                  <v>316</v>
                </pt>
                <pt idx="316">
                  <v>317</v>
                </pt>
                <pt idx="317">
                  <v>318</v>
                </pt>
                <pt idx="318">
                  <v>319</v>
                </pt>
                <pt idx="319">
                  <v>320</v>
                </pt>
                <pt idx="320">
                  <v>321</v>
                </pt>
                <pt idx="321">
                  <v>322</v>
                </pt>
                <pt idx="322">
                  <v>323</v>
                </pt>
                <pt idx="323">
                  <v>324</v>
                </pt>
                <pt idx="324">
                  <v>325</v>
                </pt>
                <pt idx="325">
                  <v>326</v>
                </pt>
                <pt idx="326">
                  <v>327</v>
                </pt>
                <pt idx="327">
                  <v>328</v>
                </pt>
                <pt idx="328">
                  <v>329</v>
                </pt>
                <pt idx="329">
                  <v>330</v>
                </pt>
                <pt idx="330">
                  <v>331</v>
                </pt>
                <pt idx="331">
                  <v>332</v>
                </pt>
                <pt idx="332">
                  <v>333</v>
                </pt>
                <pt idx="333">
                  <v>334</v>
                </pt>
                <pt idx="334">
                  <v>335</v>
                </pt>
                <pt idx="335">
                  <v>336</v>
                </pt>
                <pt idx="336">
                  <v>337</v>
                </pt>
                <pt idx="337">
                  <v>338</v>
                </pt>
                <pt idx="338">
                  <v>339</v>
                </pt>
                <pt idx="339">
                  <v>340</v>
                </pt>
                <pt idx="340">
                  <v>341</v>
                </pt>
                <pt idx="341">
                  <v>342</v>
                </pt>
                <pt idx="342">
                  <v>343</v>
                </pt>
                <pt idx="343">
                  <v>344</v>
                </pt>
                <pt idx="344">
                  <v>345</v>
                </pt>
                <pt idx="345">
                  <v>346</v>
                </pt>
                <pt idx="346">
                  <v>347</v>
                </pt>
                <pt idx="347">
                  <v>348</v>
                </pt>
                <pt idx="348">
                  <v>349</v>
                </pt>
                <pt idx="349">
                  <v>350</v>
                </pt>
                <pt idx="350">
                  <v>351</v>
                </pt>
                <pt idx="351">
                  <v>352</v>
                </pt>
                <pt idx="352">
                  <v>353</v>
                </pt>
                <pt idx="353">
                  <v>354</v>
                </pt>
                <pt idx="354">
                  <v>355</v>
                </pt>
                <pt idx="355">
                  <v>356</v>
                </pt>
                <pt idx="356">
                  <v>357</v>
                </pt>
                <pt idx="357">
                  <v>358</v>
                </pt>
                <pt idx="358">
                  <v>359</v>
                </pt>
                <pt idx="359">
                  <v>360</v>
                </pt>
                <pt idx="360">
                  <v>361</v>
                </pt>
                <pt idx="361">
                  <v>362</v>
                </pt>
                <pt idx="362">
                  <v>363</v>
                </pt>
                <pt idx="363">
                  <v>364</v>
                </pt>
                <pt idx="364">
                  <v>365</v>
                </pt>
                <pt idx="365">
                  <v>366</v>
                </pt>
                <pt idx="366">
                  <v>367</v>
                </pt>
                <pt idx="367">
                  <v>368</v>
                </pt>
                <pt idx="368">
                  <v>369</v>
                </pt>
                <pt idx="369">
                  <v>370</v>
                </pt>
                <pt idx="370">
                  <v>371</v>
                </pt>
                <pt idx="371">
                  <v>372</v>
                </pt>
                <pt idx="372">
                  <v>373</v>
                </pt>
                <pt idx="373">
                  <v>374</v>
                </pt>
                <pt idx="374">
                  <v>375</v>
                </pt>
                <pt idx="375">
                  <v>376</v>
                </pt>
                <pt idx="376">
                  <v>377</v>
                </pt>
                <pt idx="377">
                  <v>378</v>
                </pt>
                <pt idx="378">
                  <v>379</v>
                </pt>
                <pt idx="379">
                  <v>380</v>
                </pt>
                <pt idx="380">
                  <v>381</v>
                </pt>
                <pt idx="381">
                  <v>382</v>
                </pt>
                <pt idx="382">
                  <v>383</v>
                </pt>
                <pt idx="383">
                  <v>384</v>
                </pt>
                <pt idx="384">
                  <v>385</v>
                </pt>
                <pt idx="385">
                  <v>386</v>
                </pt>
                <pt idx="386">
                  <v>387</v>
                </pt>
                <pt idx="387">
                  <v>388</v>
                </pt>
                <pt idx="388">
                  <v>389</v>
                </pt>
                <pt idx="389">
                  <v>390</v>
                </pt>
                <pt idx="390">
                  <v>391</v>
                </pt>
                <pt idx="391">
                  <v>392</v>
                </pt>
                <pt idx="392">
                  <v>393</v>
                </pt>
                <pt idx="393">
                  <v>394</v>
                </pt>
                <pt idx="394">
                  <v>395</v>
                </pt>
                <pt idx="395">
                  <v>396</v>
                </pt>
                <pt idx="396">
                  <v>397</v>
                </pt>
                <pt idx="397">
                  <v>398</v>
                </pt>
                <pt idx="398">
                  <v>399</v>
                </pt>
                <pt idx="399">
                  <v>400</v>
                </pt>
                <pt idx="400">
                  <v>401</v>
                </pt>
                <pt idx="401">
                  <v>402</v>
                </pt>
                <pt idx="402">
                  <v>403</v>
                </pt>
                <pt idx="403">
                  <v>404</v>
                </pt>
                <pt idx="404">
                  <v>405</v>
                </pt>
                <pt idx="405">
                  <v>406</v>
                </pt>
                <pt idx="406">
                  <v>407</v>
                </pt>
                <pt idx="407">
                  <v>408</v>
                </pt>
                <pt idx="408">
                  <v>409</v>
                </pt>
                <pt idx="409">
                  <v>410</v>
                </pt>
                <pt idx="410">
                  <v>411</v>
                </pt>
                <pt idx="411">
                  <v>412</v>
                </pt>
                <pt idx="412">
                  <v>413</v>
                </pt>
                <pt idx="413">
                  <v>414</v>
                </pt>
                <pt idx="414">
                  <v>415</v>
                </pt>
                <pt idx="415">
                  <v>416</v>
                </pt>
                <pt idx="416">
                  <v>417</v>
                </pt>
                <pt idx="417">
                  <v>418</v>
                </pt>
                <pt idx="418">
                  <v>419</v>
                </pt>
                <pt idx="419">
                  <v>420</v>
                </pt>
                <pt idx="420">
                  <v>421</v>
                </pt>
                <pt idx="421">
                  <v>422</v>
                </pt>
                <pt idx="422">
                  <v>423</v>
                </pt>
                <pt idx="423">
                  <v>424</v>
                </pt>
                <pt idx="424">
                  <v>425</v>
                </pt>
                <pt idx="425">
                  <v>426</v>
                </pt>
                <pt idx="426">
                  <v>427</v>
                </pt>
                <pt idx="427">
                  <v>428</v>
                </pt>
                <pt idx="428">
                  <v>429</v>
                </pt>
                <pt idx="429">
                  <v>430</v>
                </pt>
                <pt idx="430">
                  <v>431</v>
                </pt>
                <pt idx="431">
                  <v>432</v>
                </pt>
                <pt idx="432">
                  <v>433</v>
                </pt>
                <pt idx="433">
                  <v>434</v>
                </pt>
                <pt idx="434">
                  <v>435</v>
                </pt>
                <pt idx="435">
                  <v>436</v>
                </pt>
                <pt idx="436">
                  <v>437</v>
                </pt>
                <pt idx="437">
                  <v>438</v>
                </pt>
                <pt idx="438">
                  <v>439</v>
                </pt>
                <pt idx="439">
                  <v>440</v>
                </pt>
                <pt idx="440">
                  <v>441</v>
                </pt>
                <pt idx="441">
                  <v>442</v>
                </pt>
                <pt idx="442">
                  <v>443</v>
                </pt>
                <pt idx="443">
                  <v>444</v>
                </pt>
                <pt idx="444">
                  <v>445</v>
                </pt>
                <pt idx="445">
                  <v>446</v>
                </pt>
                <pt idx="446">
                  <v>447</v>
                </pt>
                <pt idx="447">
                  <v>448</v>
                </pt>
                <pt idx="448">
                  <v>449</v>
                </pt>
                <pt idx="449">
                  <v>450</v>
                </pt>
                <pt idx="450">
                  <v>451</v>
                </pt>
                <pt idx="451">
                  <v>452</v>
                </pt>
                <pt idx="452">
                  <v>453</v>
                </pt>
                <pt idx="453">
                  <v>454</v>
                </pt>
                <pt idx="454">
                  <v>455</v>
                </pt>
                <pt idx="455">
                  <v>456</v>
                </pt>
                <pt idx="456">
                  <v>457</v>
                </pt>
                <pt idx="457">
                  <v>458</v>
                </pt>
                <pt idx="458">
                  <v>459</v>
                </pt>
                <pt idx="459">
                  <v>460</v>
                </pt>
                <pt idx="460">
                  <v>461</v>
                </pt>
                <pt idx="461">
                  <v>462</v>
                </pt>
                <pt idx="462">
                  <v>463</v>
                </pt>
                <pt idx="463">
                  <v>464</v>
                </pt>
                <pt idx="464">
                  <v>465</v>
                </pt>
                <pt idx="465">
                  <v>466</v>
                </pt>
                <pt idx="466">
                  <v>467</v>
                </pt>
                <pt idx="467">
                  <v>468</v>
                </pt>
                <pt idx="468">
                  <v>469</v>
                </pt>
                <pt idx="469">
                  <v>470</v>
                </pt>
                <pt idx="470">
                  <v>471</v>
                </pt>
                <pt idx="471">
                  <v>472</v>
                </pt>
                <pt idx="472">
                  <v>473</v>
                </pt>
                <pt idx="473">
                  <v>474</v>
                </pt>
                <pt idx="474">
                  <v>475</v>
                </pt>
                <pt idx="475">
                  <v>476</v>
                </pt>
                <pt idx="476">
                  <v>477</v>
                </pt>
                <pt idx="477">
                  <v>478</v>
                </pt>
                <pt idx="478">
                  <v>479</v>
                </pt>
                <pt idx="479">
                  <v>480</v>
                </pt>
                <pt idx="480">
                  <v>481</v>
                </pt>
                <pt idx="481">
                  <v>482</v>
                </pt>
                <pt idx="482">
                  <v>483</v>
                </pt>
                <pt idx="483">
                  <v>484</v>
                </pt>
                <pt idx="484">
                  <v>485</v>
                </pt>
                <pt idx="485">
                  <v>486</v>
                </pt>
                <pt idx="486">
                  <v>487</v>
                </pt>
                <pt idx="487">
                  <v>488</v>
                </pt>
                <pt idx="488">
                  <v>489</v>
                </pt>
                <pt idx="489">
                  <v>490</v>
                </pt>
                <pt idx="490">
                  <v>491</v>
                </pt>
                <pt idx="491">
                  <v>492</v>
                </pt>
                <pt idx="492">
                  <v>493</v>
                </pt>
                <pt idx="493">
                  <v>494</v>
                </pt>
                <pt idx="494">
                  <v>495</v>
                </pt>
                <pt idx="495">
                  <v>496</v>
                </pt>
                <pt idx="496">
                  <v>497</v>
                </pt>
                <pt idx="497">
                  <v>498</v>
                </pt>
                <pt idx="498">
                  <v>499</v>
                </pt>
                <pt idx="499">
                  <v>500</v>
                </pt>
                <pt idx="500">
                  <v>501</v>
                </pt>
                <pt idx="501">
                  <v>502</v>
                </pt>
                <pt idx="502">
                  <v>503</v>
                </pt>
                <pt idx="503">
                  <v>504</v>
                </pt>
                <pt idx="504">
                  <v>505</v>
                </pt>
                <pt idx="505">
                  <v>506</v>
                </pt>
                <pt idx="506">
                  <v>507</v>
                </pt>
                <pt idx="507">
                  <v>508</v>
                </pt>
                <pt idx="508">
                  <v>509</v>
                </pt>
                <pt idx="509">
                  <v>510</v>
                </pt>
                <pt idx="510">
                  <v>511</v>
                </pt>
                <pt idx="511">
                  <v>512</v>
                </pt>
                <pt idx="512">
                  <v>513</v>
                </pt>
                <pt idx="513">
                  <v>514</v>
                </pt>
                <pt idx="514">
                  <v>515</v>
                </pt>
                <pt idx="515">
                  <v>516</v>
                </pt>
                <pt idx="516">
                  <v>517</v>
                </pt>
                <pt idx="517">
                  <v>518</v>
                </pt>
                <pt idx="518">
                  <v>519</v>
                </pt>
                <pt idx="519">
                  <v>520</v>
                </pt>
                <pt idx="520">
                  <v>521</v>
                </pt>
              </numCache>
            </numRef>
          </cat>
          <val>
            <numRef>
              <f>Trades!$AN$2:$AN$522</f>
              <numCache>
                <formatCode>"$"#,##0.00</formatCode>
                <ptCount val="521"/>
                <pt idx="0">
                  <v>50022</v>
                </pt>
                <pt idx="1">
                  <v>50060</v>
                </pt>
                <pt idx="2">
                  <v>50104</v>
                </pt>
                <pt idx="3">
                  <v>50072</v>
                </pt>
                <pt idx="4">
                  <v>50116</v>
                </pt>
                <pt idx="5">
                  <v>50102</v>
                </pt>
                <pt idx="6">
                  <v>50046</v>
                </pt>
                <pt idx="7">
                  <v>49954</v>
                </pt>
                <pt idx="8">
                  <v>49940</v>
                </pt>
                <pt idx="9">
                  <v>49840</v>
                </pt>
                <pt idx="10">
                  <v>49868</v>
                </pt>
                <pt idx="11">
                  <v>49898</v>
                </pt>
                <pt idx="12">
                  <v>49530</v>
                </pt>
                <pt idx="13">
                  <v>49486</v>
                </pt>
                <pt idx="14">
                  <v>49472</v>
                </pt>
                <pt idx="15">
                  <v>49492</v>
                </pt>
                <pt idx="16">
                  <v>49474</v>
                </pt>
                <pt idx="17">
                  <v>49464</v>
                </pt>
                <pt idx="18">
                  <v>49480</v>
                </pt>
                <pt idx="19">
                  <v>49392</v>
                </pt>
                <pt idx="20">
                  <v>49418</v>
                </pt>
                <pt idx="21">
                  <v>49460</v>
                </pt>
                <pt idx="22">
                  <v>49432</v>
                </pt>
                <pt idx="23">
                  <v>49452</v>
                </pt>
                <pt idx="24">
                  <v>49438</v>
                </pt>
                <pt idx="25">
                  <v>49402</v>
                </pt>
                <pt idx="26">
                  <v>49450</v>
                </pt>
                <pt idx="27">
                  <v>49488</v>
                </pt>
                <pt idx="28">
                  <v>49440</v>
                </pt>
                <pt idx="29">
                  <v>49478</v>
                </pt>
                <pt idx="30">
                  <v>49422</v>
                </pt>
                <pt idx="31">
                  <v>49456</v>
                </pt>
                <pt idx="32">
                  <v>49416</v>
                </pt>
                <pt idx="33">
                  <v>49496</v>
                </pt>
                <pt idx="34">
                  <v>49516</v>
                </pt>
                <pt idx="35">
                  <v>49534</v>
                </pt>
                <pt idx="36">
                  <v>49608</v>
                </pt>
                <pt idx="37">
                  <v>49618</v>
                </pt>
                <pt idx="38">
                  <v>49630</v>
                </pt>
                <pt idx="39">
                  <v>49590</v>
                </pt>
                <pt idx="40">
                  <v>49644</v>
                </pt>
                <pt idx="41">
                  <v>49664</v>
                </pt>
                <pt idx="42">
                  <v>49690</v>
                </pt>
                <pt idx="43">
                  <v>49722</v>
                </pt>
                <pt idx="44">
                  <v>49686</v>
                </pt>
                <pt idx="45">
                  <v>49724</v>
                </pt>
                <pt idx="46">
                  <v>49740</v>
                </pt>
                <pt idx="47">
                  <v>49778</v>
                </pt>
                <pt idx="48">
                  <v>49662</v>
                </pt>
                <pt idx="49">
                  <v>49682</v>
                </pt>
                <pt idx="50">
                  <v>49646</v>
                </pt>
                <pt idx="51">
                  <v>49672</v>
                </pt>
                <pt idx="52">
                  <v>49636</v>
                </pt>
                <pt idx="53">
                  <v>49658</v>
                </pt>
                <pt idx="54">
                  <v>49684</v>
                </pt>
                <pt idx="55">
                  <v>49652</v>
                </pt>
                <pt idx="56">
                  <v>49680</v>
                </pt>
                <pt idx="57">
                  <v>49748</v>
                </pt>
                <pt idx="58">
                  <v>49760</v>
                </pt>
                <pt idx="59">
                  <v>49732</v>
                </pt>
                <pt idx="60">
                  <v>49776</v>
                </pt>
                <pt idx="61">
                  <v>49796</v>
                </pt>
                <pt idx="62">
                  <v>49760</v>
                </pt>
                <pt idx="63">
                  <v>49724</v>
                </pt>
                <pt idx="64">
                  <v>49712</v>
                </pt>
                <pt idx="65">
                  <v>49668</v>
                </pt>
                <pt idx="66">
                  <v>49600</v>
                </pt>
                <pt idx="67">
                  <v>49516</v>
                </pt>
                <pt idx="68">
                  <v>49538</v>
                </pt>
                <pt idx="69">
                  <v>49522</v>
                </pt>
                <pt idx="70">
                  <v>49470</v>
                </pt>
                <pt idx="71">
                  <v>49498</v>
                </pt>
                <pt idx="72">
                  <v>49524</v>
                </pt>
                <pt idx="73">
                  <v>49444</v>
                </pt>
                <pt idx="74">
                  <v>49320</v>
                </pt>
                <pt idx="75">
                  <v>49272</v>
                </pt>
                <pt idx="76">
                  <v>49208</v>
                </pt>
                <pt idx="77">
                  <v>49246</v>
                </pt>
                <pt idx="78">
                  <v>49262</v>
                </pt>
                <pt idx="79">
                  <v>49282</v>
                </pt>
                <pt idx="80">
                  <v>49268</v>
                </pt>
                <pt idx="81">
                  <v>49294</v>
                </pt>
                <pt idx="82">
                  <v>49198</v>
                </pt>
                <pt idx="83">
                  <v>49150</v>
                </pt>
                <pt idx="84">
                  <v>49178</v>
                </pt>
                <pt idx="85">
                  <v>49220</v>
                </pt>
                <pt idx="86">
                  <v>49200</v>
                </pt>
                <pt idx="87">
                  <v>49264</v>
                </pt>
                <pt idx="88">
                  <v>49276</v>
                </pt>
                <pt idx="89">
                  <v>49324</v>
                </pt>
                <pt idx="90">
                  <v>49216</v>
                </pt>
                <pt idx="91">
                  <v>49164</v>
                </pt>
                <pt idx="92">
                  <v>49120</v>
                </pt>
                <pt idx="93">
                  <v>49092</v>
                </pt>
                <pt idx="94">
                  <v>49174</v>
                </pt>
                <pt idx="95">
                  <v>48862</v>
                </pt>
                <pt idx="96">
                  <v>48878</v>
                </pt>
                <pt idx="97">
                  <v>48914</v>
                </pt>
                <pt idx="98">
                  <v>48902</v>
                </pt>
                <pt idx="99">
                  <v>48862</v>
                </pt>
                <pt idx="100">
                  <v>48834</v>
                </pt>
                <pt idx="101">
                  <v>48794</v>
                </pt>
                <pt idx="102">
                  <v>48870</v>
                </pt>
                <pt idx="103">
                  <v>48798</v>
                </pt>
                <pt idx="104">
                  <v>48840</v>
                </pt>
                <pt idx="105">
                  <v>48862</v>
                </pt>
                <pt idx="106">
                  <v>48888</v>
                </pt>
                <pt idx="107">
                  <v>48804</v>
                </pt>
                <pt idx="108">
                  <v>48774</v>
                </pt>
                <pt idx="109">
                  <v>48796</v>
                </pt>
                <pt idx="110">
                  <v>48780</v>
                </pt>
                <pt idx="111">
                  <v>48796</v>
                </pt>
                <pt idx="112">
                  <v>0</v>
                </pt>
                <pt idx="113">
                  <v>0</v>
                </pt>
                <pt idx="114">
                  <v>0</v>
                </pt>
                <pt idx="115">
                  <v>0</v>
                </pt>
                <pt idx="116">
                  <v>0</v>
                </pt>
                <pt idx="117">
                  <v>0</v>
                </pt>
                <pt idx="118">
                  <v>0</v>
                </pt>
                <pt idx="119">
                  <v>0</v>
                </pt>
                <pt idx="120">
                  <v>0</v>
                </pt>
                <pt idx="121">
                  <v>0</v>
                </pt>
                <pt idx="122">
                  <v>0</v>
                </pt>
                <pt idx="123">
                  <v>0</v>
                </pt>
                <pt idx="124">
                  <v>0</v>
                </pt>
                <pt idx="125">
                  <v>0</v>
                </pt>
                <pt idx="126">
                  <v>0</v>
                </pt>
                <pt idx="127">
                  <v>0</v>
                </pt>
                <pt idx="128">
                  <v>0</v>
                </pt>
                <pt idx="129">
                  <v>0</v>
                </pt>
                <pt idx="130">
                  <v>0</v>
                </pt>
                <pt idx="131">
                  <v>0</v>
                </pt>
                <pt idx="132">
                  <v>0</v>
                </pt>
                <pt idx="133">
                  <v>0</v>
                </pt>
                <pt idx="134">
                  <v>0</v>
                </pt>
                <pt idx="135">
                  <v>0</v>
                </pt>
                <pt idx="136">
                  <v>0</v>
                </pt>
                <pt idx="137">
                  <v>0</v>
                </pt>
                <pt idx="138">
                  <v>0</v>
                </pt>
                <pt idx="139">
                  <v>0</v>
                </pt>
                <pt idx="140">
                  <v>0</v>
                </pt>
                <pt idx="141">
                  <v>0</v>
                </pt>
                <pt idx="142">
                  <v>0</v>
                </pt>
                <pt idx="143">
                  <v>0</v>
                </pt>
                <pt idx="144">
                  <v>0</v>
                </pt>
                <pt idx="145">
                  <v>0</v>
                </pt>
                <pt idx="146">
                  <v>0</v>
                </pt>
                <pt idx="147">
                  <v>0</v>
                </pt>
                <pt idx="148">
                  <v>0</v>
                </pt>
                <pt idx="149">
                  <v>0</v>
                </pt>
                <pt idx="150">
                  <v>0</v>
                </pt>
                <pt idx="151">
                  <v>0</v>
                </pt>
                <pt idx="152">
                  <v>0</v>
                </pt>
                <pt idx="153">
                  <v>0</v>
                </pt>
                <pt idx="154">
                  <v>0</v>
                </pt>
                <pt idx="155">
                  <v>0</v>
                </pt>
                <pt idx="156">
                  <v>0</v>
                </pt>
                <pt idx="157">
                  <v>0</v>
                </pt>
                <pt idx="158">
                  <v>0</v>
                </pt>
                <pt idx="159">
                  <v>0</v>
                </pt>
                <pt idx="160">
                  <v>0</v>
                </pt>
                <pt idx="161">
                  <v>0</v>
                </pt>
                <pt idx="162">
                  <v>0</v>
                </pt>
                <pt idx="163">
                  <v>0</v>
                </pt>
                <pt idx="164">
                  <v>0</v>
                </pt>
                <pt idx="165">
                  <v>0</v>
                </pt>
                <pt idx="166">
                  <v>0</v>
                </pt>
                <pt idx="167">
                  <v>0</v>
                </pt>
                <pt idx="168">
                  <v>0</v>
                </pt>
                <pt idx="169">
                  <v>0</v>
                </pt>
                <pt idx="170">
                  <v>0</v>
                </pt>
                <pt idx="171">
                  <v>0</v>
                </pt>
                <pt idx="172">
                  <v>0</v>
                </pt>
                <pt idx="173">
                  <v>0</v>
                </pt>
                <pt idx="174">
                  <v>0</v>
                </pt>
                <pt idx="175">
                  <v>0</v>
                </pt>
                <pt idx="176">
                  <v>0</v>
                </pt>
                <pt idx="177">
                  <v>0</v>
                </pt>
                <pt idx="178">
                  <v>0</v>
                </pt>
                <pt idx="179">
                  <v>0</v>
                </pt>
                <pt idx="180">
                  <v>0</v>
                </pt>
                <pt idx="181">
                  <v>0</v>
                </pt>
                <pt idx="182">
                  <v>0</v>
                </pt>
                <pt idx="183">
                  <v>0</v>
                </pt>
                <pt idx="184">
                  <v>0</v>
                </pt>
                <pt idx="185">
                  <v>0</v>
                </pt>
                <pt idx="186">
                  <v>0</v>
                </pt>
                <pt idx="187">
                  <v>0</v>
                </pt>
                <pt idx="188">
                  <v>0</v>
                </pt>
                <pt idx="189">
                  <v>0</v>
                </pt>
                <pt idx="190">
                  <v>0</v>
                </pt>
                <pt idx="191">
                  <v>0</v>
                </pt>
                <pt idx="192">
                  <v>0</v>
                </pt>
                <pt idx="193">
                  <v>0</v>
                </pt>
                <pt idx="194">
                  <v>0</v>
                </pt>
                <pt idx="195">
                  <v>0</v>
                </pt>
                <pt idx="196">
                  <v>0</v>
                </pt>
                <pt idx="197">
                  <v>0</v>
                </pt>
                <pt idx="198">
                  <v>0</v>
                </pt>
                <pt idx="199">
                  <v>0</v>
                </pt>
                <pt idx="200">
                  <v>0</v>
                </pt>
                <pt idx="201">
                  <v>0</v>
                </pt>
                <pt idx="202">
                  <v>0</v>
                </pt>
                <pt idx="203">
                  <v>0</v>
                </pt>
                <pt idx="204">
                  <v>0</v>
                </pt>
                <pt idx="205">
                  <v>0</v>
                </pt>
                <pt idx="206">
                  <v>0</v>
                </pt>
                <pt idx="207">
                  <v>0</v>
                </pt>
                <pt idx="208">
                  <v>0</v>
                </pt>
                <pt idx="209">
                  <v>0</v>
                </pt>
                <pt idx="210">
                  <v>0</v>
                </pt>
                <pt idx="211">
                  <v>0</v>
                </pt>
                <pt idx="212">
                  <v>0</v>
                </pt>
                <pt idx="213">
                  <v>0</v>
                </pt>
                <pt idx="214">
                  <v>0</v>
                </pt>
                <pt idx="215">
                  <v>0</v>
                </pt>
                <pt idx="216">
                  <v>0</v>
                </pt>
                <pt idx="217">
                  <v>0</v>
                </pt>
                <pt idx="218">
                  <v>0</v>
                </pt>
                <pt idx="219">
                  <v>0</v>
                </pt>
                <pt idx="220">
                  <v>0</v>
                </pt>
                <pt idx="221">
                  <v>0</v>
                </pt>
                <pt idx="222">
                  <v>0</v>
                </pt>
                <pt idx="223">
                  <v>0</v>
                </pt>
                <pt idx="224">
                  <v>0</v>
                </pt>
                <pt idx="225">
                  <v>0</v>
                </pt>
                <pt idx="226">
                  <v>0</v>
                </pt>
                <pt idx="227">
                  <v>0</v>
                </pt>
                <pt idx="228">
                  <v>0</v>
                </pt>
                <pt idx="229">
                  <v>0</v>
                </pt>
                <pt idx="230">
                  <v>0</v>
                </pt>
                <pt idx="231">
                  <v>0</v>
                </pt>
                <pt idx="232">
                  <v>0</v>
                </pt>
                <pt idx="233">
                  <v>0</v>
                </pt>
                <pt idx="234">
                  <v>0</v>
                </pt>
                <pt idx="235">
                  <v>0</v>
                </pt>
                <pt idx="236">
                  <v>0</v>
                </pt>
                <pt idx="237">
                  <v>0</v>
                </pt>
                <pt idx="238">
                  <v>0</v>
                </pt>
                <pt idx="239">
                  <v>0</v>
                </pt>
                <pt idx="240">
                  <v>0</v>
                </pt>
                <pt idx="241">
                  <v>0</v>
                </pt>
                <pt idx="242">
                  <v>0</v>
                </pt>
                <pt idx="243">
                  <v>0</v>
                </pt>
                <pt idx="244">
                  <v>0</v>
                </pt>
                <pt idx="245">
                  <v>0</v>
                </pt>
                <pt idx="246">
                  <v>0</v>
                </pt>
                <pt idx="247">
                  <v>0</v>
                </pt>
                <pt idx="248">
                  <v>0</v>
                </pt>
                <pt idx="249">
                  <v>0</v>
                </pt>
                <pt idx="250">
                  <v>0</v>
                </pt>
                <pt idx="251">
                  <v>0</v>
                </pt>
                <pt idx="252">
                  <v>0</v>
                </pt>
                <pt idx="253">
                  <v>0</v>
                </pt>
                <pt idx="254">
                  <v>0</v>
                </pt>
                <pt idx="255">
                  <v>0</v>
                </pt>
                <pt idx="256">
                  <v>0</v>
                </pt>
                <pt idx="257">
                  <v>0</v>
                </pt>
                <pt idx="258">
                  <v>0</v>
                </pt>
                <pt idx="259">
                  <v>0</v>
                </pt>
                <pt idx="260">
                  <v>0</v>
                </pt>
                <pt idx="261">
                  <v>0</v>
                </pt>
                <pt idx="262">
                  <v>0</v>
                </pt>
                <pt idx="263">
                  <v>0</v>
                </pt>
                <pt idx="264">
                  <v>0</v>
                </pt>
                <pt idx="265">
                  <v>0</v>
                </pt>
                <pt idx="266">
                  <v>0</v>
                </pt>
                <pt idx="267">
                  <v>0</v>
                </pt>
                <pt idx="268">
                  <v>0</v>
                </pt>
                <pt idx="269">
                  <v>0</v>
                </pt>
                <pt idx="270">
                  <v>0</v>
                </pt>
                <pt idx="271">
                  <v>0</v>
                </pt>
                <pt idx="272">
                  <v>0</v>
                </pt>
                <pt idx="273">
                  <v>0</v>
                </pt>
                <pt idx="274">
                  <v>0</v>
                </pt>
                <pt idx="275">
                  <v>0</v>
                </pt>
                <pt idx="276">
                  <v>0</v>
                </pt>
                <pt idx="277">
                  <v>0</v>
                </pt>
                <pt idx="278">
                  <v>0</v>
                </pt>
                <pt idx="279">
                  <v>0</v>
                </pt>
                <pt idx="280">
                  <v>0</v>
                </pt>
                <pt idx="281">
                  <v>0</v>
                </pt>
                <pt idx="282">
                  <v>0</v>
                </pt>
                <pt idx="283">
                  <v>0</v>
                </pt>
                <pt idx="284">
                  <v>0</v>
                </pt>
                <pt idx="285">
                  <v>0</v>
                </pt>
                <pt idx="286">
                  <v>0</v>
                </pt>
                <pt idx="287">
                  <v>0</v>
                </pt>
                <pt idx="288">
                  <v>0</v>
                </pt>
                <pt idx="289">
                  <v>0</v>
                </pt>
                <pt idx="290">
                  <v>0</v>
                </pt>
                <pt idx="291">
                  <v>0</v>
                </pt>
                <pt idx="292">
                  <v>0</v>
                </pt>
                <pt idx="293">
                  <v>0</v>
                </pt>
                <pt idx="294">
                  <v>0</v>
                </pt>
                <pt idx="295">
                  <v>0</v>
                </pt>
                <pt idx="296">
                  <v>0</v>
                </pt>
                <pt idx="297">
                  <v>0</v>
                </pt>
                <pt idx="298">
                  <v>0</v>
                </pt>
                <pt idx="299">
                  <v>0</v>
                </pt>
                <pt idx="300">
                  <v>0</v>
                </pt>
                <pt idx="301">
                  <v>0</v>
                </pt>
                <pt idx="302">
                  <v>0</v>
                </pt>
                <pt idx="303">
                  <v>0</v>
                </pt>
                <pt idx="304">
                  <v>0</v>
                </pt>
                <pt idx="305">
                  <v>0</v>
                </pt>
                <pt idx="306">
                  <v>0</v>
                </pt>
                <pt idx="307">
                  <v>0</v>
                </pt>
                <pt idx="308">
                  <v>0</v>
                </pt>
                <pt idx="309">
                  <v>0</v>
                </pt>
                <pt idx="310">
                  <v>0</v>
                </pt>
                <pt idx="311">
                  <v>0</v>
                </pt>
                <pt idx="312">
                  <v>0</v>
                </pt>
                <pt idx="313">
                  <v>0</v>
                </pt>
                <pt idx="314">
                  <v>0</v>
                </pt>
                <pt idx="315">
                  <v>0</v>
                </pt>
                <pt idx="316">
                  <v>0</v>
                </pt>
                <pt idx="317">
                  <v>0</v>
                </pt>
                <pt idx="318">
                  <v>0</v>
                </pt>
                <pt idx="319">
                  <v>0</v>
                </pt>
                <pt idx="320">
                  <v>0</v>
                </pt>
                <pt idx="321">
                  <v>0</v>
                </pt>
                <pt idx="322">
                  <v>0</v>
                </pt>
                <pt idx="323">
                  <v>0</v>
                </pt>
                <pt idx="324">
                  <v>0</v>
                </pt>
                <pt idx="325">
                  <v>0</v>
                </pt>
                <pt idx="326">
                  <v>0</v>
                </pt>
                <pt idx="327">
                  <v>0</v>
                </pt>
                <pt idx="328">
                  <v>0</v>
                </pt>
                <pt idx="329">
                  <v>0</v>
                </pt>
                <pt idx="330">
                  <v>0</v>
                </pt>
                <pt idx="331">
                  <v>0</v>
                </pt>
                <pt idx="332">
                  <v>0</v>
                </pt>
                <pt idx="333">
                  <v>0</v>
                </pt>
                <pt idx="334">
                  <v>0</v>
                </pt>
                <pt idx="335">
                  <v>0</v>
                </pt>
                <pt idx="336">
                  <v>0</v>
                </pt>
                <pt idx="337">
                  <v>0</v>
                </pt>
                <pt idx="338">
                  <v>0</v>
                </pt>
                <pt idx="339">
                  <v>0</v>
                </pt>
                <pt idx="340">
                  <v>0</v>
                </pt>
                <pt idx="341">
                  <v>0</v>
                </pt>
                <pt idx="342">
                  <v>0</v>
                </pt>
                <pt idx="343">
                  <v>0</v>
                </pt>
                <pt idx="344">
                  <v>0</v>
                </pt>
                <pt idx="345">
                  <v>0</v>
                </pt>
                <pt idx="346">
                  <v>0</v>
                </pt>
                <pt idx="347">
                  <v>0</v>
                </pt>
                <pt idx="348">
                  <v>0</v>
                </pt>
                <pt idx="349">
                  <v>0</v>
                </pt>
                <pt idx="350">
                  <v>0</v>
                </pt>
                <pt idx="351">
                  <v>0</v>
                </pt>
                <pt idx="352">
                  <v>0</v>
                </pt>
                <pt idx="353">
                  <v>0</v>
                </pt>
                <pt idx="354">
                  <v>0</v>
                </pt>
                <pt idx="355">
                  <v>0</v>
                </pt>
                <pt idx="356">
                  <v>0</v>
                </pt>
                <pt idx="357">
                  <v>0</v>
                </pt>
                <pt idx="358">
                  <v>0</v>
                </pt>
                <pt idx="359">
                  <v>0</v>
                </pt>
                <pt idx="360">
                  <v>0</v>
                </pt>
                <pt idx="361">
                  <v>0</v>
                </pt>
                <pt idx="362">
                  <v>0</v>
                </pt>
                <pt idx="363">
                  <v>0</v>
                </pt>
                <pt idx="364">
                  <v>0</v>
                </pt>
                <pt idx="365">
                  <v>0</v>
                </pt>
                <pt idx="366">
                  <v>0</v>
                </pt>
                <pt idx="367">
                  <v>0</v>
                </pt>
                <pt idx="368">
                  <v>0</v>
                </pt>
                <pt idx="369">
                  <v>0</v>
                </pt>
                <pt idx="370">
                  <v>0</v>
                </pt>
                <pt idx="371">
                  <v>0</v>
                </pt>
                <pt idx="372">
                  <v>0</v>
                </pt>
                <pt idx="373">
                  <v>0</v>
                </pt>
                <pt idx="374">
                  <v>0</v>
                </pt>
                <pt idx="375">
                  <v>0</v>
                </pt>
                <pt idx="376">
                  <v>0</v>
                </pt>
                <pt idx="377">
                  <v>0</v>
                </pt>
                <pt idx="378">
                  <v>0</v>
                </pt>
                <pt idx="379">
                  <v>0</v>
                </pt>
                <pt idx="380">
                  <v>0</v>
                </pt>
                <pt idx="381">
                  <v>0</v>
                </pt>
                <pt idx="382">
                  <v>0</v>
                </pt>
                <pt idx="383">
                  <v>0</v>
                </pt>
                <pt idx="384">
                  <v>0</v>
                </pt>
                <pt idx="385">
                  <v>0</v>
                </pt>
                <pt idx="386">
                  <v>0</v>
                </pt>
                <pt idx="387">
                  <v>0</v>
                </pt>
                <pt idx="388">
                  <v>0</v>
                </pt>
                <pt idx="389">
                  <v>0</v>
                </pt>
                <pt idx="390">
                  <v>0</v>
                </pt>
                <pt idx="391">
                  <v>0</v>
                </pt>
                <pt idx="392">
                  <v>0</v>
                </pt>
                <pt idx="393">
                  <v>0</v>
                </pt>
                <pt idx="394">
                  <v>0</v>
                </pt>
                <pt idx="395">
                  <v>0</v>
                </pt>
                <pt idx="396">
                  <v>0</v>
                </pt>
                <pt idx="397">
                  <v>0</v>
                </pt>
                <pt idx="398">
                  <v>0</v>
                </pt>
                <pt idx="399">
                  <v>0</v>
                </pt>
                <pt idx="400">
                  <v>0</v>
                </pt>
                <pt idx="401">
                  <v>0</v>
                </pt>
                <pt idx="402">
                  <v>0</v>
                </pt>
                <pt idx="403">
                  <v>0</v>
                </pt>
                <pt idx="404">
                  <v>0</v>
                </pt>
                <pt idx="405">
                  <v>0</v>
                </pt>
                <pt idx="406">
                  <v>0</v>
                </pt>
                <pt idx="407">
                  <v>0</v>
                </pt>
                <pt idx="408">
                  <v>0</v>
                </pt>
                <pt idx="409">
                  <v>0</v>
                </pt>
                <pt idx="410">
                  <v>0</v>
                </pt>
                <pt idx="411">
                  <v>0</v>
                </pt>
                <pt idx="412">
                  <v>0</v>
                </pt>
                <pt idx="413">
                  <v>0</v>
                </pt>
                <pt idx="414">
                  <v>0</v>
                </pt>
                <pt idx="415">
                  <v>0</v>
                </pt>
                <pt idx="416">
                  <v>0</v>
                </pt>
                <pt idx="417">
                  <v>0</v>
                </pt>
                <pt idx="418">
                  <v>0</v>
                </pt>
                <pt idx="419">
                  <v>0</v>
                </pt>
                <pt idx="420">
                  <v>0</v>
                </pt>
                <pt idx="421">
                  <v>0</v>
                </pt>
                <pt idx="422">
                  <v>0</v>
                </pt>
                <pt idx="423">
                  <v>0</v>
                </pt>
                <pt idx="424">
                  <v>0</v>
                </pt>
                <pt idx="425">
                  <v>0</v>
                </pt>
                <pt idx="426">
                  <v>0</v>
                </pt>
                <pt idx="427">
                  <v>0</v>
                </pt>
                <pt idx="428">
                  <v>0</v>
                </pt>
                <pt idx="429">
                  <v>0</v>
                </pt>
                <pt idx="430">
                  <v>0</v>
                </pt>
                <pt idx="431">
                  <v>0</v>
                </pt>
                <pt idx="432">
                  <v>0</v>
                </pt>
                <pt idx="433">
                  <v>0</v>
                </pt>
                <pt idx="434">
                  <v>0</v>
                </pt>
                <pt idx="435">
                  <v>0</v>
                </pt>
                <pt idx="436">
                  <v>0</v>
                </pt>
                <pt idx="437">
                  <v>0</v>
                </pt>
                <pt idx="438">
                  <v>0</v>
                </pt>
                <pt idx="439">
                  <v>0</v>
                </pt>
                <pt idx="440">
                  <v>0</v>
                </pt>
                <pt idx="441">
                  <v>0</v>
                </pt>
                <pt idx="442">
                  <v>0</v>
                </pt>
                <pt idx="443">
                  <v>0</v>
                </pt>
                <pt idx="444">
                  <v>0</v>
                </pt>
                <pt idx="445">
                  <v>0</v>
                </pt>
                <pt idx="446">
                  <v>0</v>
                </pt>
                <pt idx="447">
                  <v>0</v>
                </pt>
                <pt idx="448">
                  <v>0</v>
                </pt>
                <pt idx="449">
                  <v>0</v>
                </pt>
                <pt idx="450">
                  <v>0</v>
                </pt>
                <pt idx="451">
                  <v>0</v>
                </pt>
                <pt idx="452">
                  <v>0</v>
                </pt>
                <pt idx="453">
                  <v>0</v>
                </pt>
                <pt idx="454">
                  <v>0</v>
                </pt>
                <pt idx="455">
                  <v>0</v>
                </pt>
                <pt idx="456">
                  <v>0</v>
                </pt>
                <pt idx="457">
                  <v>0</v>
                </pt>
                <pt idx="458">
                  <v>0</v>
                </pt>
                <pt idx="459">
                  <v>0</v>
                </pt>
                <pt idx="460">
                  <v>0</v>
                </pt>
                <pt idx="461">
                  <v>0</v>
                </pt>
                <pt idx="462">
                  <v>0</v>
                </pt>
                <pt idx="463">
                  <v>0</v>
                </pt>
                <pt idx="464">
                  <v>0</v>
                </pt>
                <pt idx="465">
                  <v>0</v>
                </pt>
                <pt idx="466">
                  <v>0</v>
                </pt>
                <pt idx="467">
                  <v>0</v>
                </pt>
                <pt idx="468">
                  <v>0</v>
                </pt>
                <pt idx="469">
                  <v>0</v>
                </pt>
                <pt idx="470">
                  <v>0</v>
                </pt>
                <pt idx="471">
                  <v>0</v>
                </pt>
                <pt idx="472">
                  <v>0</v>
                </pt>
                <pt idx="473">
                  <v>0</v>
                </pt>
                <pt idx="474">
                  <v>0</v>
                </pt>
                <pt idx="475">
                  <v>0</v>
                </pt>
                <pt idx="476">
                  <v>0</v>
                </pt>
                <pt idx="477">
                  <v>0</v>
                </pt>
                <pt idx="478">
                  <v>0</v>
                </pt>
                <pt idx="479">
                  <v>0</v>
                </pt>
                <pt idx="480">
                  <v>0</v>
                </pt>
                <pt idx="481">
                  <v>0</v>
                </pt>
                <pt idx="482">
                  <v>0</v>
                </pt>
                <pt idx="483">
                  <v>0</v>
                </pt>
                <pt idx="484">
                  <v>0</v>
                </pt>
                <pt idx="485">
                  <v>0</v>
                </pt>
                <pt idx="486">
                  <v>0</v>
                </pt>
                <pt idx="487">
                  <v>0</v>
                </pt>
                <pt idx="488">
                  <v>0</v>
                </pt>
                <pt idx="489">
                  <v>0</v>
                </pt>
                <pt idx="490">
                  <v>0</v>
                </pt>
                <pt idx="491">
                  <v>0</v>
                </pt>
                <pt idx="492">
                  <v>0</v>
                </pt>
                <pt idx="493">
                  <v>0</v>
                </pt>
                <pt idx="494">
                  <v>0</v>
                </pt>
                <pt idx="495">
                  <v>0</v>
                </pt>
                <pt idx="496">
                  <v>0</v>
                </pt>
                <pt idx="497">
                  <v>0</v>
                </pt>
                <pt idx="498">
                  <v>0</v>
                </pt>
                <pt idx="499">
                  <v>0</v>
                </pt>
                <pt idx="500">
                  <v>0</v>
                </pt>
                <pt idx="501">
                  <v>0</v>
                </pt>
                <pt idx="502">
                  <v>0</v>
                </pt>
                <pt idx="503">
                  <v>0</v>
                </pt>
                <pt idx="504">
                  <v>0</v>
                </pt>
                <pt idx="505">
                  <v>0</v>
                </pt>
                <pt idx="506">
                  <v>0</v>
                </pt>
                <pt idx="507">
                  <v>0</v>
                </pt>
                <pt idx="508">
                  <v>0</v>
                </pt>
                <pt idx="509">
                  <v>0</v>
                </pt>
                <pt idx="510">
                  <v>0</v>
                </pt>
                <pt idx="511">
                  <v>0</v>
                </pt>
                <pt idx="512">
                  <v>0</v>
                </pt>
                <pt idx="513">
                  <v>0</v>
                </pt>
                <pt idx="514">
                  <v>0</v>
                </pt>
                <pt idx="515">
                  <v>0</v>
                </pt>
                <pt idx="516">
                  <v>0</v>
                </pt>
                <pt idx="517">
                  <v>0</v>
                </pt>
                <pt idx="518">
                  <v>0</v>
                </pt>
                <pt idx="519">
                  <v>0</v>
                </pt>
                <pt idx="52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284894720"/>
        <axId val="284896640"/>
      </lineChart>
      <catAx>
        <axId val="28489472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ro-RO"/>
                  <a:t>Trade #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284896640"/>
        <crosses val="autoZero"/>
        <auto val="1"/>
        <lblAlgn val="ctr"/>
        <lblOffset val="100"/>
        <noMultiLvlLbl val="1"/>
      </catAx>
      <valAx>
        <axId val="28489664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ro-RO"/>
                  <a:t>Balance Prop ($)</a:t>
                </a:r>
              </a:p>
            </rich>
          </tx>
          <overlay val="1"/>
        </title>
        <numFmt formatCode="&quot;$&quot;#,##0.00" sourceLinked="1"/>
        <majorTickMark val="none"/>
        <minorTickMark val="none"/>
        <tickLblPos val="nextTo"/>
        <crossAx val="284894720"/>
        <crosses val="autoZero"/>
        <crossBetween val="between"/>
      </valAx>
    </plotArea>
    <legend>
      <legendPos val="r"/>
      <overlay val="1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3</row>
      <rowOff>0</rowOff>
    </from>
    <ext cx="86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29</row>
      <rowOff>0</rowOff>
    </from>
    <ext cx="86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5"/>
  <sheetViews>
    <sheetView showGridLines="0" topLeftCell="B1" workbookViewId="0">
      <selection activeCell="J6" sqref="J6"/>
    </sheetView>
  </sheetViews>
  <sheetFormatPr baseColWidth="8" defaultRowHeight="15"/>
  <cols>
    <col width="24" customWidth="1" style="35" min="1" max="1"/>
    <col width="14" customWidth="1" style="35" min="2" max="2"/>
    <col width="38" customWidth="1" style="35" min="3" max="3"/>
    <col width="2" customWidth="1" style="35" min="4" max="4"/>
    <col width="14" customWidth="1" style="35" min="5" max="6"/>
    <col width="13" customWidth="1" style="35" min="7" max="7"/>
    <col width="10" customWidth="1" style="35" min="8" max="9"/>
    <col width="12" customWidth="1" style="35" min="10" max="10"/>
  </cols>
  <sheetData>
    <row r="1" ht="21" customHeight="1" s="35">
      <c r="A1" s="34" t="inlineStr">
        <is>
          <t>Config — editează doar celulele galbene</t>
        </is>
      </c>
    </row>
    <row r="3">
      <c r="A3" s="1" t="inlineStr">
        <is>
          <t>Setting</t>
        </is>
      </c>
      <c r="B3" s="1" t="inlineStr">
        <is>
          <t>Value</t>
        </is>
      </c>
      <c r="C3" s="1" t="inlineStr">
        <is>
          <t>Note</t>
        </is>
      </c>
      <c r="E3" s="1" t="inlineStr">
        <is>
          <t>Strategii</t>
        </is>
      </c>
      <c r="F3" s="1" t="inlineStr">
        <is>
          <t>Sesiuni (auto)</t>
        </is>
      </c>
      <c r="G3" s="1" t="inlineStr">
        <is>
          <t>Indicatori</t>
        </is>
      </c>
      <c r="H3" s="1" t="inlineStr">
        <is>
          <t>TF</t>
        </is>
      </c>
      <c r="I3" s="1" t="inlineStr">
        <is>
          <t>Direcție</t>
        </is>
      </c>
      <c r="J3" s="1" t="inlineStr">
        <is>
          <t>Outcome</t>
        </is>
      </c>
    </row>
    <row r="4">
      <c r="A4" t="inlineStr">
        <is>
          <t>Account Size Start ($)</t>
        </is>
      </c>
      <c r="B4" s="2" t="n">
        <v>50000</v>
      </c>
      <c r="C4" t="inlineStr">
        <is>
          <t>Balanța inițială pentru calcule $ și HWM (model abstract)</t>
        </is>
      </c>
      <c r="E4" s="3" t="inlineStr">
        <is>
          <t>M2D</t>
        </is>
      </c>
      <c r="F4" s="3" t="inlineStr">
        <is>
          <t>A1</t>
        </is>
      </c>
      <c r="G4" s="3" t="inlineStr">
        <is>
          <t>DIA</t>
        </is>
      </c>
      <c r="H4" s="3" t="inlineStr">
        <is>
          <t>1min</t>
        </is>
      </c>
      <c r="I4" s="3" t="inlineStr">
        <is>
          <t>Buy</t>
        </is>
      </c>
      <c r="J4" s="3" t="inlineStr">
        <is>
          <t>SL</t>
        </is>
      </c>
    </row>
    <row r="5">
      <c r="A5" t="inlineStr">
        <is>
          <t>Risk reper (%)</t>
        </is>
      </c>
      <c r="B5" s="4" t="n">
        <v>1</v>
      </c>
      <c r="C5" t="inlineStr">
        <is>
          <t>Reper opțional; $_* se calculează din SL% × Account Size Start</t>
        </is>
      </c>
      <c r="E5" s="3" t="inlineStr">
        <is>
          <t>EMA cross</t>
        </is>
      </c>
      <c r="F5" s="3" t="inlineStr">
        <is>
          <t>A2</t>
        </is>
      </c>
      <c r="G5" s="3" t="inlineStr">
        <is>
          <t>US30</t>
        </is>
      </c>
      <c r="H5" s="3" t="inlineStr">
        <is>
          <t>3min</t>
        </is>
      </c>
      <c r="I5" s="3" t="inlineStr">
        <is>
          <t>Sell</t>
        </is>
      </c>
      <c r="J5" s="3" t="inlineStr">
        <is>
          <t>TP0</t>
        </is>
      </c>
    </row>
    <row r="6">
      <c r="A6" t="inlineStr">
        <is>
          <t>Risk reper ($)</t>
        </is>
      </c>
      <c r="B6" s="5">
        <f>B4*B5/100</f>
        <v/>
      </c>
      <c r="C6" t="inlineStr">
        <is>
          <t>Auto — informativ; nu este folosit în formulele $_*</t>
        </is>
      </c>
      <c r="E6" s="3" t="inlineStr">
        <is>
          <t>Order block</t>
        </is>
      </c>
      <c r="F6" s="3" t="inlineStr">
        <is>
          <t>A3</t>
        </is>
      </c>
      <c r="G6" s="3" t="inlineStr">
        <is>
          <t>SPY</t>
        </is>
      </c>
      <c r="H6" s="3" t="inlineStr">
        <is>
          <t>15min</t>
        </is>
      </c>
      <c r="J6" s="3" t="inlineStr">
        <is>
          <t>TP1</t>
        </is>
      </c>
    </row>
    <row r="7">
      <c r="E7" s="3" t="inlineStr">
        <is>
          <t>Liquidity sweep</t>
        </is>
      </c>
      <c r="F7" s="3" t="inlineStr">
        <is>
          <t>B</t>
        </is>
      </c>
      <c r="G7" s="3" t="inlineStr">
        <is>
          <t>QQQ</t>
        </is>
      </c>
      <c r="J7" s="3" t="inlineStr">
        <is>
          <t>TP2</t>
        </is>
      </c>
    </row>
    <row r="8" ht="15.75" customHeight="1" s="35">
      <c r="A8" s="36" t="inlineStr">
        <is>
          <t>Cont Prop Firm</t>
        </is>
      </c>
      <c r="E8" s="3" t="inlineStr">
        <is>
          <t>Custom</t>
        </is>
      </c>
      <c r="F8" s="3" t="inlineStr">
        <is>
          <t>C</t>
        </is>
      </c>
      <c r="G8" s="3" t="inlineStr">
        <is>
          <t>ES</t>
        </is>
      </c>
    </row>
    <row r="9">
      <c r="A9" t="inlineStr">
        <is>
          <t>Account Prop Start ($)</t>
        </is>
      </c>
      <c r="B9" s="2" t="n">
        <v>50000</v>
      </c>
      <c r="C9" t="inlineStr">
        <is>
          <t>Balanța contului de prop</t>
        </is>
      </c>
      <c r="F9" s="3" t="inlineStr">
        <is>
          <t>D</t>
        </is>
      </c>
      <c r="G9" s="3" t="inlineStr">
        <is>
          <t>NQ</t>
        </is>
      </c>
    </row>
    <row r="10">
      <c r="A10" t="inlineStr">
        <is>
          <t>Position Usage (%)</t>
        </is>
      </c>
      <c r="B10" s="6" t="n">
        <v>80</v>
      </c>
      <c r="C10" t="inlineStr">
        <is>
          <t>% din cont folosit ca notional (max contracte)</t>
        </is>
      </c>
      <c r="F10" s="3" t="inlineStr">
        <is>
          <t>Other</t>
        </is>
      </c>
    </row>
    <row r="11">
      <c r="A11" t="inlineStr">
        <is>
          <t>Position Size ($)</t>
        </is>
      </c>
      <c r="B11" s="7">
        <f>B9*B10/100</f>
        <v/>
      </c>
      <c r="C11" t="inlineStr">
        <is>
          <t>Auto — notional efectiv pe trade</t>
        </is>
      </c>
    </row>
    <row r="12">
      <c r="A12" t="inlineStr">
        <is>
          <t>Daily Loss Limit (%)</t>
        </is>
      </c>
      <c r="B12" s="4" t="n">
        <v>4</v>
      </c>
      <c r="C12" t="inlineStr">
        <is>
          <t>Limită zilnică prop firm; depășire = cont mort</t>
        </is>
      </c>
    </row>
    <row r="13">
      <c r="A13" t="inlineStr">
        <is>
          <t>Daily Loss Limit ($)</t>
        </is>
      </c>
      <c r="B13" s="7">
        <f>B9*B12/100</f>
        <v/>
      </c>
      <c r="C13" t="inlineStr">
        <is>
          <t>Auto — derivat din B9 și B12</t>
        </is>
      </c>
    </row>
    <row r="14">
      <c r="A14" t="inlineStr">
        <is>
          <t>Max Loss Limit (%)</t>
        </is>
      </c>
      <c r="B14" s="4" t="n">
        <v>7</v>
      </c>
      <c r="C14" t="inlineStr">
        <is>
          <t>Limită totală pe cont; depășire = cont mort</t>
        </is>
      </c>
    </row>
    <row r="15">
      <c r="A15" t="inlineStr">
        <is>
          <t>Max Loss Limit ($)</t>
        </is>
      </c>
      <c r="B15" s="7">
        <f>B9*B14/100</f>
        <v/>
      </c>
      <c r="C15" t="inlineStr">
        <is>
          <t>Auto — derivat din B9 și B14</t>
        </is>
      </c>
    </row>
  </sheetData>
  <mergeCells count="2">
    <mergeCell ref="A1:C1"/>
    <mergeCell ref="A8:C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R522"/>
  <sheetViews>
    <sheetView showGridLines="0" tabSelected="1" workbookViewId="0">
      <pane xSplit="1" ySplit="1" topLeftCell="B84" activePane="bottomRight" state="frozen"/>
      <selection pane="topRight" activeCell="A1" sqref="A1"/>
      <selection pane="bottomLeft" activeCell="A1" sqref="A1"/>
      <selection pane="bottomRight" activeCell="H106" sqref="H106"/>
    </sheetView>
  </sheetViews>
  <sheetFormatPr baseColWidth="8" defaultRowHeight="15"/>
  <cols>
    <col width="5" customWidth="1" style="35" min="1" max="1"/>
    <col width="10.7109375" customWidth="1" style="35" min="2" max="2"/>
    <col width="9" customWidth="1" style="35" min="3" max="3"/>
    <col width="3.7109375" customWidth="1" style="35" min="4" max="4"/>
    <col width="7" customWidth="1" style="35" min="5" max="5"/>
    <col width="5.42578125" customWidth="1" style="35" min="6" max="6"/>
    <col width="5.5703125" customWidth="1" style="35" min="7" max="7"/>
    <col width="8" customWidth="1" style="35" min="8" max="8"/>
    <col width="5.5703125" customWidth="1" style="35" min="9" max="9"/>
    <col width="9" customWidth="1" style="35" min="10" max="13"/>
    <col width="6.140625" customWidth="1" style="35" min="14" max="14"/>
    <col width="4.28515625" customWidth="1" style="35" min="15" max="15"/>
    <col width="11" customWidth="1" style="35" min="16" max="55"/>
    <col hidden="1" outlineLevel="1" width="11" customWidth="1" style="35" min="56" max="70"/>
    <col collapsed="1" width="9.140625" customWidth="1" style="35" min="71" max="71"/>
  </cols>
  <sheetData>
    <row r="1">
      <c r="A1" s="8" t="inlineStr">
        <is>
          <t>#</t>
        </is>
      </c>
      <c r="B1" s="8" t="inlineStr">
        <is>
          <t>Data</t>
        </is>
      </c>
      <c r="C1" s="8" t="inlineStr">
        <is>
          <t>Ora RO</t>
        </is>
      </c>
      <c r="D1" s="8" t="inlineStr">
        <is>
          <t>Zi</t>
        </is>
      </c>
      <c r="E1" s="8" t="inlineStr">
        <is>
          <t>Sesiune</t>
        </is>
      </c>
      <c r="F1" s="8" t="inlineStr">
        <is>
          <t>Strategie</t>
        </is>
      </c>
      <c r="G1" s="8" t="inlineStr">
        <is>
          <t>Indicator</t>
        </is>
      </c>
      <c r="H1" s="8" t="inlineStr">
        <is>
          <t>TF</t>
        </is>
      </c>
      <c r="I1" s="8" t="inlineStr">
        <is>
          <t>Direcție</t>
        </is>
      </c>
      <c r="J1" s="8" t="inlineStr">
        <is>
          <t>SL %</t>
        </is>
      </c>
      <c r="K1" s="8" t="inlineStr">
        <is>
          <t>TP0 %</t>
        </is>
      </c>
      <c r="L1" s="8" t="inlineStr">
        <is>
          <t>TP1 %</t>
        </is>
      </c>
      <c r="M1" s="8" t="inlineStr">
        <is>
          <t>TP2 %</t>
        </is>
      </c>
      <c r="N1" s="8" t="inlineStr">
        <is>
          <t>Outcome</t>
        </is>
      </c>
      <c r="O1" s="8" t="inlineStr">
        <is>
          <t>Notes</t>
        </is>
      </c>
      <c r="P1" s="8" t="inlineStr">
        <is>
          <t>R_tp0only</t>
        </is>
      </c>
      <c r="Q1" s="8" t="inlineStr">
        <is>
          <t>R_tp1only</t>
        </is>
      </c>
      <c r="R1" s="8" t="inlineStr">
        <is>
          <t>R_tp2only</t>
        </is>
      </c>
      <c r="S1" s="8" t="inlineStr">
        <is>
          <t>R_hybrid_be</t>
        </is>
      </c>
      <c r="T1" s="8" t="inlineStr">
        <is>
          <t>R_hybrid_nobe</t>
        </is>
      </c>
      <c r="U1" s="8" t="inlineStr">
        <is>
          <t>$_tp0only</t>
        </is>
      </c>
      <c r="V1" s="8" t="inlineStr">
        <is>
          <t>$_tp1only</t>
        </is>
      </c>
      <c r="W1" s="8" t="inlineStr">
        <is>
          <t>$_tp2only</t>
        </is>
      </c>
      <c r="X1" s="8" t="inlineStr">
        <is>
          <t>$_hybrid_be</t>
        </is>
      </c>
      <c r="Y1" s="8" t="inlineStr">
        <is>
          <t>$_hybrid_nobe</t>
        </is>
      </c>
      <c r="Z1" s="8" t="inlineStr">
        <is>
          <t>Bal_tp0only</t>
        </is>
      </c>
      <c r="AA1" s="8" t="inlineStr">
        <is>
          <t>Bal_tp1only</t>
        </is>
      </c>
      <c r="AB1" s="8" t="inlineStr">
        <is>
          <t>Bal_tp2only</t>
        </is>
      </c>
      <c r="AC1" s="8" t="inlineStr">
        <is>
          <t>Bal_hybrid_be</t>
        </is>
      </c>
      <c r="AD1" s="8" t="inlineStr">
        <is>
          <t>Bal_hybrid_nobe</t>
        </is>
      </c>
      <c r="AE1" s="8" t="inlineStr">
        <is>
          <t>$Prop_tp0only</t>
        </is>
      </c>
      <c r="AF1" s="8" t="inlineStr">
        <is>
          <t>$Prop_tp1only</t>
        </is>
      </c>
      <c r="AG1" s="8" t="inlineStr">
        <is>
          <t>$Prop_tp2only</t>
        </is>
      </c>
      <c r="AH1" s="8" t="inlineStr">
        <is>
          <t>$Prop_hybrid_be</t>
        </is>
      </c>
      <c r="AI1" s="8" t="inlineStr">
        <is>
          <t>$Prop_hybrid_nobe</t>
        </is>
      </c>
      <c r="AJ1" s="8" t="inlineStr">
        <is>
          <t>BalProp_tp0only</t>
        </is>
      </c>
      <c r="AK1" s="8" t="inlineStr">
        <is>
          <t>BalProp_tp1only</t>
        </is>
      </c>
      <c r="AL1" s="8" t="inlineStr">
        <is>
          <t>BalProp_tp2only</t>
        </is>
      </c>
      <c r="AM1" s="8" t="inlineStr">
        <is>
          <t>BalProp_hybrid_be</t>
        </is>
      </c>
      <c r="AN1" s="8" t="inlineStr">
        <is>
          <t>BalProp_hybrid_nobe</t>
        </is>
      </c>
      <c r="AO1" s="8" t="inlineStr">
        <is>
          <t>Win_tp0only</t>
        </is>
      </c>
      <c r="AP1" s="8" t="inlineStr">
        <is>
          <t>Win_tp1only</t>
        </is>
      </c>
      <c r="AQ1" s="8" t="inlineStr">
        <is>
          <t>Win_tp2only</t>
        </is>
      </c>
      <c r="AR1" s="8" t="inlineStr">
        <is>
          <t>Win_hybrid_be</t>
        </is>
      </c>
      <c r="AS1" s="8" t="inlineStr">
        <is>
          <t>Win_hybrid_nobe</t>
        </is>
      </c>
      <c r="AT1" s="8" t="inlineStr">
        <is>
          <t>Peak_tp0only</t>
        </is>
      </c>
      <c r="AU1" s="8" t="inlineStr">
        <is>
          <t>Peak_tp1only</t>
        </is>
      </c>
      <c r="AV1" s="8" t="inlineStr">
        <is>
          <t>Peak_tp2only</t>
        </is>
      </c>
      <c r="AW1" s="8" t="inlineStr">
        <is>
          <t>Peak_hybrid_be</t>
        </is>
      </c>
      <c r="AX1" s="8" t="inlineStr">
        <is>
          <t>Peak_hybrid_nobe</t>
        </is>
      </c>
      <c r="AY1" s="8" t="inlineStr">
        <is>
          <t>DD_tp0only</t>
        </is>
      </c>
      <c r="AZ1" s="8" t="inlineStr">
        <is>
          <t>DD_tp1only</t>
        </is>
      </c>
      <c r="BA1" s="8" t="inlineStr">
        <is>
          <t>DD_tp2only</t>
        </is>
      </c>
      <c r="BB1" s="8" t="inlineStr">
        <is>
          <t>DD_hybrid_be</t>
        </is>
      </c>
      <c r="BC1" s="8" t="inlineStr">
        <is>
          <t>DD_hybrid_nobe</t>
        </is>
      </c>
      <c r="BD1" s="8" t="inlineStr">
        <is>
          <t>DailyPL_tp0only</t>
        </is>
      </c>
      <c r="BE1" s="8" t="inlineStr">
        <is>
          <t>DailyPL_tp1only</t>
        </is>
      </c>
      <c r="BF1" s="8" t="inlineStr">
        <is>
          <t>DailyPL_tp2only</t>
        </is>
      </c>
      <c r="BG1" s="8" t="inlineStr">
        <is>
          <t>DailyPL_hybrid_be</t>
        </is>
      </c>
      <c r="BH1" s="8" t="inlineStr">
        <is>
          <t>DailyPL_hybrid_nobe</t>
        </is>
      </c>
      <c r="BI1" s="8" t="inlineStr">
        <is>
          <t>PeakProp_tp0only</t>
        </is>
      </c>
      <c r="BJ1" s="8" t="inlineStr">
        <is>
          <t>PeakProp_tp1only</t>
        </is>
      </c>
      <c r="BK1" s="8" t="inlineStr">
        <is>
          <t>PeakProp_tp2only</t>
        </is>
      </c>
      <c r="BL1" s="8" t="inlineStr">
        <is>
          <t>PeakProp_hybrid_be</t>
        </is>
      </c>
      <c r="BM1" s="8" t="inlineStr">
        <is>
          <t>PeakProp_hybrid_nobe</t>
        </is>
      </c>
      <c r="BN1" s="8" t="inlineStr">
        <is>
          <t>DDProp_tp0only</t>
        </is>
      </c>
      <c r="BO1" s="8" t="inlineStr">
        <is>
          <t>DDProp_tp1only</t>
        </is>
      </c>
      <c r="BP1" s="8" t="inlineStr">
        <is>
          <t>DDProp_tp2only</t>
        </is>
      </c>
      <c r="BQ1" s="8" t="inlineStr">
        <is>
          <t>DDProp_hybrid_be</t>
        </is>
      </c>
      <c r="BR1" s="8" t="inlineStr">
        <is>
          <t>DDProp_hybrid_nobe</t>
        </is>
      </c>
    </row>
    <row r="2">
      <c r="A2">
        <f>ROW()-1</f>
        <v/>
      </c>
      <c r="B2" s="9" t="n">
        <v>46161</v>
      </c>
      <c r="C2" s="32" t="n">
        <v>0.9083333333333333</v>
      </c>
      <c r="D2" s="11">
        <f>IF(B2="","",CHOOSE(WEEKDAY(B2,2),"Lu","Ma","Mi","Jo","Vi","Sa","Du"))</f>
        <v/>
      </c>
      <c r="E2" s="11">
        <f>IF(OR(B2="",C2=""),"",IF(OR(WEEKDAY(B2,2)=1,WEEKDAY(B2,2)=5),"D",IF(AND(C2&gt;=TIME(15,30,0),C2&lt;TIME(16,30,0)),"C",IF(AND(AND(WEEKDAY(B2,2)&gt;=2,WEEKDAY(B2,2)&lt;=4),C2&gt;=TIME(16,35,0),C2&lt;TIME(17,0,0)),"A1",IF(AND(AND(WEEKDAY(B2,2)&gt;=2,WEEKDAY(B2,2)&lt;=4),C2&gt;=TIME(17,0,0),C2&lt;TIME(18,0,0)),"A2",IF(AND(AND(WEEKDAY(B2,2)&gt;=2,WEEKDAY(B2,2)&lt;=4),C2&gt;=TIME(18,0,0),C2&lt;TIME(19,0,0)),"A3",IF(AND(AND(WEEKDAY(B2,2)&gt;=2,WEEKDAY(B2,2)&lt;=4),C2&gt;=TIME(22,0,0),C2&lt;TIME(22,45,0)),"B","Other")))))))</f>
        <v/>
      </c>
      <c r="F2" s="12" t="inlineStr">
        <is>
          <t>M2D</t>
        </is>
      </c>
      <c r="G2" s="12" t="inlineStr">
        <is>
          <t>DIA</t>
        </is>
      </c>
      <c r="H2" s="12" t="inlineStr">
        <is>
          <t>3min</t>
        </is>
      </c>
      <c r="I2" s="12" t="inlineStr">
        <is>
          <t>Sell</t>
        </is>
      </c>
      <c r="J2" s="13" t="n">
        <v>0.1</v>
      </c>
      <c r="K2" s="13" t="n">
        <v>0.04</v>
      </c>
      <c r="L2" s="13" t="n">
        <v>0.07000000000000001</v>
      </c>
      <c r="M2" s="13" t="n">
        <v>0.1</v>
      </c>
      <c r="N2" s="12" t="inlineStr">
        <is>
          <t>TP2</t>
        </is>
      </c>
      <c r="O2" s="12" t="n"/>
      <c r="P2" s="14">
        <f>IF(N2="","",IF(N2="SL",-1,K2/J2))</f>
        <v/>
      </c>
      <c r="Q2" s="14">
        <f>IF(N2="","",IF(OR(N2="SL",N2="TP0"),-1,L2/J2))</f>
        <v/>
      </c>
      <c r="R2" s="14">
        <f>IF(N2="","",IF(N2="TP2",M2/J2,-1))</f>
        <v/>
      </c>
      <c r="S2" s="14">
        <f>IF(N2="","",IF(N2="SL",-1,IF(N2="TP0",0.5*K2/J2,0.5*(K2+L2)/J2)))</f>
        <v/>
      </c>
      <c r="T2" s="14">
        <f>IF(N2="","",IF(N2="SL",-1,IF(N2="TP0",0.5*K2/J2-0.5,0.5*(K2+L2)/J2)))</f>
        <v/>
      </c>
      <c r="U2" s="15">
        <f>IF(P2="","",P2*J2/100*Config!$B$4)</f>
        <v/>
      </c>
      <c r="V2" s="15">
        <f>IF(Q2="","",Q2*J2/100*Config!$B$4)</f>
        <v/>
      </c>
      <c r="W2" s="15">
        <f>IF(R2="","",R2*J2/100*Config!$B$4)</f>
        <v/>
      </c>
      <c r="X2" s="15">
        <f>IF(S2="","",S2*J2/100*Config!$B$4)</f>
        <v/>
      </c>
      <c r="Y2" s="15">
        <f>IF(T2="","",T2*J2/100*Config!$B$4)</f>
        <v/>
      </c>
      <c r="Z2" s="15">
        <f>IF(U2="","",Config!$B$4 + SUM($U$2:U2))</f>
        <v/>
      </c>
      <c r="AA2" s="15">
        <f>IF(V2="","",Config!$B$4 + SUM($V$2:V2))</f>
        <v/>
      </c>
      <c r="AB2" s="15">
        <f>IF(W2="","",Config!$B$4 + SUM($W$2:W2))</f>
        <v/>
      </c>
      <c r="AC2" s="15">
        <f>IF(X2="","",Config!$B$4 + SUM($X$2:X2))</f>
        <v/>
      </c>
      <c r="AD2" s="15">
        <f>IF(Y2="","",Config!$B$4 + SUM($Y$2:Y2))</f>
        <v/>
      </c>
      <c r="AE2" s="15">
        <f>IF(P2="","",P2*J2/100*Config!$B$11)</f>
        <v/>
      </c>
      <c r="AF2" s="15">
        <f>IF(Q2="","",Q2*J2/100*Config!$B$11)</f>
        <v/>
      </c>
      <c r="AG2" s="15">
        <f>IF(R2="","",R2*J2/100*Config!$B$11)</f>
        <v/>
      </c>
      <c r="AH2" s="15">
        <f>IF(S2="","",S2*J2/100*Config!$B$11)</f>
        <v/>
      </c>
      <c r="AI2" s="15">
        <f>IF(T2="","",T2*J2/100*Config!$B$11)</f>
        <v/>
      </c>
      <c r="AJ2" s="15">
        <f>IF(AE2="","",Config!$B$9 + SUM($AE$2:AE2))</f>
        <v/>
      </c>
      <c r="AK2" s="15">
        <f>IF(AF2="","",Config!$B$9 + SUM($AF$2:AF2))</f>
        <v/>
      </c>
      <c r="AL2" s="15">
        <f>IF(AG2="","",Config!$B$9 + SUM($AG$2:AG2))</f>
        <v/>
      </c>
      <c r="AM2" s="15">
        <f>IF(AH2="","",Config!$B$9 + SUM($AH$2:AH2))</f>
        <v/>
      </c>
      <c r="AN2" s="15">
        <f>IF(AI2="","",Config!$B$9 + SUM($AI$2:AI2))</f>
        <v/>
      </c>
      <c r="AO2" s="16">
        <f>IF(P2="","",IF(P2&gt;0,1,0))</f>
        <v/>
      </c>
      <c r="AP2" s="16">
        <f>IF(Q2="","",IF(Q2&gt;0,1,0))</f>
        <v/>
      </c>
      <c r="AQ2" s="16">
        <f>IF(R2="","",IF(R2&gt;0,1,0))</f>
        <v/>
      </c>
      <c r="AR2" s="16">
        <f>IF(S2="","",IF(S2&gt;0,1,0))</f>
        <v/>
      </c>
      <c r="AS2" s="16">
        <f>IF(T2="","",IF(T2&gt;0,1,0))</f>
        <v/>
      </c>
      <c r="AT2" s="17">
        <f>IF(Z2="","",IF(AT1="",Z2,MAX(AT1,Z2)))</f>
        <v/>
      </c>
      <c r="AU2" s="17">
        <f>IF(AA2="","",IF(AU1="",AA2,MAX(AU1,AA2)))</f>
        <v/>
      </c>
      <c r="AV2" s="17">
        <f>IF(AB2="","",IF(AV1="",AB2,MAX(AV1,AB2)))</f>
        <v/>
      </c>
      <c r="AW2" s="17">
        <f>IF(AC2="","",IF(AW1="",AC2,MAX(AW1,AC2)))</f>
        <v/>
      </c>
      <c r="AX2" s="17">
        <f>IF(AD2="","",IF(AX1="",AD2,MAX(AX1,AD2)))</f>
        <v/>
      </c>
      <c r="AY2" s="17">
        <f>IF(Z2="","",AT2-Z2)</f>
        <v/>
      </c>
      <c r="AZ2" s="17">
        <f>IF(AA2="","",AU2-AA2)</f>
        <v/>
      </c>
      <c r="BA2" s="17">
        <f>IF(AB2="","",AV2-AB2)</f>
        <v/>
      </c>
      <c r="BB2" s="17">
        <f>IF(AC2="","",AW2-AC2)</f>
        <v/>
      </c>
      <c r="BC2" s="17">
        <f>IF(AD2="","",AX2-AD2)</f>
        <v/>
      </c>
      <c r="BD2" s="17">
        <f>IF(OR(AE2="",B2=""),"",SUMIFS($AE$2:AE2,$B$2:B2,B2))</f>
        <v/>
      </c>
      <c r="BE2" s="17">
        <f>IF(OR(AF2="",B2=""),"",SUMIFS($AF$2:AF2,$B$2:B2,B2))</f>
        <v/>
      </c>
      <c r="BF2" s="17">
        <f>IF(OR(AG2="",B2=""),"",SUMIFS($AG$2:AG2,$B$2:B2,B2))</f>
        <v/>
      </c>
      <c r="BG2" s="17">
        <f>IF(OR(AH2="",B2=""),"",SUMIFS($AH$2:AH2,$B$2:B2,B2))</f>
        <v/>
      </c>
      <c r="BH2" s="17">
        <f>IF(OR(AI2="",B2=""),"",SUMIFS($AI$2:AI2,$B$2:B2,B2))</f>
        <v/>
      </c>
      <c r="BI2" s="17">
        <f>IF(AJ2="","",IF(BI1="",AJ2,MAX(BI1,AJ2)))</f>
        <v/>
      </c>
      <c r="BJ2" s="17">
        <f>IF(AK2="","",IF(BJ1="",AK2,MAX(BJ1,AK2)))</f>
        <v/>
      </c>
      <c r="BK2" s="17">
        <f>IF(AL2="","",IF(BK1="",AL2,MAX(BK1,AL2)))</f>
        <v/>
      </c>
      <c r="BL2" s="17">
        <f>IF(AM2="","",IF(BL1="",AM2,MAX(BL1,AM2)))</f>
        <v/>
      </c>
      <c r="BM2" s="17">
        <f>IF(AN2="","",IF(BM1="",AN2,MAX(BM1,AN2)))</f>
        <v/>
      </c>
      <c r="BN2" s="17">
        <f>IF(AJ2="","",BI2-AJ2)</f>
        <v/>
      </c>
      <c r="BO2" s="17">
        <f>IF(AK2="","",BJ2-AK2)</f>
        <v/>
      </c>
      <c r="BP2" s="17">
        <f>IF(AL2="","",BK2-AL2)</f>
        <v/>
      </c>
      <c r="BQ2" s="17">
        <f>IF(AM2="","",BL2-AM2)</f>
        <v/>
      </c>
      <c r="BR2" s="17">
        <f>IF(AN2="","",BM2-AN2)</f>
        <v/>
      </c>
    </row>
    <row r="3">
      <c r="A3">
        <f>ROW()-1</f>
        <v/>
      </c>
      <c r="B3" s="9" t="n">
        <v>46161</v>
      </c>
      <c r="C3" s="32" t="n">
        <v>0.8208333333333333</v>
      </c>
      <c r="D3" s="11">
        <f>IF(B3="","",CHOOSE(WEEKDAY(B3,2),"Lu","Ma","Mi","Jo","Vi","Sa","Du"))</f>
        <v/>
      </c>
      <c r="E3" s="11">
        <f>IF(OR(B3="",C3=""),"",IF(OR(WEEKDAY(B3,2)=1,WEEKDAY(B3,2)=5),"D",IF(AND(C3&gt;=TIME(15,30,0),C3&lt;TIME(16,30,0)),"C",IF(AND(AND(WEEKDAY(B3,2)&gt;=2,WEEKDAY(B3,2)&lt;=4),C3&gt;=TIME(16,35,0),C3&lt;TIME(17,0,0)),"A1",IF(AND(AND(WEEKDAY(B3,2)&gt;=2,WEEKDAY(B3,2)&lt;=4),C3&gt;=TIME(17,0,0),C3&lt;TIME(18,0,0)),"A2",IF(AND(AND(WEEKDAY(B3,2)&gt;=2,WEEKDAY(B3,2)&lt;=4),C3&gt;=TIME(18,0,0),C3&lt;TIME(19,0,0)),"A3",IF(AND(AND(WEEKDAY(B3,2)&gt;=2,WEEKDAY(B3,2)&lt;=4),C3&gt;=TIME(22,0,0),C3&lt;TIME(22,45,0)),"B","Other")))))))</f>
        <v/>
      </c>
      <c r="F3" s="12" t="inlineStr">
        <is>
          <t>M2D</t>
        </is>
      </c>
      <c r="G3" s="12" t="inlineStr">
        <is>
          <t>DIA</t>
        </is>
      </c>
      <c r="H3" s="12" t="inlineStr">
        <is>
          <t>3min</t>
        </is>
      </c>
      <c r="I3" s="12" t="inlineStr">
        <is>
          <t>Buy</t>
        </is>
      </c>
      <c r="J3" s="13" t="n">
        <v>0.15</v>
      </c>
      <c r="K3" s="13" t="n">
        <v>0.07000000000000001</v>
      </c>
      <c r="L3" s="13" t="n">
        <v>0.12</v>
      </c>
      <c r="M3" s="13" t="n">
        <v>0.15</v>
      </c>
      <c r="N3" s="12" t="inlineStr">
        <is>
          <t>TP2</t>
        </is>
      </c>
      <c r="O3" s="12" t="n"/>
      <c r="P3" s="14">
        <f>IF(N3="","",IF(N3="SL",-1,K3/J3))</f>
        <v/>
      </c>
      <c r="Q3" s="14">
        <f>IF(N3="","",IF(OR(N3="SL",N3="TP0"),-1,L3/J3))</f>
        <v/>
      </c>
      <c r="R3" s="14">
        <f>IF(N3="","",IF(N3="TP2",M3/J3,-1))</f>
        <v/>
      </c>
      <c r="S3" s="14">
        <f>IF(N3="","",IF(N3="SL",-1,IF(N3="TP0",0.5*K3/J3,0.5*(K3+L3)/J3)))</f>
        <v/>
      </c>
      <c r="T3" s="14">
        <f>IF(N3="","",IF(N3="SL",-1,IF(N3="TP0",0.5*K3/J3-0.5,0.5*(K3+L3)/J3)))</f>
        <v/>
      </c>
      <c r="U3" s="15">
        <f>IF(P3="","",P3*J3/100*Config!$B$4)</f>
        <v/>
      </c>
      <c r="V3" s="15">
        <f>IF(Q3="","",Q3*J3/100*Config!$B$4)</f>
        <v/>
      </c>
      <c r="W3" s="15">
        <f>IF(R3="","",R3*J3/100*Config!$B$4)</f>
        <v/>
      </c>
      <c r="X3" s="15">
        <f>IF(S3="","",S3*J3/100*Config!$B$4)</f>
        <v/>
      </c>
      <c r="Y3" s="15">
        <f>IF(T3="","",T3*J3/100*Config!$B$4)</f>
        <v/>
      </c>
      <c r="Z3" s="15">
        <f>IF(U3="","",Config!$B$4 + SUM($U$2:U3))</f>
        <v/>
      </c>
      <c r="AA3" s="15">
        <f>IF(V3="","",Config!$B$4 + SUM($V$2:V3))</f>
        <v/>
      </c>
      <c r="AB3" s="15">
        <f>IF(W3="","",Config!$B$4 + SUM($W$2:W3))</f>
        <v/>
      </c>
      <c r="AC3" s="15">
        <f>IF(X3="","",Config!$B$4 + SUM($X$2:X3))</f>
        <v/>
      </c>
      <c r="AD3" s="15">
        <f>IF(Y3="","",Config!$B$4 + SUM($Y$2:Y3))</f>
        <v/>
      </c>
      <c r="AE3" s="15">
        <f>IF(P3="","",P3*J3/100*Config!$B$11)</f>
        <v/>
      </c>
      <c r="AF3" s="15">
        <f>IF(Q3="","",Q3*J3/100*Config!$B$11)</f>
        <v/>
      </c>
      <c r="AG3" s="15">
        <f>IF(R3="","",R3*J3/100*Config!$B$11)</f>
        <v/>
      </c>
      <c r="AH3" s="15">
        <f>IF(S3="","",S3*J3/100*Config!$B$11)</f>
        <v/>
      </c>
      <c r="AI3" s="15">
        <f>IF(T3="","",T3*J3/100*Config!$B$11)</f>
        <v/>
      </c>
      <c r="AJ3" s="15">
        <f>IF(AE3="","",Config!$B$9 + SUM($AE$2:AE3))</f>
        <v/>
      </c>
      <c r="AK3" s="15">
        <f>IF(AF3="","",Config!$B$9 + SUM($AF$2:AF3))</f>
        <v/>
      </c>
      <c r="AL3" s="15">
        <f>IF(AG3="","",Config!$B$9 + SUM($AG$2:AG3))</f>
        <v/>
      </c>
      <c r="AM3" s="15">
        <f>IF(AH3="","",Config!$B$9 + SUM($AH$2:AH3))</f>
        <v/>
      </c>
      <c r="AN3" s="15">
        <f>IF(AI3="","",Config!$B$9 + SUM($AI$2:AI3))</f>
        <v/>
      </c>
      <c r="AO3" s="16">
        <f>IF(P3="","",IF(P3&gt;0,1,0))</f>
        <v/>
      </c>
      <c r="AP3" s="16">
        <f>IF(Q3="","",IF(Q3&gt;0,1,0))</f>
        <v/>
      </c>
      <c r="AQ3" s="16">
        <f>IF(R3="","",IF(R3&gt;0,1,0))</f>
        <v/>
      </c>
      <c r="AR3" s="16">
        <f>IF(S3="","",IF(S3&gt;0,1,0))</f>
        <v/>
      </c>
      <c r="AS3" s="16">
        <f>IF(T3="","",IF(T3&gt;0,1,0))</f>
        <v/>
      </c>
      <c r="AT3" s="17">
        <f>IF(Z3="","",IF(AT2="",Z3,MAX(AT2,Z3)))</f>
        <v/>
      </c>
      <c r="AU3" s="17">
        <f>IF(AA3="","",IF(AU2="",AA3,MAX(AU2,AA3)))</f>
        <v/>
      </c>
      <c r="AV3" s="17">
        <f>IF(AB3="","",IF(AV2="",AB3,MAX(AV2,AB3)))</f>
        <v/>
      </c>
      <c r="AW3" s="17">
        <f>IF(AC3="","",IF(AW2="",AC3,MAX(AW2,AC3)))</f>
        <v/>
      </c>
      <c r="AX3" s="17">
        <f>IF(AD3="","",IF(AX2="",AD3,MAX(AX2,AD3)))</f>
        <v/>
      </c>
      <c r="AY3" s="17">
        <f>IF(Z3="","",AT3-Z3)</f>
        <v/>
      </c>
      <c r="AZ3" s="17">
        <f>IF(AA3="","",AU3-AA3)</f>
        <v/>
      </c>
      <c r="BA3" s="17">
        <f>IF(AB3="","",AV3-AB3)</f>
        <v/>
      </c>
      <c r="BB3" s="17">
        <f>IF(AC3="","",AW3-AC3)</f>
        <v/>
      </c>
      <c r="BC3" s="17">
        <f>IF(AD3="","",AX3-AD3)</f>
        <v/>
      </c>
      <c r="BD3" s="17">
        <f>IF(OR(AE3="",B3=""),"",SUMIFS($AE$2:AE3,$B$2:B3,B3))</f>
        <v/>
      </c>
      <c r="BE3" s="17">
        <f>IF(OR(AF3="",B3=""),"",SUMIFS($AF$2:AF3,$B$2:B3,B3))</f>
        <v/>
      </c>
      <c r="BF3" s="17">
        <f>IF(OR(AG3="",B3=""),"",SUMIFS($AG$2:AG3,$B$2:B3,B3))</f>
        <v/>
      </c>
      <c r="BG3" s="17">
        <f>IF(OR(AH3="",B3=""),"",SUMIFS($AH$2:AH3,$B$2:B3,B3))</f>
        <v/>
      </c>
      <c r="BH3" s="17">
        <f>IF(OR(AI3="",B3=""),"",SUMIFS($AI$2:AI3,$B$2:B3,B3))</f>
        <v/>
      </c>
      <c r="BI3" s="17">
        <f>IF(AJ3="","",IF(BI2="",AJ3,MAX(BI2,AJ3)))</f>
        <v/>
      </c>
      <c r="BJ3" s="17">
        <f>IF(AK3="","",IF(BJ2="",AK3,MAX(BJ2,AK3)))</f>
        <v/>
      </c>
      <c r="BK3" s="17">
        <f>IF(AL3="","",IF(BK2="",AL3,MAX(BK2,AL3)))</f>
        <v/>
      </c>
      <c r="BL3" s="17">
        <f>IF(AM3="","",IF(BL2="",AM3,MAX(BL2,AM3)))</f>
        <v/>
      </c>
      <c r="BM3" s="17">
        <f>IF(AN3="","",IF(BM2="",AN3,MAX(BM2,AN3)))</f>
        <v/>
      </c>
      <c r="BN3" s="17">
        <f>IF(AJ3="","",BI3-AJ3)</f>
        <v/>
      </c>
      <c r="BO3" s="17">
        <f>IF(AK3="","",BJ3-AK3)</f>
        <v/>
      </c>
      <c r="BP3" s="17">
        <f>IF(AL3="","",BK3-AL3)</f>
        <v/>
      </c>
      <c r="BQ3" s="17">
        <f>IF(AM3="","",BL3-AM3)</f>
        <v/>
      </c>
      <c r="BR3" s="17">
        <f>IF(AN3="","",BM3-AN3)</f>
        <v/>
      </c>
    </row>
    <row r="4">
      <c r="A4">
        <f>ROW()-1</f>
        <v/>
      </c>
      <c r="B4" s="9" t="n">
        <v>46161</v>
      </c>
      <c r="C4" s="32" t="n">
        <v>0.7645833333333333</v>
      </c>
      <c r="D4" s="11">
        <f>IF(B4="","",CHOOSE(WEEKDAY(B4,2),"Lu","Ma","Mi","Jo","Vi","Sa","Du"))</f>
        <v/>
      </c>
      <c r="E4" s="11">
        <f>IF(OR(B4="",C4=""),"",IF(OR(WEEKDAY(B4,2)=1,WEEKDAY(B4,2)=5),"D",IF(AND(C4&gt;=TIME(15,30,0),C4&lt;TIME(16,30,0)),"C",IF(AND(AND(WEEKDAY(B4,2)&gt;=2,WEEKDAY(B4,2)&lt;=4),C4&gt;=TIME(16,35,0),C4&lt;TIME(17,0,0)),"A1",IF(AND(AND(WEEKDAY(B4,2)&gt;=2,WEEKDAY(B4,2)&lt;=4),C4&gt;=TIME(17,0,0),C4&lt;TIME(18,0,0)),"A2",IF(AND(AND(WEEKDAY(B4,2)&gt;=2,WEEKDAY(B4,2)&lt;=4),C4&gt;=TIME(18,0,0),C4&lt;TIME(19,0,0)),"A3",IF(AND(AND(WEEKDAY(B4,2)&gt;=2,WEEKDAY(B4,2)&lt;=4),C4&gt;=TIME(22,0,0),C4&lt;TIME(22,45,0)),"B","Other")))))))</f>
        <v/>
      </c>
      <c r="F4" s="12" t="inlineStr">
        <is>
          <t>M2D</t>
        </is>
      </c>
      <c r="G4" s="12" t="inlineStr">
        <is>
          <t>DIA</t>
        </is>
      </c>
      <c r="H4" s="12" t="inlineStr">
        <is>
          <t>3min</t>
        </is>
      </c>
      <c r="I4" s="12" t="inlineStr">
        <is>
          <t>Sell</t>
        </is>
      </c>
      <c r="J4" s="13" t="n">
        <v>0.17</v>
      </c>
      <c r="K4" s="13" t="n">
        <v>0.08</v>
      </c>
      <c r="L4" s="13" t="n">
        <v>0.14</v>
      </c>
      <c r="M4" s="13" t="n">
        <v>0.17</v>
      </c>
      <c r="N4" s="12" t="inlineStr">
        <is>
          <t>TP2</t>
        </is>
      </c>
      <c r="O4" s="12" t="n"/>
      <c r="P4" s="14">
        <f>IF(N4="","",IF(N4="SL",-1,K4/J4))</f>
        <v/>
      </c>
      <c r="Q4" s="14">
        <f>IF(N4="","",IF(OR(N4="SL",N4="TP0"),-1,L4/J4))</f>
        <v/>
      </c>
      <c r="R4" s="14">
        <f>IF(N4="","",IF(N4="TP2",M4/J4,-1))</f>
        <v/>
      </c>
      <c r="S4" s="14">
        <f>IF(N4="","",IF(N4="SL",-1,IF(N4="TP0",0.5*K4/J4,0.5*(K4+L4)/J4)))</f>
        <v/>
      </c>
      <c r="T4" s="14">
        <f>IF(N4="","",IF(N4="SL",-1,IF(N4="TP0",0.5*K4/J4-0.5,0.5*(K4+L4)/J4)))</f>
        <v/>
      </c>
      <c r="U4" s="15">
        <f>IF(P4="","",P4*J4/100*Config!$B$4)</f>
        <v/>
      </c>
      <c r="V4" s="15">
        <f>IF(Q4="","",Q4*J4/100*Config!$B$4)</f>
        <v/>
      </c>
      <c r="W4" s="15">
        <f>IF(R4="","",R4*J4/100*Config!$B$4)</f>
        <v/>
      </c>
      <c r="X4" s="15">
        <f>IF(S4="","",S4*J4/100*Config!$B$4)</f>
        <v/>
      </c>
      <c r="Y4" s="15">
        <f>IF(T4="","",T4*J4/100*Config!$B$4)</f>
        <v/>
      </c>
      <c r="Z4" s="15">
        <f>IF(U4="","",Config!$B$4 + SUM($U$2:U4))</f>
        <v/>
      </c>
      <c r="AA4" s="15">
        <f>IF(V4="","",Config!$B$4 + SUM($V$2:V4))</f>
        <v/>
      </c>
      <c r="AB4" s="15">
        <f>IF(W4="","",Config!$B$4 + SUM($W$2:W4))</f>
        <v/>
      </c>
      <c r="AC4" s="15">
        <f>IF(X4="","",Config!$B$4 + SUM($X$2:X4))</f>
        <v/>
      </c>
      <c r="AD4" s="15">
        <f>IF(Y4="","",Config!$B$4 + SUM($Y$2:Y4))</f>
        <v/>
      </c>
      <c r="AE4" s="15">
        <f>IF(P4="","",P4*J4/100*Config!$B$11)</f>
        <v/>
      </c>
      <c r="AF4" s="15">
        <f>IF(Q4="","",Q4*J4/100*Config!$B$11)</f>
        <v/>
      </c>
      <c r="AG4" s="15">
        <f>IF(R4="","",R4*J4/100*Config!$B$11)</f>
        <v/>
      </c>
      <c r="AH4" s="15">
        <f>IF(S4="","",S4*J4/100*Config!$B$11)</f>
        <v/>
      </c>
      <c r="AI4" s="15">
        <f>IF(T4="","",T4*J4/100*Config!$B$11)</f>
        <v/>
      </c>
      <c r="AJ4" s="15">
        <f>IF(AE4="","",Config!$B$9 + SUM($AE$2:AE4))</f>
        <v/>
      </c>
      <c r="AK4" s="15">
        <f>IF(AF4="","",Config!$B$9 + SUM($AF$2:AF4))</f>
        <v/>
      </c>
      <c r="AL4" s="15">
        <f>IF(AG4="","",Config!$B$9 + SUM($AG$2:AG4))</f>
        <v/>
      </c>
      <c r="AM4" s="15">
        <f>IF(AH4="","",Config!$B$9 + SUM($AH$2:AH4))</f>
        <v/>
      </c>
      <c r="AN4" s="15">
        <f>IF(AI4="","",Config!$B$9 + SUM($AI$2:AI4))</f>
        <v/>
      </c>
      <c r="AO4" s="16">
        <f>IF(P4="","",IF(P4&gt;0,1,0))</f>
        <v/>
      </c>
      <c r="AP4" s="16">
        <f>IF(Q4="","",IF(Q4&gt;0,1,0))</f>
        <v/>
      </c>
      <c r="AQ4" s="16">
        <f>IF(R4="","",IF(R4&gt;0,1,0))</f>
        <v/>
      </c>
      <c r="AR4" s="16">
        <f>IF(S4="","",IF(S4&gt;0,1,0))</f>
        <v/>
      </c>
      <c r="AS4" s="16">
        <f>IF(T4="","",IF(T4&gt;0,1,0))</f>
        <v/>
      </c>
      <c r="AT4" s="17">
        <f>IF(Z4="","",IF(AT3="",Z4,MAX(AT3,Z4)))</f>
        <v/>
      </c>
      <c r="AU4" s="17">
        <f>IF(AA4="","",IF(AU3="",AA4,MAX(AU3,AA4)))</f>
        <v/>
      </c>
      <c r="AV4" s="17">
        <f>IF(AB4="","",IF(AV3="",AB4,MAX(AV3,AB4)))</f>
        <v/>
      </c>
      <c r="AW4" s="17">
        <f>IF(AC4="","",IF(AW3="",AC4,MAX(AW3,AC4)))</f>
        <v/>
      </c>
      <c r="AX4" s="17">
        <f>IF(AD4="","",IF(AX3="",AD4,MAX(AX3,AD4)))</f>
        <v/>
      </c>
      <c r="AY4" s="17">
        <f>IF(Z4="","",AT4-Z4)</f>
        <v/>
      </c>
      <c r="AZ4" s="17">
        <f>IF(AA4="","",AU4-AA4)</f>
        <v/>
      </c>
      <c r="BA4" s="17">
        <f>IF(AB4="","",AV4-AB4)</f>
        <v/>
      </c>
      <c r="BB4" s="17">
        <f>IF(AC4="","",AW4-AC4)</f>
        <v/>
      </c>
      <c r="BC4" s="17">
        <f>IF(AD4="","",AX4-AD4)</f>
        <v/>
      </c>
      <c r="BD4" s="17">
        <f>IF(OR(AE4="",B4=""),"",SUMIFS($AE$2:AE4,$B$2:B4,B4))</f>
        <v/>
      </c>
      <c r="BE4" s="17">
        <f>IF(OR(AF4="",B4=""),"",SUMIFS($AF$2:AF4,$B$2:B4,B4))</f>
        <v/>
      </c>
      <c r="BF4" s="17">
        <f>IF(OR(AG4="",B4=""),"",SUMIFS($AG$2:AG4,$B$2:B4,B4))</f>
        <v/>
      </c>
      <c r="BG4" s="17">
        <f>IF(OR(AH4="",B4=""),"",SUMIFS($AH$2:AH4,$B$2:B4,B4))</f>
        <v/>
      </c>
      <c r="BH4" s="17">
        <f>IF(OR(AI4="",B4=""),"",SUMIFS($AI$2:AI4,$B$2:B4,B4))</f>
        <v/>
      </c>
      <c r="BI4" s="17">
        <f>IF(AJ4="","",IF(BI3="",AJ4,MAX(BI3,AJ4)))</f>
        <v/>
      </c>
      <c r="BJ4" s="17">
        <f>IF(AK4="","",IF(BJ3="",AK4,MAX(BJ3,AK4)))</f>
        <v/>
      </c>
      <c r="BK4" s="17">
        <f>IF(AL4="","",IF(BK3="",AL4,MAX(BK3,AL4)))</f>
        <v/>
      </c>
      <c r="BL4" s="17">
        <f>IF(AM4="","",IF(BL3="",AM4,MAX(BL3,AM4)))</f>
        <v/>
      </c>
      <c r="BM4" s="17">
        <f>IF(AN4="","",IF(BM3="",AN4,MAX(BM3,AN4)))</f>
        <v/>
      </c>
      <c r="BN4" s="17">
        <f>IF(AJ4="","",BI4-AJ4)</f>
        <v/>
      </c>
      <c r="BO4" s="17">
        <f>IF(AK4="","",BJ4-AK4)</f>
        <v/>
      </c>
      <c r="BP4" s="17">
        <f>IF(AL4="","",BK4-AL4)</f>
        <v/>
      </c>
      <c r="BQ4" s="17">
        <f>IF(AM4="","",BL4-AM4)</f>
        <v/>
      </c>
      <c r="BR4" s="17">
        <f>IF(AN4="","",BM4-AN4)</f>
        <v/>
      </c>
    </row>
    <row r="5">
      <c r="A5">
        <f>ROW()-1</f>
        <v/>
      </c>
      <c r="B5" s="9" t="n">
        <v>46161</v>
      </c>
      <c r="C5" s="32" t="n">
        <v>0.7104166666666667</v>
      </c>
      <c r="D5" s="11">
        <f>IF(B5="","",CHOOSE(WEEKDAY(B5,2),"Lu","Ma","Mi","Jo","Vi","Sa","Du"))</f>
        <v/>
      </c>
      <c r="E5" s="11">
        <f>IF(OR(B5="",C5=""),"",IF(OR(WEEKDAY(B5,2)=1,WEEKDAY(B5,2)=5),"D",IF(AND(C5&gt;=TIME(15,30,0),C5&lt;TIME(16,30,0)),"C",IF(AND(AND(WEEKDAY(B5,2)&gt;=2,WEEKDAY(B5,2)&lt;=4),C5&gt;=TIME(16,35,0),C5&lt;TIME(17,0,0)),"A1",IF(AND(AND(WEEKDAY(B5,2)&gt;=2,WEEKDAY(B5,2)&lt;=4),C5&gt;=TIME(17,0,0),C5&lt;TIME(18,0,0)),"A2",IF(AND(AND(WEEKDAY(B5,2)&gt;=2,WEEKDAY(B5,2)&lt;=4),C5&gt;=TIME(18,0,0),C5&lt;TIME(19,0,0)),"A3",IF(AND(AND(WEEKDAY(B5,2)&gt;=2,WEEKDAY(B5,2)&lt;=4),C5&gt;=TIME(22,0,0),C5&lt;TIME(22,45,0)),"B","Other")))))))</f>
        <v/>
      </c>
      <c r="F5" s="12" t="inlineStr">
        <is>
          <t>M2D</t>
        </is>
      </c>
      <c r="G5" s="12" t="inlineStr">
        <is>
          <t>DIA</t>
        </is>
      </c>
      <c r="H5" s="12" t="inlineStr">
        <is>
          <t>3min</t>
        </is>
      </c>
      <c r="I5" s="12" t="inlineStr">
        <is>
          <t>Sell</t>
        </is>
      </c>
      <c r="J5" s="13" t="n">
        <v>0.35</v>
      </c>
      <c r="K5" s="13" t="n">
        <v>0.19</v>
      </c>
      <c r="L5" s="13" t="n">
        <v>0.32</v>
      </c>
      <c r="M5" s="13" t="n">
        <v>0.35</v>
      </c>
      <c r="N5" s="12" t="inlineStr">
        <is>
          <t>TP0</t>
        </is>
      </c>
      <c r="O5" s="12" t="n"/>
      <c r="P5" s="14">
        <f>IF(N5="","",IF(N5="SL",-1,K5/J5))</f>
        <v/>
      </c>
      <c r="Q5" s="14">
        <f>IF(N5="","",IF(OR(N5="SL",N5="TP0"),-1,L5/J5))</f>
        <v/>
      </c>
      <c r="R5" s="14">
        <f>IF(N5="","",IF(N5="TP2",M5/J5,-1))</f>
        <v/>
      </c>
      <c r="S5" s="14">
        <f>IF(N5="","",IF(N5="SL",-1,IF(N5="TP0",0.5*K5/J5,0.5*(K5+L5)/J5)))</f>
        <v/>
      </c>
      <c r="T5" s="14">
        <f>IF(N5="","",IF(N5="SL",-1,IF(N5="TP0",0.5*K5/J5-0.5,0.5*(K5+L5)/J5)))</f>
        <v/>
      </c>
      <c r="U5" s="15">
        <f>IF(P5="","",P5*J5/100*Config!$B$4)</f>
        <v/>
      </c>
      <c r="V5" s="15">
        <f>IF(Q5="","",Q5*J5/100*Config!$B$4)</f>
        <v/>
      </c>
      <c r="W5" s="15">
        <f>IF(R5="","",R5*J5/100*Config!$B$4)</f>
        <v/>
      </c>
      <c r="X5" s="15">
        <f>IF(S5="","",S5*J5/100*Config!$B$4)</f>
        <v/>
      </c>
      <c r="Y5" s="15">
        <f>IF(T5="","",T5*J5/100*Config!$B$4)</f>
        <v/>
      </c>
      <c r="Z5" s="15">
        <f>IF(U5="","",Config!$B$4 + SUM($U$2:U5))</f>
        <v/>
      </c>
      <c r="AA5" s="15">
        <f>IF(V5="","",Config!$B$4 + SUM($V$2:V5))</f>
        <v/>
      </c>
      <c r="AB5" s="15">
        <f>IF(W5="","",Config!$B$4 + SUM($W$2:W5))</f>
        <v/>
      </c>
      <c r="AC5" s="15">
        <f>IF(X5="","",Config!$B$4 + SUM($X$2:X5))</f>
        <v/>
      </c>
      <c r="AD5" s="15">
        <f>IF(Y5="","",Config!$B$4 + SUM($Y$2:Y5))</f>
        <v/>
      </c>
      <c r="AE5" s="15">
        <f>IF(P5="","",P5*J5/100*Config!$B$11)</f>
        <v/>
      </c>
      <c r="AF5" s="15">
        <f>IF(Q5="","",Q5*J5/100*Config!$B$11)</f>
        <v/>
      </c>
      <c r="AG5" s="15">
        <f>IF(R5="","",R5*J5/100*Config!$B$11)</f>
        <v/>
      </c>
      <c r="AH5" s="15">
        <f>IF(S5="","",S5*J5/100*Config!$B$11)</f>
        <v/>
      </c>
      <c r="AI5" s="15">
        <f>IF(T5="","",T5*J5/100*Config!$B$11)</f>
        <v/>
      </c>
      <c r="AJ5" s="15">
        <f>IF(AE5="","",Config!$B$9 + SUM($AE$2:AE5))</f>
        <v/>
      </c>
      <c r="AK5" s="15">
        <f>IF(AF5="","",Config!$B$9 + SUM($AF$2:AF5))</f>
        <v/>
      </c>
      <c r="AL5" s="15">
        <f>IF(AG5="","",Config!$B$9 + SUM($AG$2:AG5))</f>
        <v/>
      </c>
      <c r="AM5" s="15">
        <f>IF(AH5="","",Config!$B$9 + SUM($AH$2:AH5))</f>
        <v/>
      </c>
      <c r="AN5" s="15">
        <f>IF(AI5="","",Config!$B$9 + SUM($AI$2:AI5))</f>
        <v/>
      </c>
      <c r="AO5" s="16">
        <f>IF(P5="","",IF(P5&gt;0,1,0))</f>
        <v/>
      </c>
      <c r="AP5" s="16">
        <f>IF(Q5="","",IF(Q5&gt;0,1,0))</f>
        <v/>
      </c>
      <c r="AQ5" s="16">
        <f>IF(R5="","",IF(R5&gt;0,1,0))</f>
        <v/>
      </c>
      <c r="AR5" s="16">
        <f>IF(S5="","",IF(S5&gt;0,1,0))</f>
        <v/>
      </c>
      <c r="AS5" s="16">
        <f>IF(T5="","",IF(T5&gt;0,1,0))</f>
        <v/>
      </c>
      <c r="AT5" s="17">
        <f>IF(Z5="","",IF(AT4="",Z5,MAX(AT4,Z5)))</f>
        <v/>
      </c>
      <c r="AU5" s="17">
        <f>IF(AA5="","",IF(AU4="",AA5,MAX(AU4,AA5)))</f>
        <v/>
      </c>
      <c r="AV5" s="17">
        <f>IF(AB5="","",IF(AV4="",AB5,MAX(AV4,AB5)))</f>
        <v/>
      </c>
      <c r="AW5" s="17">
        <f>IF(AC5="","",IF(AW4="",AC5,MAX(AW4,AC5)))</f>
        <v/>
      </c>
      <c r="AX5" s="17">
        <f>IF(AD5="","",IF(AX4="",AD5,MAX(AX4,AD5)))</f>
        <v/>
      </c>
      <c r="AY5" s="17">
        <f>IF(Z5="","",AT5-Z5)</f>
        <v/>
      </c>
      <c r="AZ5" s="17">
        <f>IF(AA5="","",AU5-AA5)</f>
        <v/>
      </c>
      <c r="BA5" s="17">
        <f>IF(AB5="","",AV5-AB5)</f>
        <v/>
      </c>
      <c r="BB5" s="17">
        <f>IF(AC5="","",AW5-AC5)</f>
        <v/>
      </c>
      <c r="BC5" s="17">
        <f>IF(AD5="","",AX5-AD5)</f>
        <v/>
      </c>
      <c r="BD5" s="17">
        <f>IF(OR(AE5="",B5=""),"",SUMIFS($AE$2:AE5,$B$2:B5,B5))</f>
        <v/>
      </c>
      <c r="BE5" s="17">
        <f>IF(OR(AF5="",B5=""),"",SUMIFS($AF$2:AF5,$B$2:B5,B5))</f>
        <v/>
      </c>
      <c r="BF5" s="17">
        <f>IF(OR(AG5="",B5=""),"",SUMIFS($AG$2:AG5,$B$2:B5,B5))</f>
        <v/>
      </c>
      <c r="BG5" s="17">
        <f>IF(OR(AH5="",B5=""),"",SUMIFS($AH$2:AH5,$B$2:B5,B5))</f>
        <v/>
      </c>
      <c r="BH5" s="17">
        <f>IF(OR(AI5="",B5=""),"",SUMIFS($AI$2:AI5,$B$2:B5,B5))</f>
        <v/>
      </c>
      <c r="BI5" s="17">
        <f>IF(AJ5="","",IF(BI4="",AJ5,MAX(BI4,AJ5)))</f>
        <v/>
      </c>
      <c r="BJ5" s="17">
        <f>IF(AK5="","",IF(BJ4="",AK5,MAX(BJ4,AK5)))</f>
        <v/>
      </c>
      <c r="BK5" s="17">
        <f>IF(AL5="","",IF(BK4="",AL5,MAX(BK4,AL5)))</f>
        <v/>
      </c>
      <c r="BL5" s="17">
        <f>IF(AM5="","",IF(BL4="",AM5,MAX(BL4,AM5)))</f>
        <v/>
      </c>
      <c r="BM5" s="17">
        <f>IF(AN5="","",IF(BM4="",AN5,MAX(BM4,AN5)))</f>
        <v/>
      </c>
      <c r="BN5" s="17">
        <f>IF(AJ5="","",BI5-AJ5)</f>
        <v/>
      </c>
      <c r="BO5" s="17">
        <f>IF(AK5="","",BJ5-AK5)</f>
        <v/>
      </c>
      <c r="BP5" s="17">
        <f>IF(AL5="","",BK5-AL5)</f>
        <v/>
      </c>
      <c r="BQ5" s="17">
        <f>IF(AM5="","",BL5-AM5)</f>
        <v/>
      </c>
      <c r="BR5" s="17">
        <f>IF(AN5="","",BM5-AN5)</f>
        <v/>
      </c>
    </row>
    <row r="6">
      <c r="A6">
        <f>ROW()-1</f>
        <v/>
      </c>
      <c r="B6" s="9" t="n">
        <v>46160</v>
      </c>
      <c r="C6" s="32" t="n">
        <v>0.9395833333333333</v>
      </c>
      <c r="D6" s="11">
        <f>IF(B6="","",CHOOSE(WEEKDAY(B6,2),"Lu","Ma","Mi","Jo","Vi","Sa","Du"))</f>
        <v/>
      </c>
      <c r="E6" s="11">
        <f>IF(OR(B6="",C6=""),"",IF(OR(WEEKDAY(B6,2)=1,WEEKDAY(B6,2)=5),"D",IF(AND(C6&gt;=TIME(15,30,0),C6&lt;TIME(16,30,0)),"C",IF(AND(AND(WEEKDAY(B6,2)&gt;=2,WEEKDAY(B6,2)&lt;=4),C6&gt;=TIME(16,35,0),C6&lt;TIME(17,0,0)),"A1",IF(AND(AND(WEEKDAY(B6,2)&gt;=2,WEEKDAY(B6,2)&lt;=4),C6&gt;=TIME(17,0,0),C6&lt;TIME(18,0,0)),"A2",IF(AND(AND(WEEKDAY(B6,2)&gt;=2,WEEKDAY(B6,2)&lt;=4),C6&gt;=TIME(18,0,0),C6&lt;TIME(19,0,0)),"A3",IF(AND(AND(WEEKDAY(B6,2)&gt;=2,WEEKDAY(B6,2)&lt;=4),C6&gt;=TIME(22,0,0),C6&lt;TIME(22,45,0)),"B","Other")))))))</f>
        <v/>
      </c>
      <c r="F6" s="12" t="inlineStr">
        <is>
          <t>M2D</t>
        </is>
      </c>
      <c r="G6" s="12" t="inlineStr">
        <is>
          <t>DIA</t>
        </is>
      </c>
      <c r="H6" s="12" t="inlineStr">
        <is>
          <t>3min</t>
        </is>
      </c>
      <c r="I6" s="12" t="inlineStr">
        <is>
          <t>Buy</t>
        </is>
      </c>
      <c r="J6" s="13" t="n">
        <v>0.17</v>
      </c>
      <c r="K6" s="13" t="n">
        <v>0.08</v>
      </c>
      <c r="L6" s="13" t="n">
        <v>0.14</v>
      </c>
      <c r="M6" s="13" t="n">
        <v>0.17</v>
      </c>
      <c r="N6" s="12" t="inlineStr">
        <is>
          <t>TP2</t>
        </is>
      </c>
      <c r="O6" s="12" t="n"/>
      <c r="P6" s="14">
        <f>IF(N6="","",IF(N6="SL",-1,K6/J6))</f>
        <v/>
      </c>
      <c r="Q6" s="14">
        <f>IF(N6="","",IF(OR(N6="SL",N6="TP0"),-1,L6/J6))</f>
        <v/>
      </c>
      <c r="R6" s="14">
        <f>IF(N6="","",IF(N6="TP2",M6/J6,-1))</f>
        <v/>
      </c>
      <c r="S6" s="14">
        <f>IF(N6="","",IF(N6="SL",-1,IF(N6="TP0",0.5*K6/J6,0.5*(K6+L6)/J6)))</f>
        <v/>
      </c>
      <c r="T6" s="14">
        <f>IF(N6="","",IF(N6="SL",-1,IF(N6="TP0",0.5*K6/J6-0.5,0.5*(K6+L6)/J6)))</f>
        <v/>
      </c>
      <c r="U6" s="15">
        <f>IF(P6="","",P6*J6/100*Config!$B$4)</f>
        <v/>
      </c>
      <c r="V6" s="15">
        <f>IF(Q6="","",Q6*J6/100*Config!$B$4)</f>
        <v/>
      </c>
      <c r="W6" s="15">
        <f>IF(R6="","",R6*J6/100*Config!$B$4)</f>
        <v/>
      </c>
      <c r="X6" s="15">
        <f>IF(S6="","",S6*J6/100*Config!$B$4)</f>
        <v/>
      </c>
      <c r="Y6" s="15">
        <f>IF(T6="","",T6*J6/100*Config!$B$4)</f>
        <v/>
      </c>
      <c r="Z6" s="15">
        <f>IF(U6="","",Config!$B$4 + SUM($U$2:U6))</f>
        <v/>
      </c>
      <c r="AA6" s="15">
        <f>IF(V6="","",Config!$B$4 + SUM($V$2:V6))</f>
        <v/>
      </c>
      <c r="AB6" s="15">
        <f>IF(W6="","",Config!$B$4 + SUM($W$2:W6))</f>
        <v/>
      </c>
      <c r="AC6" s="15">
        <f>IF(X6="","",Config!$B$4 + SUM($X$2:X6))</f>
        <v/>
      </c>
      <c r="AD6" s="15">
        <f>IF(Y6="","",Config!$B$4 + SUM($Y$2:Y6))</f>
        <v/>
      </c>
      <c r="AE6" s="15">
        <f>IF(P6="","",P6*J6/100*Config!$B$11)</f>
        <v/>
      </c>
      <c r="AF6" s="15">
        <f>IF(Q6="","",Q6*J6/100*Config!$B$11)</f>
        <v/>
      </c>
      <c r="AG6" s="15">
        <f>IF(R6="","",R6*J6/100*Config!$B$11)</f>
        <v/>
      </c>
      <c r="AH6" s="15">
        <f>IF(S6="","",S6*J6/100*Config!$B$11)</f>
        <v/>
      </c>
      <c r="AI6" s="15">
        <f>IF(T6="","",T6*J6/100*Config!$B$11)</f>
        <v/>
      </c>
      <c r="AJ6" s="15">
        <f>IF(AE6="","",Config!$B$9 + SUM($AE$2:AE6))</f>
        <v/>
      </c>
      <c r="AK6" s="15">
        <f>IF(AF6="","",Config!$B$9 + SUM($AF$2:AF6))</f>
        <v/>
      </c>
      <c r="AL6" s="15">
        <f>IF(AG6="","",Config!$B$9 + SUM($AG$2:AG6))</f>
        <v/>
      </c>
      <c r="AM6" s="15">
        <f>IF(AH6="","",Config!$B$9 + SUM($AH$2:AH6))</f>
        <v/>
      </c>
      <c r="AN6" s="15">
        <f>IF(AI6="","",Config!$B$9 + SUM($AI$2:AI6))</f>
        <v/>
      </c>
      <c r="AO6" s="16">
        <f>IF(P6="","",IF(P6&gt;0,1,0))</f>
        <v/>
      </c>
      <c r="AP6" s="16">
        <f>IF(Q6="","",IF(Q6&gt;0,1,0))</f>
        <v/>
      </c>
      <c r="AQ6" s="16">
        <f>IF(R6="","",IF(R6&gt;0,1,0))</f>
        <v/>
      </c>
      <c r="AR6" s="16">
        <f>IF(S6="","",IF(S6&gt;0,1,0))</f>
        <v/>
      </c>
      <c r="AS6" s="16">
        <f>IF(T6="","",IF(T6&gt;0,1,0))</f>
        <v/>
      </c>
      <c r="AT6" s="17">
        <f>IF(Z6="","",IF(AT5="",Z6,MAX(AT5,Z6)))</f>
        <v/>
      </c>
      <c r="AU6" s="17">
        <f>IF(AA6="","",IF(AU5="",AA6,MAX(AU5,AA6)))</f>
        <v/>
      </c>
      <c r="AV6" s="17">
        <f>IF(AB6="","",IF(AV5="",AB6,MAX(AV5,AB6)))</f>
        <v/>
      </c>
      <c r="AW6" s="17">
        <f>IF(AC6="","",IF(AW5="",AC6,MAX(AW5,AC6)))</f>
        <v/>
      </c>
      <c r="AX6" s="17">
        <f>IF(AD6="","",IF(AX5="",AD6,MAX(AX5,AD6)))</f>
        <v/>
      </c>
      <c r="AY6" s="17">
        <f>IF(Z6="","",AT6-Z6)</f>
        <v/>
      </c>
      <c r="AZ6" s="17">
        <f>IF(AA6="","",AU6-AA6)</f>
        <v/>
      </c>
      <c r="BA6" s="17">
        <f>IF(AB6="","",AV6-AB6)</f>
        <v/>
      </c>
      <c r="BB6" s="17">
        <f>IF(AC6="","",AW6-AC6)</f>
        <v/>
      </c>
      <c r="BC6" s="17">
        <f>IF(AD6="","",AX6-AD6)</f>
        <v/>
      </c>
      <c r="BD6" s="17">
        <f>IF(OR(AE6="",B6=""),"",SUMIFS($AE$2:AE6,$B$2:B6,B6))</f>
        <v/>
      </c>
      <c r="BE6" s="17">
        <f>IF(OR(AF6="",B6=""),"",SUMIFS($AF$2:AF6,$B$2:B6,B6))</f>
        <v/>
      </c>
      <c r="BF6" s="17">
        <f>IF(OR(AG6="",B6=""),"",SUMIFS($AG$2:AG6,$B$2:B6,B6))</f>
        <v/>
      </c>
      <c r="BG6" s="17">
        <f>IF(OR(AH6="",B6=""),"",SUMIFS($AH$2:AH6,$B$2:B6,B6))</f>
        <v/>
      </c>
      <c r="BH6" s="17">
        <f>IF(OR(AI6="",B6=""),"",SUMIFS($AI$2:AI6,$B$2:B6,B6))</f>
        <v/>
      </c>
      <c r="BI6" s="17">
        <f>IF(AJ6="","",IF(BI5="",AJ6,MAX(BI5,AJ6)))</f>
        <v/>
      </c>
      <c r="BJ6" s="17">
        <f>IF(AK6="","",IF(BJ5="",AK6,MAX(BJ5,AK6)))</f>
        <v/>
      </c>
      <c r="BK6" s="17">
        <f>IF(AL6="","",IF(BK5="",AL6,MAX(BK5,AL6)))</f>
        <v/>
      </c>
      <c r="BL6" s="17">
        <f>IF(AM6="","",IF(BL5="",AM6,MAX(BL5,AM6)))</f>
        <v/>
      </c>
      <c r="BM6" s="17">
        <f>IF(AN6="","",IF(BM5="",AN6,MAX(BM5,AN6)))</f>
        <v/>
      </c>
      <c r="BN6" s="17">
        <f>IF(AJ6="","",BI6-AJ6)</f>
        <v/>
      </c>
      <c r="BO6" s="17">
        <f>IF(AK6="","",BJ6-AK6)</f>
        <v/>
      </c>
      <c r="BP6" s="17">
        <f>IF(AL6="","",BK6-AL6)</f>
        <v/>
      </c>
      <c r="BQ6" s="17">
        <f>IF(AM6="","",BL6-AM6)</f>
        <v/>
      </c>
      <c r="BR6" s="17">
        <f>IF(AN6="","",BM6-AN6)</f>
        <v/>
      </c>
    </row>
    <row r="7">
      <c r="A7">
        <f>ROW()-1</f>
        <v/>
      </c>
      <c r="B7" s="9" t="n">
        <v>46160</v>
      </c>
      <c r="C7" s="32" t="n">
        <v>0.9041666666666667</v>
      </c>
      <c r="D7" s="11">
        <f>IF(B7="","",CHOOSE(WEEKDAY(B7,2),"Lu","Ma","Mi","Jo","Vi","Sa","Du"))</f>
        <v/>
      </c>
      <c r="E7" s="11">
        <f>IF(OR(B7="",C7=""),"",IF(OR(WEEKDAY(B7,2)=1,WEEKDAY(B7,2)=5),"D",IF(AND(C7&gt;=TIME(15,30,0),C7&lt;TIME(16,30,0)),"C",IF(AND(AND(WEEKDAY(B7,2)&gt;=2,WEEKDAY(B7,2)&lt;=4),C7&gt;=TIME(16,35,0),C7&lt;TIME(17,0,0)),"A1",IF(AND(AND(WEEKDAY(B7,2)&gt;=2,WEEKDAY(B7,2)&lt;=4),C7&gt;=TIME(17,0,0),C7&lt;TIME(18,0,0)),"A2",IF(AND(AND(WEEKDAY(B7,2)&gt;=2,WEEKDAY(B7,2)&lt;=4),C7&gt;=TIME(18,0,0),C7&lt;TIME(19,0,0)),"A3",IF(AND(AND(WEEKDAY(B7,2)&gt;=2,WEEKDAY(B7,2)&lt;=4),C7&gt;=TIME(22,0,0),C7&lt;TIME(22,45,0)),"B","Other")))))))</f>
        <v/>
      </c>
      <c r="F7" s="12" t="inlineStr">
        <is>
          <t>M2D</t>
        </is>
      </c>
      <c r="G7" s="12" t="inlineStr">
        <is>
          <t>DIA</t>
        </is>
      </c>
      <c r="H7" s="12" t="inlineStr">
        <is>
          <t>3min</t>
        </is>
      </c>
      <c r="I7" s="12" t="inlineStr">
        <is>
          <t>Sell</t>
        </is>
      </c>
      <c r="J7" s="13" t="n">
        <v>0.13</v>
      </c>
      <c r="K7" s="13" t="n">
        <v>0.06</v>
      </c>
      <c r="L7" s="13" t="n">
        <v>0.1</v>
      </c>
      <c r="M7" s="13" t="n">
        <v>0.13</v>
      </c>
      <c r="N7" s="12" t="inlineStr">
        <is>
          <t>TP0</t>
        </is>
      </c>
      <c r="O7" s="12" t="n"/>
      <c r="P7" s="14">
        <f>IF(N7="","",IF(N7="SL",-1,K7/J7))</f>
        <v/>
      </c>
      <c r="Q7" s="14">
        <f>IF(N7="","",IF(OR(N7="SL",N7="TP0"),-1,L7/J7))</f>
        <v/>
      </c>
      <c r="R7" s="14">
        <f>IF(N7="","",IF(N7="TP2",M7/J7,-1))</f>
        <v/>
      </c>
      <c r="S7" s="14">
        <f>IF(N7="","",IF(N7="SL",-1,IF(N7="TP0",0.5*K7/J7,0.5*(K7+L7)/J7)))</f>
        <v/>
      </c>
      <c r="T7" s="14">
        <f>IF(N7="","",IF(N7="SL",-1,IF(N7="TP0",0.5*K7/J7-0.5,0.5*(K7+L7)/J7)))</f>
        <v/>
      </c>
      <c r="U7" s="15">
        <f>IF(P7="","",P7*J7/100*Config!$B$4)</f>
        <v/>
      </c>
      <c r="V7" s="15">
        <f>IF(Q7="","",Q7*J7/100*Config!$B$4)</f>
        <v/>
      </c>
      <c r="W7" s="15">
        <f>IF(R7="","",R7*J7/100*Config!$B$4)</f>
        <v/>
      </c>
      <c r="X7" s="15">
        <f>IF(S7="","",S7*J7/100*Config!$B$4)</f>
        <v/>
      </c>
      <c r="Y7" s="15">
        <f>IF(T7="","",T7*J7/100*Config!$B$4)</f>
        <v/>
      </c>
      <c r="Z7" s="15">
        <f>IF(U7="","",Config!$B$4 + SUM($U$2:U7))</f>
        <v/>
      </c>
      <c r="AA7" s="15">
        <f>IF(V7="","",Config!$B$4 + SUM($V$2:V7))</f>
        <v/>
      </c>
      <c r="AB7" s="15">
        <f>IF(W7="","",Config!$B$4 + SUM($W$2:W7))</f>
        <v/>
      </c>
      <c r="AC7" s="15">
        <f>IF(X7="","",Config!$B$4 + SUM($X$2:X7))</f>
        <v/>
      </c>
      <c r="AD7" s="15">
        <f>IF(Y7="","",Config!$B$4 + SUM($Y$2:Y7))</f>
        <v/>
      </c>
      <c r="AE7" s="15">
        <f>IF(P7="","",P7*J7/100*Config!$B$11)</f>
        <v/>
      </c>
      <c r="AF7" s="15">
        <f>IF(Q7="","",Q7*J7/100*Config!$B$11)</f>
        <v/>
      </c>
      <c r="AG7" s="15">
        <f>IF(R7="","",R7*J7/100*Config!$B$11)</f>
        <v/>
      </c>
      <c r="AH7" s="15">
        <f>IF(S7="","",S7*J7/100*Config!$B$11)</f>
        <v/>
      </c>
      <c r="AI7" s="15">
        <f>IF(T7="","",T7*J7/100*Config!$B$11)</f>
        <v/>
      </c>
      <c r="AJ7" s="15">
        <f>IF(AE7="","",Config!$B$9 + SUM($AE$2:AE7))</f>
        <v/>
      </c>
      <c r="AK7" s="15">
        <f>IF(AF7="","",Config!$B$9 + SUM($AF$2:AF7))</f>
        <v/>
      </c>
      <c r="AL7" s="15">
        <f>IF(AG7="","",Config!$B$9 + SUM($AG$2:AG7))</f>
        <v/>
      </c>
      <c r="AM7" s="15">
        <f>IF(AH7="","",Config!$B$9 + SUM($AH$2:AH7))</f>
        <v/>
      </c>
      <c r="AN7" s="15">
        <f>IF(AI7="","",Config!$B$9 + SUM($AI$2:AI7))</f>
        <v/>
      </c>
      <c r="AO7" s="16">
        <f>IF(P7="","",IF(P7&gt;0,1,0))</f>
        <v/>
      </c>
      <c r="AP7" s="16">
        <f>IF(Q7="","",IF(Q7&gt;0,1,0))</f>
        <v/>
      </c>
      <c r="AQ7" s="16">
        <f>IF(R7="","",IF(R7&gt;0,1,0))</f>
        <v/>
      </c>
      <c r="AR7" s="16">
        <f>IF(S7="","",IF(S7&gt;0,1,0))</f>
        <v/>
      </c>
      <c r="AS7" s="16">
        <f>IF(T7="","",IF(T7&gt;0,1,0))</f>
        <v/>
      </c>
      <c r="AT7" s="17">
        <f>IF(Z7="","",IF(AT6="",Z7,MAX(AT6,Z7)))</f>
        <v/>
      </c>
      <c r="AU7" s="17">
        <f>IF(AA7="","",IF(AU6="",AA7,MAX(AU6,AA7)))</f>
        <v/>
      </c>
      <c r="AV7" s="17">
        <f>IF(AB7="","",IF(AV6="",AB7,MAX(AV6,AB7)))</f>
        <v/>
      </c>
      <c r="AW7" s="17">
        <f>IF(AC7="","",IF(AW6="",AC7,MAX(AW6,AC7)))</f>
        <v/>
      </c>
      <c r="AX7" s="17">
        <f>IF(AD7="","",IF(AX6="",AD7,MAX(AX6,AD7)))</f>
        <v/>
      </c>
      <c r="AY7" s="17">
        <f>IF(Z7="","",AT7-Z7)</f>
        <v/>
      </c>
      <c r="AZ7" s="17">
        <f>IF(AA7="","",AU7-AA7)</f>
        <v/>
      </c>
      <c r="BA7" s="17">
        <f>IF(AB7="","",AV7-AB7)</f>
        <v/>
      </c>
      <c r="BB7" s="17">
        <f>IF(AC7="","",AW7-AC7)</f>
        <v/>
      </c>
      <c r="BC7" s="17">
        <f>IF(AD7="","",AX7-AD7)</f>
        <v/>
      </c>
      <c r="BD7" s="17">
        <f>IF(OR(AE7="",B7=""),"",SUMIFS($AE$2:AE7,$B$2:B7,B7))</f>
        <v/>
      </c>
      <c r="BE7" s="17">
        <f>IF(OR(AF7="",B7=""),"",SUMIFS($AF$2:AF7,$B$2:B7,B7))</f>
        <v/>
      </c>
      <c r="BF7" s="17">
        <f>IF(OR(AG7="",B7=""),"",SUMIFS($AG$2:AG7,$B$2:B7,B7))</f>
        <v/>
      </c>
      <c r="BG7" s="17">
        <f>IF(OR(AH7="",B7=""),"",SUMIFS($AH$2:AH7,$B$2:B7,B7))</f>
        <v/>
      </c>
      <c r="BH7" s="17">
        <f>IF(OR(AI7="",B7=""),"",SUMIFS($AI$2:AI7,$B$2:B7,B7))</f>
        <v/>
      </c>
      <c r="BI7" s="17">
        <f>IF(AJ7="","",IF(BI6="",AJ7,MAX(BI6,AJ7)))</f>
        <v/>
      </c>
      <c r="BJ7" s="17">
        <f>IF(AK7="","",IF(BJ6="",AK7,MAX(BJ6,AK7)))</f>
        <v/>
      </c>
      <c r="BK7" s="17">
        <f>IF(AL7="","",IF(BK6="",AL7,MAX(BK6,AL7)))</f>
        <v/>
      </c>
      <c r="BL7" s="17">
        <f>IF(AM7="","",IF(BL6="",AM7,MAX(BL6,AM7)))</f>
        <v/>
      </c>
      <c r="BM7" s="17">
        <f>IF(AN7="","",IF(BM6="",AN7,MAX(BM6,AN7)))</f>
        <v/>
      </c>
      <c r="BN7" s="17">
        <f>IF(AJ7="","",BI7-AJ7)</f>
        <v/>
      </c>
      <c r="BO7" s="17">
        <f>IF(AK7="","",BJ7-AK7)</f>
        <v/>
      </c>
      <c r="BP7" s="17">
        <f>IF(AL7="","",BK7-AL7)</f>
        <v/>
      </c>
      <c r="BQ7" s="17">
        <f>IF(AM7="","",BL7-AM7)</f>
        <v/>
      </c>
      <c r="BR7" s="17">
        <f>IF(AN7="","",BM7-AN7)</f>
        <v/>
      </c>
    </row>
    <row r="8">
      <c r="A8">
        <f>ROW()-1</f>
        <v/>
      </c>
      <c r="B8" s="9" t="n">
        <v>46160</v>
      </c>
      <c r="C8" s="32" t="n">
        <v>0.86875</v>
      </c>
      <c r="D8" s="11" t="n"/>
      <c r="E8" s="11">
        <f>IF(OR(B8="",C8=""),"",IF(OR(WEEKDAY(B8,2)=1,WEEKDAY(B8,2)=5),"D",IF(AND(C8&gt;=TIME(15,30,0),C8&lt;TIME(16,30,0)),"C",IF(AND(AND(WEEKDAY(B8,2)&gt;=2,WEEKDAY(B8,2)&lt;=4),C8&gt;=TIME(16,35,0),C8&lt;TIME(17,0,0)),"A1",IF(AND(AND(WEEKDAY(B8,2)&gt;=2,WEEKDAY(B8,2)&lt;=4),C8&gt;=TIME(17,0,0),C8&lt;TIME(18,0,0)),"A2",IF(AND(AND(WEEKDAY(B8,2)&gt;=2,WEEKDAY(B8,2)&lt;=4),C8&gt;=TIME(18,0,0),C8&lt;TIME(19,0,0)),"A3",IF(AND(AND(WEEKDAY(B8,2)&gt;=2,WEEKDAY(B8,2)&lt;=4),C8&gt;=TIME(22,0,0),C8&lt;TIME(22,45,0)),"B","Other")))))))</f>
        <v/>
      </c>
      <c r="F8" s="12" t="inlineStr">
        <is>
          <t>M2D</t>
        </is>
      </c>
      <c r="G8" s="12" t="inlineStr">
        <is>
          <t>DIA</t>
        </is>
      </c>
      <c r="H8" s="12" t="inlineStr">
        <is>
          <t>3min</t>
        </is>
      </c>
      <c r="I8" s="12" t="inlineStr">
        <is>
          <t>Buy</t>
        </is>
      </c>
      <c r="J8" s="13" t="n">
        <v>0.14</v>
      </c>
      <c r="K8" s="13" t="n">
        <v>0.07000000000000001</v>
      </c>
      <c r="L8" s="13" t="n">
        <v>0.11</v>
      </c>
      <c r="M8" s="13" t="n">
        <v>0.14</v>
      </c>
      <c r="N8" s="12" t="inlineStr">
        <is>
          <t>SL</t>
        </is>
      </c>
      <c r="O8" s="12" t="n"/>
      <c r="P8" s="14">
        <f>IF(N8="","",IF(N8="SL",-1,K8/J8))</f>
        <v/>
      </c>
      <c r="Q8" s="14">
        <f>IF(N8="","",IF(OR(N8="SL",N8="TP0"),-1,L8/J8))</f>
        <v/>
      </c>
      <c r="R8" s="14">
        <f>IF(N8="","",IF(N8="TP2",M8/J8,-1))</f>
        <v/>
      </c>
      <c r="S8" s="14">
        <f>IF(N8="","",IF(N8="SL",-1,IF(N8="TP0",0.5*K8/J8,0.5*(K8+L8)/J8)))</f>
        <v/>
      </c>
      <c r="T8" s="14">
        <f>IF(N8="","",IF(N8="SL",-1,IF(N8="TP0",0.5*K8/J8-0.5,0.5*(K8+L8)/J8)))</f>
        <v/>
      </c>
      <c r="U8" s="15">
        <f>IF(P8="","",P8*J8/100*Config!$B$4)</f>
        <v/>
      </c>
      <c r="V8" s="15">
        <f>IF(Q8="","",Q8*J8/100*Config!$B$4)</f>
        <v/>
      </c>
      <c r="W8" s="15">
        <f>IF(R8="","",R8*J8/100*Config!$B$4)</f>
        <v/>
      </c>
      <c r="X8" s="15">
        <f>IF(S8="","",S8*J8/100*Config!$B$4)</f>
        <v/>
      </c>
      <c r="Y8" s="15">
        <f>IF(T8="","",T8*J8/100*Config!$B$4)</f>
        <v/>
      </c>
      <c r="Z8" s="15">
        <f>IF(U8="","",Config!$B$4 + SUM($U$2:U8))</f>
        <v/>
      </c>
      <c r="AA8" s="15">
        <f>IF(V8="","",Config!$B$4 + SUM($V$2:V8))</f>
        <v/>
      </c>
      <c r="AB8" s="15">
        <f>IF(W8="","",Config!$B$4 + SUM($W$2:W8))</f>
        <v/>
      </c>
      <c r="AC8" s="15">
        <f>IF(X8="","",Config!$B$4 + SUM($X$2:X8))</f>
        <v/>
      </c>
      <c r="AD8" s="15">
        <f>IF(Y8="","",Config!$B$4 + SUM($Y$2:Y8))</f>
        <v/>
      </c>
      <c r="AE8" s="15">
        <f>IF(P8="","",P8*J8/100*Config!$B$11)</f>
        <v/>
      </c>
      <c r="AF8" s="15">
        <f>IF(Q8="","",Q8*J8/100*Config!$B$11)</f>
        <v/>
      </c>
      <c r="AG8" s="15">
        <f>IF(R8="","",R8*J8/100*Config!$B$11)</f>
        <v/>
      </c>
      <c r="AH8" s="15">
        <f>IF(S8="","",S8*J8/100*Config!$B$11)</f>
        <v/>
      </c>
      <c r="AI8" s="15">
        <f>IF(T8="","",T8*J8/100*Config!$B$11)</f>
        <v/>
      </c>
      <c r="AJ8" s="15">
        <f>IF(AE8="","",Config!$B$9 + SUM($AE$2:AE8))</f>
        <v/>
      </c>
      <c r="AK8" s="15">
        <f>IF(AF8="","",Config!$B$9 + SUM($AF$2:AF8))</f>
        <v/>
      </c>
      <c r="AL8" s="15">
        <f>IF(AG8="","",Config!$B$9 + SUM($AG$2:AG8))</f>
        <v/>
      </c>
      <c r="AM8" s="15">
        <f>IF(AH8="","",Config!$B$9 + SUM($AH$2:AH8))</f>
        <v/>
      </c>
      <c r="AN8" s="15">
        <f>IF(AI8="","",Config!$B$9 + SUM($AI$2:AI8))</f>
        <v/>
      </c>
      <c r="AO8" s="16">
        <f>IF(P8="","",IF(P8&gt;0,1,0))</f>
        <v/>
      </c>
      <c r="AP8" s="16">
        <f>IF(Q8="","",IF(Q8&gt;0,1,0))</f>
        <v/>
      </c>
      <c r="AQ8" s="16">
        <f>IF(R8="","",IF(R8&gt;0,1,0))</f>
        <v/>
      </c>
      <c r="AR8" s="16">
        <f>IF(S8="","",IF(S8&gt;0,1,0))</f>
        <v/>
      </c>
      <c r="AS8" s="16">
        <f>IF(T8="","",IF(T8&gt;0,1,0))</f>
        <v/>
      </c>
      <c r="AT8" s="17">
        <f>IF(Z8="","",IF(AT7="",Z8,MAX(AT7,Z8)))</f>
        <v/>
      </c>
      <c r="AU8" s="17">
        <f>IF(AA8="","",IF(AU7="",AA8,MAX(AU7,AA8)))</f>
        <v/>
      </c>
      <c r="AV8" s="17">
        <f>IF(AB8="","",IF(AV7="",AB8,MAX(AV7,AB8)))</f>
        <v/>
      </c>
      <c r="AW8" s="17">
        <f>IF(AC8="","",IF(AW7="",AC8,MAX(AW7,AC8)))</f>
        <v/>
      </c>
      <c r="AX8" s="17">
        <f>IF(AD8="","",IF(AX7="",AD8,MAX(AX7,AD8)))</f>
        <v/>
      </c>
      <c r="AY8" s="17">
        <f>IF(Z8="","",AT8-Z8)</f>
        <v/>
      </c>
      <c r="AZ8" s="17">
        <f>IF(AA8="","",AU8-AA8)</f>
        <v/>
      </c>
      <c r="BA8" s="17">
        <f>IF(AB8="","",AV8-AB8)</f>
        <v/>
      </c>
      <c r="BB8" s="17">
        <f>IF(AC8="","",AW8-AC8)</f>
        <v/>
      </c>
      <c r="BC8" s="17">
        <f>IF(AD8="","",AX8-AD8)</f>
        <v/>
      </c>
      <c r="BD8" s="17">
        <f>IF(OR(AE8="",B8=""),"",SUMIFS($AE$2:AE8,$B$2:B8,B8))</f>
        <v/>
      </c>
      <c r="BE8" s="17">
        <f>IF(OR(AF8="",B8=""),"",SUMIFS($AF$2:AF8,$B$2:B8,B8))</f>
        <v/>
      </c>
      <c r="BF8" s="17">
        <f>IF(OR(AG8="",B8=""),"",SUMIFS($AG$2:AG8,$B$2:B8,B8))</f>
        <v/>
      </c>
      <c r="BG8" s="17">
        <f>IF(OR(AH8="",B8=""),"",SUMIFS($AH$2:AH8,$B$2:B8,B8))</f>
        <v/>
      </c>
      <c r="BH8" s="17">
        <f>IF(OR(AI8="",B8=""),"",SUMIFS($AI$2:AI8,$B$2:B8,B8))</f>
        <v/>
      </c>
      <c r="BI8" s="17">
        <f>IF(AJ8="","",IF(BI7="",AJ8,MAX(BI7,AJ8)))</f>
        <v/>
      </c>
      <c r="BJ8" s="17">
        <f>IF(AK8="","",IF(BJ7="",AK8,MAX(BJ7,AK8)))</f>
        <v/>
      </c>
      <c r="BK8" s="17">
        <f>IF(AL8="","",IF(BK7="",AL8,MAX(BK7,AL8)))</f>
        <v/>
      </c>
      <c r="BL8" s="17">
        <f>IF(AM8="","",IF(BL7="",AM8,MAX(BL7,AM8)))</f>
        <v/>
      </c>
      <c r="BM8" s="17">
        <f>IF(AN8="","",IF(BM7="",AN8,MAX(BM7,AN8)))</f>
        <v/>
      </c>
      <c r="BN8" s="17">
        <f>IF(AJ8="","",BI8-AJ8)</f>
        <v/>
      </c>
      <c r="BO8" s="17">
        <f>IF(AK8="","",BJ8-AK8)</f>
        <v/>
      </c>
      <c r="BP8" s="17">
        <f>IF(AL8="","",BK8-AL8)</f>
        <v/>
      </c>
      <c r="BQ8" s="17">
        <f>IF(AM8="","",BL8-AM8)</f>
        <v/>
      </c>
      <c r="BR8" s="17">
        <f>IF(AN8="","",BM8-AN8)</f>
        <v/>
      </c>
    </row>
    <row r="9">
      <c r="A9">
        <f>ROW()-1</f>
        <v/>
      </c>
      <c r="B9" s="9" t="n">
        <v>46160</v>
      </c>
      <c r="C9" s="32" t="n">
        <v>0.8166666666666667</v>
      </c>
      <c r="D9" s="11">
        <f>IF(B9="","",CHOOSE(WEEKDAY(B9,2),"Lu","Ma","Mi","Jo","Vi","Sa","Du"))</f>
        <v/>
      </c>
      <c r="E9" s="11">
        <f>IF(OR(B9="",C9=""),"",IF(OR(WEEKDAY(B9,2)=1,WEEKDAY(B9,2)=5),"D",IF(AND(C9&gt;=TIME(15,30,0),C9&lt;TIME(16,30,0)),"C",IF(AND(AND(WEEKDAY(B9,2)&gt;=2,WEEKDAY(B9,2)&lt;=4),C9&gt;=TIME(16,35,0),C9&lt;TIME(17,0,0)),"A1",IF(AND(AND(WEEKDAY(B9,2)&gt;=2,WEEKDAY(B9,2)&lt;=4),C9&gt;=TIME(17,0,0),C9&lt;TIME(18,0,0)),"A2",IF(AND(AND(WEEKDAY(B9,2)&gt;=2,WEEKDAY(B9,2)&lt;=4),C9&gt;=TIME(18,0,0),C9&lt;TIME(19,0,0)),"A3",IF(AND(AND(WEEKDAY(B9,2)&gt;=2,WEEKDAY(B9,2)&lt;=4),C9&gt;=TIME(22,0,0),C9&lt;TIME(22,45,0)),"B","Other")))))))</f>
        <v/>
      </c>
      <c r="F9" s="12" t="inlineStr">
        <is>
          <t>M2D</t>
        </is>
      </c>
      <c r="G9" s="12" t="inlineStr">
        <is>
          <t>DIA</t>
        </is>
      </c>
      <c r="H9" s="12" t="inlineStr">
        <is>
          <t>3min</t>
        </is>
      </c>
      <c r="I9" s="12" t="inlineStr">
        <is>
          <t>Buy</t>
        </is>
      </c>
      <c r="J9" s="13" t="n">
        <v>0.23</v>
      </c>
      <c r="K9" s="13" t="n">
        <v>0.12</v>
      </c>
      <c r="L9" s="13" t="n">
        <v>0.2</v>
      </c>
      <c r="M9" s="13" t="n">
        <v>0.23</v>
      </c>
      <c r="N9" s="12" t="inlineStr">
        <is>
          <t>SL</t>
        </is>
      </c>
      <c r="O9" s="12" t="n"/>
      <c r="P9" s="14">
        <f>IF(N9="","",IF(N9="SL",-1,K9/J9))</f>
        <v/>
      </c>
      <c r="Q9" s="14">
        <f>IF(N9="","",IF(OR(N9="SL",N9="TP0"),-1,L9/J9))</f>
        <v/>
      </c>
      <c r="R9" s="14">
        <f>IF(N9="","",IF(N9="TP2",M9/J9,-1))</f>
        <v/>
      </c>
      <c r="S9" s="14">
        <f>IF(N9="","",IF(N9="SL",-1,IF(N9="TP0",0.5*K9/J9,0.5*(K9+L9)/J9)))</f>
        <v/>
      </c>
      <c r="T9" s="14">
        <f>IF(N9="","",IF(N9="SL",-1,IF(N9="TP0",0.5*K9/J9-0.5,0.5*(K9+L9)/J9)))</f>
        <v/>
      </c>
      <c r="U9" s="15">
        <f>IF(P9="","",P9*J9/100*Config!$B$4)</f>
        <v/>
      </c>
      <c r="V9" s="15">
        <f>IF(Q9="","",Q9*J9/100*Config!$B$4)</f>
        <v/>
      </c>
      <c r="W9" s="15">
        <f>IF(R9="","",R9*J9/100*Config!$B$4)</f>
        <v/>
      </c>
      <c r="X9" s="15">
        <f>IF(S9="","",S9*J9/100*Config!$B$4)</f>
        <v/>
      </c>
      <c r="Y9" s="15">
        <f>IF(T9="","",T9*J9/100*Config!$B$4)</f>
        <v/>
      </c>
      <c r="Z9" s="15">
        <f>IF(U9="","",Config!$B$4 + SUM($U$2:U9))</f>
        <v/>
      </c>
      <c r="AA9" s="15">
        <f>IF(V9="","",Config!$B$4 + SUM($V$2:V9))</f>
        <v/>
      </c>
      <c r="AB9" s="15">
        <f>IF(W9="","",Config!$B$4 + SUM($W$2:W9))</f>
        <v/>
      </c>
      <c r="AC9" s="15">
        <f>IF(X9="","",Config!$B$4 + SUM($X$2:X9))</f>
        <v/>
      </c>
      <c r="AD9" s="15">
        <f>IF(Y9="","",Config!$B$4 + SUM($Y$2:Y9))</f>
        <v/>
      </c>
      <c r="AE9" s="15">
        <f>IF(P9="","",P9*J9/100*Config!$B$11)</f>
        <v/>
      </c>
      <c r="AF9" s="15">
        <f>IF(Q9="","",Q9*J9/100*Config!$B$11)</f>
        <v/>
      </c>
      <c r="AG9" s="15">
        <f>IF(R9="","",R9*J9/100*Config!$B$11)</f>
        <v/>
      </c>
      <c r="AH9" s="15">
        <f>IF(S9="","",S9*J9/100*Config!$B$11)</f>
        <v/>
      </c>
      <c r="AI9" s="15">
        <f>IF(T9="","",T9*J9/100*Config!$B$11)</f>
        <v/>
      </c>
      <c r="AJ9" s="15">
        <f>IF(AE9="","",Config!$B$9 + SUM($AE$2:AE9))</f>
        <v/>
      </c>
      <c r="AK9" s="15">
        <f>IF(AF9="","",Config!$B$9 + SUM($AF$2:AF9))</f>
        <v/>
      </c>
      <c r="AL9" s="15">
        <f>IF(AG9="","",Config!$B$9 + SUM($AG$2:AG9))</f>
        <v/>
      </c>
      <c r="AM9" s="15">
        <f>IF(AH9="","",Config!$B$9 + SUM($AH$2:AH9))</f>
        <v/>
      </c>
      <c r="AN9" s="15">
        <f>IF(AI9="","",Config!$B$9 + SUM($AI$2:AI9))</f>
        <v/>
      </c>
      <c r="AO9" s="16">
        <f>IF(P9="","",IF(P9&gt;0,1,0))</f>
        <v/>
      </c>
      <c r="AP9" s="16">
        <f>IF(Q9="","",IF(Q9&gt;0,1,0))</f>
        <v/>
      </c>
      <c r="AQ9" s="16">
        <f>IF(R9="","",IF(R9&gt;0,1,0))</f>
        <v/>
      </c>
      <c r="AR9" s="16">
        <f>IF(S9="","",IF(S9&gt;0,1,0))</f>
        <v/>
      </c>
      <c r="AS9" s="16">
        <f>IF(T9="","",IF(T9&gt;0,1,0))</f>
        <v/>
      </c>
      <c r="AT9" s="17">
        <f>IF(Z9="","",IF(AT8="",Z9,MAX(AT8,Z9)))</f>
        <v/>
      </c>
      <c r="AU9" s="17">
        <f>IF(AA9="","",IF(AU8="",AA9,MAX(AU8,AA9)))</f>
        <v/>
      </c>
      <c r="AV9" s="17">
        <f>IF(AB9="","",IF(AV8="",AB9,MAX(AV8,AB9)))</f>
        <v/>
      </c>
      <c r="AW9" s="17">
        <f>IF(AC9="","",IF(AW8="",AC9,MAX(AW8,AC9)))</f>
        <v/>
      </c>
      <c r="AX9" s="17">
        <f>IF(AD9="","",IF(AX8="",AD9,MAX(AX8,AD9)))</f>
        <v/>
      </c>
      <c r="AY9" s="17">
        <f>IF(Z9="","",AT9-Z9)</f>
        <v/>
      </c>
      <c r="AZ9" s="17">
        <f>IF(AA9="","",AU9-AA9)</f>
        <v/>
      </c>
      <c r="BA9" s="17">
        <f>IF(AB9="","",AV9-AB9)</f>
        <v/>
      </c>
      <c r="BB9" s="17">
        <f>IF(AC9="","",AW9-AC9)</f>
        <v/>
      </c>
      <c r="BC9" s="17">
        <f>IF(AD9="","",AX9-AD9)</f>
        <v/>
      </c>
      <c r="BD9" s="17">
        <f>IF(OR(AE9="",B9=""),"",SUMIFS($AE$2:AE9,$B$2:B9,B9))</f>
        <v/>
      </c>
      <c r="BE9" s="17">
        <f>IF(OR(AF9="",B9=""),"",SUMIFS($AF$2:AF9,$B$2:B9,B9))</f>
        <v/>
      </c>
      <c r="BF9" s="17">
        <f>IF(OR(AG9="",B9=""),"",SUMIFS($AG$2:AG9,$B$2:B9,B9))</f>
        <v/>
      </c>
      <c r="BG9" s="17">
        <f>IF(OR(AH9="",B9=""),"",SUMIFS($AH$2:AH9,$B$2:B9,B9))</f>
        <v/>
      </c>
      <c r="BH9" s="17">
        <f>IF(OR(AI9="",B9=""),"",SUMIFS($AI$2:AI9,$B$2:B9,B9))</f>
        <v/>
      </c>
      <c r="BI9" s="17">
        <f>IF(AJ9="","",IF(BI8="",AJ9,MAX(BI8,AJ9)))</f>
        <v/>
      </c>
      <c r="BJ9" s="17">
        <f>IF(AK9="","",IF(BJ8="",AK9,MAX(BJ8,AK9)))</f>
        <v/>
      </c>
      <c r="BK9" s="17">
        <f>IF(AL9="","",IF(BK8="",AL9,MAX(BK8,AL9)))</f>
        <v/>
      </c>
      <c r="BL9" s="17">
        <f>IF(AM9="","",IF(BL8="",AM9,MAX(BL8,AM9)))</f>
        <v/>
      </c>
      <c r="BM9" s="17">
        <f>IF(AN9="","",IF(BM8="",AN9,MAX(BM8,AN9)))</f>
        <v/>
      </c>
      <c r="BN9" s="17">
        <f>IF(AJ9="","",BI9-AJ9)</f>
        <v/>
      </c>
      <c r="BO9" s="17">
        <f>IF(AK9="","",BJ9-AK9)</f>
        <v/>
      </c>
      <c r="BP9" s="17">
        <f>IF(AL9="","",BK9-AL9)</f>
        <v/>
      </c>
      <c r="BQ9" s="17">
        <f>IF(AM9="","",BL9-AM9)</f>
        <v/>
      </c>
      <c r="BR9" s="17">
        <f>IF(AN9="","",BM9-AN9)</f>
        <v/>
      </c>
    </row>
    <row r="10">
      <c r="A10">
        <f>ROW()-1</f>
        <v/>
      </c>
      <c r="B10" s="9" t="n">
        <v>46160</v>
      </c>
      <c r="C10" s="32" t="n">
        <v>0.7916666666666666</v>
      </c>
      <c r="D10" s="11">
        <f>IF(B10="","",CHOOSE(WEEKDAY(B10,2),"Lu","Ma","Mi","Jo","Vi","Sa","Du"))</f>
        <v/>
      </c>
      <c r="E10" s="11">
        <f>IF(OR(B10="",C10=""),"",IF(OR(WEEKDAY(B10,2)=1,WEEKDAY(B10,2)=5),"D",IF(AND(C10&gt;=TIME(15,30,0),C10&lt;TIME(16,30,0)),"C",IF(AND(AND(WEEKDAY(B10,2)&gt;=2,WEEKDAY(B10,2)&lt;=4),C10&gt;=TIME(16,35,0),C10&lt;TIME(17,0,0)),"A1",IF(AND(AND(WEEKDAY(B10,2)&gt;=2,WEEKDAY(B10,2)&lt;=4),C10&gt;=TIME(17,0,0),C10&lt;TIME(18,0,0)),"A2",IF(AND(AND(WEEKDAY(B10,2)&gt;=2,WEEKDAY(B10,2)&lt;=4),C10&gt;=TIME(18,0,0),C10&lt;TIME(19,0,0)),"A3",IF(AND(AND(WEEKDAY(B10,2)&gt;=2,WEEKDAY(B10,2)&lt;=4),C10&gt;=TIME(22,0,0),C10&lt;TIME(22,45,0)),"B","Other")))))))</f>
        <v/>
      </c>
      <c r="F10" s="12" t="inlineStr">
        <is>
          <t>M2D</t>
        </is>
      </c>
      <c r="G10" s="12" t="inlineStr">
        <is>
          <t>DIA</t>
        </is>
      </c>
      <c r="H10" s="12" t="inlineStr">
        <is>
          <t>3min</t>
        </is>
      </c>
      <c r="I10" s="12" t="inlineStr">
        <is>
          <t>Sell</t>
        </is>
      </c>
      <c r="J10" s="13" t="n">
        <v>0.12</v>
      </c>
      <c r="K10" s="13" t="n">
        <v>0.05</v>
      </c>
      <c r="L10" s="13" t="n">
        <v>0.09</v>
      </c>
      <c r="M10" s="13" t="n">
        <v>0.12</v>
      </c>
      <c r="N10" s="12" t="inlineStr">
        <is>
          <t>TP0</t>
        </is>
      </c>
      <c r="O10" s="12" t="n"/>
      <c r="P10" s="14">
        <f>IF(N10="","",IF(N10="SL",-1,K10/J10))</f>
        <v/>
      </c>
      <c r="Q10" s="14">
        <f>IF(N10="","",IF(OR(N10="SL",N10="TP0"),-1,L10/J10))</f>
        <v/>
      </c>
      <c r="R10" s="14">
        <f>IF(N10="","",IF(N10="TP2",M10/J10,-1))</f>
        <v/>
      </c>
      <c r="S10" s="14">
        <f>IF(N10="","",IF(N10="SL",-1,IF(N10="TP0",0.5*K10/J10,0.5*(K10+L10)/J10)))</f>
        <v/>
      </c>
      <c r="T10" s="14">
        <f>IF(N10="","",IF(N10="SL",-1,IF(N10="TP0",0.5*K10/J10-0.5,0.5*(K10+L10)/J10)))</f>
        <v/>
      </c>
      <c r="U10" s="15">
        <f>IF(P10="","",P10*J10/100*Config!$B$4)</f>
        <v/>
      </c>
      <c r="V10" s="15">
        <f>IF(Q10="","",Q10*J10/100*Config!$B$4)</f>
        <v/>
      </c>
      <c r="W10" s="15">
        <f>IF(R10="","",R10*J10/100*Config!$B$4)</f>
        <v/>
      </c>
      <c r="X10" s="15">
        <f>IF(S10="","",S10*J10/100*Config!$B$4)</f>
        <v/>
      </c>
      <c r="Y10" s="15">
        <f>IF(T10="","",T10*J10/100*Config!$B$4)</f>
        <v/>
      </c>
      <c r="Z10" s="15">
        <f>IF(U10="","",Config!$B$4 + SUM($U$2:U10))</f>
        <v/>
      </c>
      <c r="AA10" s="15">
        <f>IF(V10="","",Config!$B$4 + SUM($V$2:V10))</f>
        <v/>
      </c>
      <c r="AB10" s="15">
        <f>IF(W10="","",Config!$B$4 + SUM($W$2:W10))</f>
        <v/>
      </c>
      <c r="AC10" s="15">
        <f>IF(X10="","",Config!$B$4 + SUM($X$2:X10))</f>
        <v/>
      </c>
      <c r="AD10" s="15">
        <f>IF(Y10="","",Config!$B$4 + SUM($Y$2:Y10))</f>
        <v/>
      </c>
      <c r="AE10" s="15">
        <f>IF(P10="","",P10*J10/100*Config!$B$11)</f>
        <v/>
      </c>
      <c r="AF10" s="15">
        <f>IF(Q10="","",Q10*J10/100*Config!$B$11)</f>
        <v/>
      </c>
      <c r="AG10" s="15">
        <f>IF(R10="","",R10*J10/100*Config!$B$11)</f>
        <v/>
      </c>
      <c r="AH10" s="15">
        <f>IF(S10="","",S10*J10/100*Config!$B$11)</f>
        <v/>
      </c>
      <c r="AI10" s="15">
        <f>IF(T10="","",T10*J10/100*Config!$B$11)</f>
        <v/>
      </c>
      <c r="AJ10" s="15">
        <f>IF(AE10="","",Config!$B$9 + SUM($AE$2:AE10))</f>
        <v/>
      </c>
      <c r="AK10" s="15">
        <f>IF(AF10="","",Config!$B$9 + SUM($AF$2:AF10))</f>
        <v/>
      </c>
      <c r="AL10" s="15">
        <f>IF(AG10="","",Config!$B$9 + SUM($AG$2:AG10))</f>
        <v/>
      </c>
      <c r="AM10" s="15">
        <f>IF(AH10="","",Config!$B$9 + SUM($AH$2:AH10))</f>
        <v/>
      </c>
      <c r="AN10" s="15">
        <f>IF(AI10="","",Config!$B$9 + SUM($AI$2:AI10))</f>
        <v/>
      </c>
      <c r="AO10" s="16">
        <f>IF(P10="","",IF(P10&gt;0,1,0))</f>
        <v/>
      </c>
      <c r="AP10" s="16">
        <f>IF(Q10="","",IF(Q10&gt;0,1,0))</f>
        <v/>
      </c>
      <c r="AQ10" s="16">
        <f>IF(R10="","",IF(R10&gt;0,1,0))</f>
        <v/>
      </c>
      <c r="AR10" s="16">
        <f>IF(S10="","",IF(S10&gt;0,1,0))</f>
        <v/>
      </c>
      <c r="AS10" s="16">
        <f>IF(T10="","",IF(T10&gt;0,1,0))</f>
        <v/>
      </c>
      <c r="AT10" s="17">
        <f>IF(Z10="","",IF(AT9="",Z10,MAX(AT9,Z10)))</f>
        <v/>
      </c>
      <c r="AU10" s="17">
        <f>IF(AA10="","",IF(AU9="",AA10,MAX(AU9,AA10)))</f>
        <v/>
      </c>
      <c r="AV10" s="17">
        <f>IF(AB10="","",IF(AV9="",AB10,MAX(AV9,AB10)))</f>
        <v/>
      </c>
      <c r="AW10" s="17">
        <f>IF(AC10="","",IF(AW9="",AC10,MAX(AW9,AC10)))</f>
        <v/>
      </c>
      <c r="AX10" s="17">
        <f>IF(AD10="","",IF(AX9="",AD10,MAX(AX9,AD10)))</f>
        <v/>
      </c>
      <c r="AY10" s="17">
        <f>IF(Z10="","",AT10-Z10)</f>
        <v/>
      </c>
      <c r="AZ10" s="17">
        <f>IF(AA10="","",AU10-AA10)</f>
        <v/>
      </c>
      <c r="BA10" s="17">
        <f>IF(AB10="","",AV10-AB10)</f>
        <v/>
      </c>
      <c r="BB10" s="17">
        <f>IF(AC10="","",AW10-AC10)</f>
        <v/>
      </c>
      <c r="BC10" s="17">
        <f>IF(AD10="","",AX10-AD10)</f>
        <v/>
      </c>
      <c r="BD10" s="17">
        <f>IF(OR(AE10="",B10=""),"",SUMIFS($AE$2:AE10,$B$2:B10,B10))</f>
        <v/>
      </c>
      <c r="BE10" s="17">
        <f>IF(OR(AF10="",B10=""),"",SUMIFS($AF$2:AF10,$B$2:B10,B10))</f>
        <v/>
      </c>
      <c r="BF10" s="17">
        <f>IF(OR(AG10="",B10=""),"",SUMIFS($AG$2:AG10,$B$2:B10,B10))</f>
        <v/>
      </c>
      <c r="BG10" s="17">
        <f>IF(OR(AH10="",B10=""),"",SUMIFS($AH$2:AH10,$B$2:B10,B10))</f>
        <v/>
      </c>
      <c r="BH10" s="17">
        <f>IF(OR(AI10="",B10=""),"",SUMIFS($AI$2:AI10,$B$2:B10,B10))</f>
        <v/>
      </c>
      <c r="BI10" s="17">
        <f>IF(AJ10="","",IF(BI9="",AJ10,MAX(BI9,AJ10)))</f>
        <v/>
      </c>
      <c r="BJ10" s="17">
        <f>IF(AK10="","",IF(BJ9="",AK10,MAX(BJ9,AK10)))</f>
        <v/>
      </c>
      <c r="BK10" s="17">
        <f>IF(AL10="","",IF(BK9="",AL10,MAX(BK9,AL10)))</f>
        <v/>
      </c>
      <c r="BL10" s="17">
        <f>IF(AM10="","",IF(BL9="",AM10,MAX(BL9,AM10)))</f>
        <v/>
      </c>
      <c r="BM10" s="17">
        <f>IF(AN10="","",IF(BM9="",AN10,MAX(BM9,AN10)))</f>
        <v/>
      </c>
      <c r="BN10" s="17">
        <f>IF(AJ10="","",BI10-AJ10)</f>
        <v/>
      </c>
      <c r="BO10" s="17">
        <f>IF(AK10="","",BJ10-AK10)</f>
        <v/>
      </c>
      <c r="BP10" s="17">
        <f>IF(AL10="","",BK10-AL10)</f>
        <v/>
      </c>
      <c r="BQ10" s="17">
        <f>IF(AM10="","",BL10-AM10)</f>
        <v/>
      </c>
      <c r="BR10" s="17">
        <f>IF(AN10="","",BM10-AN10)</f>
        <v/>
      </c>
    </row>
    <row r="11">
      <c r="A11">
        <f>ROW()-1</f>
        <v/>
      </c>
      <c r="B11" s="9" t="n">
        <v>46160</v>
      </c>
      <c r="C11" s="32" t="n">
        <v>0.7270833333333333</v>
      </c>
      <c r="D11" s="11">
        <f>IF(B11="","",CHOOSE(WEEKDAY(B11,2),"Lu","Ma","Mi","Jo","Vi","Sa","Du"))</f>
        <v/>
      </c>
      <c r="E11" s="11">
        <f>IF(OR(B11="",C11=""),"",IF(OR(WEEKDAY(B11,2)=1,WEEKDAY(B11,2)=5),"D",IF(AND(C11&gt;=TIME(15,30,0),C11&lt;TIME(16,30,0)),"C",IF(AND(AND(WEEKDAY(B11,2)&gt;=2,WEEKDAY(B11,2)&lt;=4),C11&gt;=TIME(16,35,0),C11&lt;TIME(17,0,0)),"A1",IF(AND(AND(WEEKDAY(B11,2)&gt;=2,WEEKDAY(B11,2)&lt;=4),C11&gt;=TIME(17,0,0),C11&lt;TIME(18,0,0)),"A2",IF(AND(AND(WEEKDAY(B11,2)&gt;=2,WEEKDAY(B11,2)&lt;=4),C11&gt;=TIME(18,0,0),C11&lt;TIME(19,0,0)),"A3",IF(AND(AND(WEEKDAY(B11,2)&gt;=2,WEEKDAY(B11,2)&lt;=4),C11&gt;=TIME(22,0,0),C11&lt;TIME(22,45,0)),"B","Other")))))))</f>
        <v/>
      </c>
      <c r="F11" s="12" t="inlineStr">
        <is>
          <t>M2D</t>
        </is>
      </c>
      <c r="G11" s="12" t="inlineStr">
        <is>
          <t>DIA</t>
        </is>
      </c>
      <c r="H11" s="12" t="inlineStr">
        <is>
          <t>3min</t>
        </is>
      </c>
      <c r="I11" s="12" t="inlineStr">
        <is>
          <t>Buy</t>
        </is>
      </c>
      <c r="J11" s="13" t="n">
        <v>0.25</v>
      </c>
      <c r="K11" s="13" t="n">
        <v>0.13</v>
      </c>
      <c r="L11" s="13" t="n">
        <v>0.22</v>
      </c>
      <c r="M11" s="13" t="n">
        <v>0.25</v>
      </c>
      <c r="N11" s="12" t="inlineStr">
        <is>
          <t>SL</t>
        </is>
      </c>
      <c r="O11" s="12" t="n"/>
      <c r="P11" s="14">
        <f>IF(N11="","",IF(N11="SL",-1,K11/J11))</f>
        <v/>
      </c>
      <c r="Q11" s="14">
        <f>IF(N11="","",IF(OR(N11="SL",N11="TP0"),-1,L11/J11))</f>
        <v/>
      </c>
      <c r="R11" s="14">
        <f>IF(N11="","",IF(N11="TP2",M11/J11,-1))</f>
        <v/>
      </c>
      <c r="S11" s="14">
        <f>IF(N11="","",IF(N11="SL",-1,IF(N11="TP0",0.5*K11/J11,0.5*(K11+L11)/J11)))</f>
        <v/>
      </c>
      <c r="T11" s="14">
        <f>IF(N11="","",IF(N11="SL",-1,IF(N11="TP0",0.5*K11/J11-0.5,0.5*(K11+L11)/J11)))</f>
        <v/>
      </c>
      <c r="U11" s="15">
        <f>IF(P11="","",P11*J11/100*Config!$B$4)</f>
        <v/>
      </c>
      <c r="V11" s="15">
        <f>IF(Q11="","",Q11*J11/100*Config!$B$4)</f>
        <v/>
      </c>
      <c r="W11" s="15">
        <f>IF(R11="","",R11*J11/100*Config!$B$4)</f>
        <v/>
      </c>
      <c r="X11" s="15">
        <f>IF(S11="","",S11*J11/100*Config!$B$4)</f>
        <v/>
      </c>
      <c r="Y11" s="15">
        <f>IF(T11="","",T11*J11/100*Config!$B$4)</f>
        <v/>
      </c>
      <c r="Z11" s="15">
        <f>IF(U11="","",Config!$B$4 + SUM($U$2:U11))</f>
        <v/>
      </c>
      <c r="AA11" s="15">
        <f>IF(V11="","",Config!$B$4 + SUM($V$2:V11))</f>
        <v/>
      </c>
      <c r="AB11" s="15">
        <f>IF(W11="","",Config!$B$4 + SUM($W$2:W11))</f>
        <v/>
      </c>
      <c r="AC11" s="15">
        <f>IF(X11="","",Config!$B$4 + SUM($X$2:X11))</f>
        <v/>
      </c>
      <c r="AD11" s="15">
        <f>IF(Y11="","",Config!$B$4 + SUM($Y$2:Y11))</f>
        <v/>
      </c>
      <c r="AE11" s="15">
        <f>IF(P11="","",P11*J11/100*Config!$B$11)</f>
        <v/>
      </c>
      <c r="AF11" s="15">
        <f>IF(Q11="","",Q11*J11/100*Config!$B$11)</f>
        <v/>
      </c>
      <c r="AG11" s="15">
        <f>IF(R11="","",R11*J11/100*Config!$B$11)</f>
        <v/>
      </c>
      <c r="AH11" s="15">
        <f>IF(S11="","",S11*J11/100*Config!$B$11)</f>
        <v/>
      </c>
      <c r="AI11" s="15">
        <f>IF(T11="","",T11*J11/100*Config!$B$11)</f>
        <v/>
      </c>
      <c r="AJ11" s="15">
        <f>IF(AE11="","",Config!$B$9 + SUM($AE$2:AE11))</f>
        <v/>
      </c>
      <c r="AK11" s="15">
        <f>IF(AF11="","",Config!$B$9 + SUM($AF$2:AF11))</f>
        <v/>
      </c>
      <c r="AL11" s="15">
        <f>IF(AG11="","",Config!$B$9 + SUM($AG$2:AG11))</f>
        <v/>
      </c>
      <c r="AM11" s="15">
        <f>IF(AH11="","",Config!$B$9 + SUM($AH$2:AH11))</f>
        <v/>
      </c>
      <c r="AN11" s="15">
        <f>IF(AI11="","",Config!$B$9 + SUM($AI$2:AI11))</f>
        <v/>
      </c>
      <c r="AO11" s="16">
        <f>IF(P11="","",IF(P11&gt;0,1,0))</f>
        <v/>
      </c>
      <c r="AP11" s="16">
        <f>IF(Q11="","",IF(Q11&gt;0,1,0))</f>
        <v/>
      </c>
      <c r="AQ11" s="16">
        <f>IF(R11="","",IF(R11&gt;0,1,0))</f>
        <v/>
      </c>
      <c r="AR11" s="16">
        <f>IF(S11="","",IF(S11&gt;0,1,0))</f>
        <v/>
      </c>
      <c r="AS11" s="16">
        <f>IF(T11="","",IF(T11&gt;0,1,0))</f>
        <v/>
      </c>
      <c r="AT11" s="17">
        <f>IF(Z11="","",IF(AT10="",Z11,MAX(AT10,Z11)))</f>
        <v/>
      </c>
      <c r="AU11" s="17">
        <f>IF(AA11="","",IF(AU10="",AA11,MAX(AU10,AA11)))</f>
        <v/>
      </c>
      <c r="AV11" s="17">
        <f>IF(AB11="","",IF(AV10="",AB11,MAX(AV10,AB11)))</f>
        <v/>
      </c>
      <c r="AW11" s="17">
        <f>IF(AC11="","",IF(AW10="",AC11,MAX(AW10,AC11)))</f>
        <v/>
      </c>
      <c r="AX11" s="17">
        <f>IF(AD11="","",IF(AX10="",AD11,MAX(AX10,AD11)))</f>
        <v/>
      </c>
      <c r="AY11" s="17">
        <f>IF(Z11="","",AT11-Z11)</f>
        <v/>
      </c>
      <c r="AZ11" s="17">
        <f>IF(AA11="","",AU11-AA11)</f>
        <v/>
      </c>
      <c r="BA11" s="17">
        <f>IF(AB11="","",AV11-AB11)</f>
        <v/>
      </c>
      <c r="BB11" s="17">
        <f>IF(AC11="","",AW11-AC11)</f>
        <v/>
      </c>
      <c r="BC11" s="17">
        <f>IF(AD11="","",AX11-AD11)</f>
        <v/>
      </c>
      <c r="BD11" s="17">
        <f>IF(OR(AE11="",B11=""),"",SUMIFS($AE$2:AE11,$B$2:B11,B11))</f>
        <v/>
      </c>
      <c r="BE11" s="17">
        <f>IF(OR(AF11="",B11=""),"",SUMIFS($AF$2:AF11,$B$2:B11,B11))</f>
        <v/>
      </c>
      <c r="BF11" s="17">
        <f>IF(OR(AG11="",B11=""),"",SUMIFS($AG$2:AG11,$B$2:B11,B11))</f>
        <v/>
      </c>
      <c r="BG11" s="17">
        <f>IF(OR(AH11="",B11=""),"",SUMIFS($AH$2:AH11,$B$2:B11,B11))</f>
        <v/>
      </c>
      <c r="BH11" s="17">
        <f>IF(OR(AI11="",B11=""),"",SUMIFS($AI$2:AI11,$B$2:B11,B11))</f>
        <v/>
      </c>
      <c r="BI11" s="17">
        <f>IF(AJ11="","",IF(BI10="",AJ11,MAX(BI10,AJ11)))</f>
        <v/>
      </c>
      <c r="BJ11" s="17">
        <f>IF(AK11="","",IF(BJ10="",AK11,MAX(BJ10,AK11)))</f>
        <v/>
      </c>
      <c r="BK11" s="17">
        <f>IF(AL11="","",IF(BK10="",AL11,MAX(BK10,AL11)))</f>
        <v/>
      </c>
      <c r="BL11" s="17">
        <f>IF(AM11="","",IF(BL10="",AM11,MAX(BL10,AM11)))</f>
        <v/>
      </c>
      <c r="BM11" s="17">
        <f>IF(AN11="","",IF(BM10="",AN11,MAX(BM10,AN11)))</f>
        <v/>
      </c>
      <c r="BN11" s="17">
        <f>IF(AJ11="","",BI11-AJ11)</f>
        <v/>
      </c>
      <c r="BO11" s="17">
        <f>IF(AK11="","",BJ11-AK11)</f>
        <v/>
      </c>
      <c r="BP11" s="17">
        <f>IF(AL11="","",BK11-AL11)</f>
        <v/>
      </c>
      <c r="BQ11" s="17">
        <f>IF(AM11="","",BL11-AM11)</f>
        <v/>
      </c>
      <c r="BR11" s="17">
        <f>IF(AN11="","",BM11-AN11)</f>
        <v/>
      </c>
    </row>
    <row r="12">
      <c r="A12">
        <f>ROW()-1</f>
        <v/>
      </c>
      <c r="B12" s="9" t="n">
        <v>46157</v>
      </c>
      <c r="C12" s="32" t="n">
        <v>0.91875</v>
      </c>
      <c r="D12" s="11">
        <f>IF(B12="","",CHOOSE(WEEKDAY(B12,2),"Lu","Ma","Mi","Jo","Vi","Sa","Du"))</f>
        <v/>
      </c>
      <c r="E12" s="11">
        <f>IF(OR(B12="",C12=""),"",IF(OR(WEEKDAY(B12,2)=1,WEEKDAY(B12,2)=5),"D",IF(AND(C12&gt;=TIME(15,30,0),C12&lt;TIME(16,30,0)),"C",IF(AND(AND(WEEKDAY(B12,2)&gt;=2,WEEKDAY(B12,2)&lt;=4),C12&gt;=TIME(16,35,0),C12&lt;TIME(17,0,0)),"A1",IF(AND(AND(WEEKDAY(B12,2)&gt;=2,WEEKDAY(B12,2)&lt;=4),C12&gt;=TIME(17,0,0),C12&lt;TIME(18,0,0)),"A2",IF(AND(AND(WEEKDAY(B12,2)&gt;=2,WEEKDAY(B12,2)&lt;=4),C12&gt;=TIME(18,0,0),C12&lt;TIME(19,0,0)),"A3",IF(AND(AND(WEEKDAY(B12,2)&gt;=2,WEEKDAY(B12,2)&lt;=4),C12&gt;=TIME(22,0,0),C12&lt;TIME(22,45,0)),"B","Other")))))))</f>
        <v/>
      </c>
      <c r="F12" s="12" t="inlineStr">
        <is>
          <t>M2D</t>
        </is>
      </c>
      <c r="G12" s="12" t="inlineStr">
        <is>
          <t>DIA</t>
        </is>
      </c>
      <c r="H12" s="12" t="inlineStr">
        <is>
          <t>3min</t>
        </is>
      </c>
      <c r="I12" s="12" t="inlineStr">
        <is>
          <t>Sell</t>
        </is>
      </c>
      <c r="J12" s="13" t="n">
        <v>0.12</v>
      </c>
      <c r="K12" s="13" t="n">
        <v>0.05</v>
      </c>
      <c r="L12" s="13" t="n">
        <v>0.09</v>
      </c>
      <c r="M12" s="13" t="n">
        <v>0.12</v>
      </c>
      <c r="N12" s="12" t="inlineStr">
        <is>
          <t>TP2</t>
        </is>
      </c>
      <c r="O12" s="12" t="n"/>
      <c r="P12" s="14">
        <f>IF(N12="","",IF(N12="SL",-1,K12/J12))</f>
        <v/>
      </c>
      <c r="Q12" s="14">
        <f>IF(N12="","",IF(OR(N12="SL",N12="TP0"),-1,L12/J12))</f>
        <v/>
      </c>
      <c r="R12" s="14">
        <f>IF(N12="","",IF(N12="TP2",M12/J12,-1))</f>
        <v/>
      </c>
      <c r="S12" s="14">
        <f>IF(N12="","",IF(N12="SL",-1,IF(N12="TP0",0.5*K12/J12,0.5*(K12+L12)/J12)))</f>
        <v/>
      </c>
      <c r="T12" s="14">
        <f>IF(N12="","",IF(N12="SL",-1,IF(N12="TP0",0.5*K12/J12-0.5,0.5*(K12+L12)/J12)))</f>
        <v/>
      </c>
      <c r="U12" s="15">
        <f>IF(P12="","",P12*J12/100*Config!$B$4)</f>
        <v/>
      </c>
      <c r="V12" s="15">
        <f>IF(Q12="","",Q12*J12/100*Config!$B$4)</f>
        <v/>
      </c>
      <c r="W12" s="15">
        <f>IF(R12="","",R12*J12/100*Config!$B$4)</f>
        <v/>
      </c>
      <c r="X12" s="15">
        <f>IF(S12="","",S12*J12/100*Config!$B$4)</f>
        <v/>
      </c>
      <c r="Y12" s="15">
        <f>IF(T12="","",T12*J12/100*Config!$B$4)</f>
        <v/>
      </c>
      <c r="Z12" s="15">
        <f>IF(U12="","",Config!$B$4 + SUM($U$2:U12))</f>
        <v/>
      </c>
      <c r="AA12" s="15">
        <f>IF(V12="","",Config!$B$4 + SUM($V$2:V12))</f>
        <v/>
      </c>
      <c r="AB12" s="15">
        <f>IF(W12="","",Config!$B$4 + SUM($W$2:W12))</f>
        <v/>
      </c>
      <c r="AC12" s="15">
        <f>IF(X12="","",Config!$B$4 + SUM($X$2:X12))</f>
        <v/>
      </c>
      <c r="AD12" s="15">
        <f>IF(Y12="","",Config!$B$4 + SUM($Y$2:Y12))</f>
        <v/>
      </c>
      <c r="AE12" s="15">
        <f>IF(P12="","",P12*J12/100*Config!$B$11)</f>
        <v/>
      </c>
      <c r="AF12" s="15">
        <f>IF(Q12="","",Q12*J12/100*Config!$B$11)</f>
        <v/>
      </c>
      <c r="AG12" s="15">
        <f>IF(R12="","",R12*J12/100*Config!$B$11)</f>
        <v/>
      </c>
      <c r="AH12" s="15">
        <f>IF(S12="","",S12*J12/100*Config!$B$11)</f>
        <v/>
      </c>
      <c r="AI12" s="15">
        <f>IF(T12="","",T12*J12/100*Config!$B$11)</f>
        <v/>
      </c>
      <c r="AJ12" s="15">
        <f>IF(AE12="","",Config!$B$9 + SUM($AE$2:AE12))</f>
        <v/>
      </c>
      <c r="AK12" s="15">
        <f>IF(AF12="","",Config!$B$9 + SUM($AF$2:AF12))</f>
        <v/>
      </c>
      <c r="AL12" s="15">
        <f>IF(AG12="","",Config!$B$9 + SUM($AG$2:AG12))</f>
        <v/>
      </c>
      <c r="AM12" s="15">
        <f>IF(AH12="","",Config!$B$9 + SUM($AH$2:AH12))</f>
        <v/>
      </c>
      <c r="AN12" s="15">
        <f>IF(AI12="","",Config!$B$9 + SUM($AI$2:AI12))</f>
        <v/>
      </c>
      <c r="AO12" s="16">
        <f>IF(P12="","",IF(P12&gt;0,1,0))</f>
        <v/>
      </c>
      <c r="AP12" s="16">
        <f>IF(Q12="","",IF(Q12&gt;0,1,0))</f>
        <v/>
      </c>
      <c r="AQ12" s="16">
        <f>IF(R12="","",IF(R12&gt;0,1,0))</f>
        <v/>
      </c>
      <c r="AR12" s="16">
        <f>IF(S12="","",IF(S12&gt;0,1,0))</f>
        <v/>
      </c>
      <c r="AS12" s="16">
        <f>IF(T12="","",IF(T12&gt;0,1,0))</f>
        <v/>
      </c>
      <c r="AT12" s="17">
        <f>IF(Z12="","",IF(AT11="",Z12,MAX(AT11,Z12)))</f>
        <v/>
      </c>
      <c r="AU12" s="17">
        <f>IF(AA12="","",IF(AU11="",AA12,MAX(AU11,AA12)))</f>
        <v/>
      </c>
      <c r="AV12" s="17">
        <f>IF(AB12="","",IF(AV11="",AB12,MAX(AV11,AB12)))</f>
        <v/>
      </c>
      <c r="AW12" s="17">
        <f>IF(AC12="","",IF(AW11="",AC12,MAX(AW11,AC12)))</f>
        <v/>
      </c>
      <c r="AX12" s="17">
        <f>IF(AD12="","",IF(AX11="",AD12,MAX(AX11,AD12)))</f>
        <v/>
      </c>
      <c r="AY12" s="17">
        <f>IF(Z12="","",AT12-Z12)</f>
        <v/>
      </c>
      <c r="AZ12" s="17">
        <f>IF(AA12="","",AU12-AA12)</f>
        <v/>
      </c>
      <c r="BA12" s="17">
        <f>IF(AB12="","",AV12-AB12)</f>
        <v/>
      </c>
      <c r="BB12" s="17">
        <f>IF(AC12="","",AW12-AC12)</f>
        <v/>
      </c>
      <c r="BC12" s="17">
        <f>IF(AD12="","",AX12-AD12)</f>
        <v/>
      </c>
      <c r="BD12" s="17">
        <f>IF(OR(AE12="",B12=""),"",SUMIFS($AE$2:AE12,$B$2:B12,B12))</f>
        <v/>
      </c>
      <c r="BE12" s="17">
        <f>IF(OR(AF12="",B12=""),"",SUMIFS($AF$2:AF12,$B$2:B12,B12))</f>
        <v/>
      </c>
      <c r="BF12" s="17">
        <f>IF(OR(AG12="",B12=""),"",SUMIFS($AG$2:AG12,$B$2:B12,B12))</f>
        <v/>
      </c>
      <c r="BG12" s="17">
        <f>IF(OR(AH12="",B12=""),"",SUMIFS($AH$2:AH12,$B$2:B12,B12))</f>
        <v/>
      </c>
      <c r="BH12" s="17">
        <f>IF(OR(AI12="",B12=""),"",SUMIFS($AI$2:AI12,$B$2:B12,B12))</f>
        <v/>
      </c>
      <c r="BI12" s="17">
        <f>IF(AJ12="","",IF(BI11="",AJ12,MAX(BI11,AJ12)))</f>
        <v/>
      </c>
      <c r="BJ12" s="17">
        <f>IF(AK12="","",IF(BJ11="",AK12,MAX(BJ11,AK12)))</f>
        <v/>
      </c>
      <c r="BK12" s="17">
        <f>IF(AL12="","",IF(BK11="",AL12,MAX(BK11,AL12)))</f>
        <v/>
      </c>
      <c r="BL12" s="17">
        <f>IF(AM12="","",IF(BL11="",AM12,MAX(BL11,AM12)))</f>
        <v/>
      </c>
      <c r="BM12" s="17">
        <f>IF(AN12="","",IF(BM11="",AN12,MAX(BM11,AN12)))</f>
        <v/>
      </c>
      <c r="BN12" s="17">
        <f>IF(AJ12="","",BI12-AJ12)</f>
        <v/>
      </c>
      <c r="BO12" s="17">
        <f>IF(AK12="","",BJ12-AK12)</f>
        <v/>
      </c>
      <c r="BP12" s="17">
        <f>IF(AL12="","",BK12-AL12)</f>
        <v/>
      </c>
      <c r="BQ12" s="17">
        <f>IF(AM12="","",BL12-AM12)</f>
        <v/>
      </c>
      <c r="BR12" s="17">
        <f>IF(AN12="","",BM12-AN12)</f>
        <v/>
      </c>
    </row>
    <row r="13">
      <c r="A13">
        <f>ROW()-1</f>
        <v/>
      </c>
      <c r="B13" s="9" t="n">
        <v>46157</v>
      </c>
      <c r="C13" s="32" t="n">
        <v>0.8375</v>
      </c>
      <c r="D13" s="11">
        <f>IF(B13="","",CHOOSE(WEEKDAY(B13,2),"Lu","Ma","Mi","Jo","Vi","Sa","Du"))</f>
        <v/>
      </c>
      <c r="E13" s="11">
        <f>IF(OR(B13="",C13=""),"",IF(OR(WEEKDAY(B13,2)=1,WEEKDAY(B13,2)=5),"D",IF(AND(C13&gt;=TIME(15,30,0),C13&lt;TIME(16,30,0)),"C",IF(AND(AND(WEEKDAY(B13,2)&gt;=2,WEEKDAY(B13,2)&lt;=4),C13&gt;=TIME(16,35,0),C13&lt;TIME(17,0,0)),"A1",IF(AND(AND(WEEKDAY(B13,2)&gt;=2,WEEKDAY(B13,2)&lt;=4),C13&gt;=TIME(17,0,0),C13&lt;TIME(18,0,0)),"A2",IF(AND(AND(WEEKDAY(B13,2)&gt;=2,WEEKDAY(B13,2)&lt;=4),C13&gt;=TIME(18,0,0),C13&lt;TIME(19,0,0)),"A3",IF(AND(AND(WEEKDAY(B13,2)&gt;=2,WEEKDAY(B13,2)&lt;=4),C13&gt;=TIME(22,0,0),C13&lt;TIME(22,45,0)),"B","Other")))))))</f>
        <v/>
      </c>
      <c r="F13" s="12" t="inlineStr">
        <is>
          <t>M2D</t>
        </is>
      </c>
      <c r="G13" s="12" t="inlineStr">
        <is>
          <t>DIA</t>
        </is>
      </c>
      <c r="H13" s="12" t="inlineStr">
        <is>
          <t>3min</t>
        </is>
      </c>
      <c r="I13" s="12" t="inlineStr">
        <is>
          <t>Buy</t>
        </is>
      </c>
      <c r="J13" s="13" t="n">
        <v>0.12</v>
      </c>
      <c r="K13" s="13" t="n">
        <v>0.06</v>
      </c>
      <c r="L13" s="13" t="n">
        <v>0.09</v>
      </c>
      <c r="M13" s="13" t="n">
        <v>0.12</v>
      </c>
      <c r="N13" s="12" t="inlineStr">
        <is>
          <t>TP1</t>
        </is>
      </c>
      <c r="O13" s="12" t="n"/>
      <c r="P13" s="14">
        <f>IF(N13="","",IF(N13="SL",-1,K13/J13))</f>
        <v/>
      </c>
      <c r="Q13" s="14">
        <f>IF(N13="","",IF(OR(N13="SL",N13="TP0"),-1,L13/J13))</f>
        <v/>
      </c>
      <c r="R13" s="14">
        <f>IF(N13="","",IF(N13="TP2",M13/J13,-1))</f>
        <v/>
      </c>
      <c r="S13" s="14">
        <f>IF(N13="","",IF(N13="SL",-1,IF(N13="TP0",0.5*K13/J13,0.5*(K13+L13)/J13)))</f>
        <v/>
      </c>
      <c r="T13" s="14">
        <f>IF(N13="","",IF(N13="SL",-1,IF(N13="TP0",0.5*K13/J13-0.5,0.5*(K13+L13)/J13)))</f>
        <v/>
      </c>
      <c r="U13" s="15">
        <f>IF(P13="","",P13*J13/100*Config!$B$4)</f>
        <v/>
      </c>
      <c r="V13" s="15">
        <f>IF(Q13="","",Q13*J13/100*Config!$B$4)</f>
        <v/>
      </c>
      <c r="W13" s="15">
        <f>IF(R13="","",R13*J13/100*Config!$B$4)</f>
        <v/>
      </c>
      <c r="X13" s="15">
        <f>IF(S13="","",S13*J13/100*Config!$B$4)</f>
        <v/>
      </c>
      <c r="Y13" s="15">
        <f>IF(T13="","",T13*J13/100*Config!$B$4)</f>
        <v/>
      </c>
      <c r="Z13" s="15">
        <f>IF(U13="","",Config!$B$4 + SUM($U$2:U13))</f>
        <v/>
      </c>
      <c r="AA13" s="15">
        <f>IF(V13="","",Config!$B$4 + SUM($V$2:V13))</f>
        <v/>
      </c>
      <c r="AB13" s="15">
        <f>IF(W13="","",Config!$B$4 + SUM($W$2:W13))</f>
        <v/>
      </c>
      <c r="AC13" s="15">
        <f>IF(X13="","",Config!$B$4 + SUM($X$2:X13))</f>
        <v/>
      </c>
      <c r="AD13" s="15">
        <f>IF(Y13="","",Config!$B$4 + SUM($Y$2:Y13))</f>
        <v/>
      </c>
      <c r="AE13" s="15">
        <f>IF(P13="","",P13*J13/100*Config!$B$11)</f>
        <v/>
      </c>
      <c r="AF13" s="15">
        <f>IF(Q13="","",Q13*J13/100*Config!$B$11)</f>
        <v/>
      </c>
      <c r="AG13" s="15">
        <f>IF(R13="","",R13*J13/100*Config!$B$11)</f>
        <v/>
      </c>
      <c r="AH13" s="15">
        <f>IF(S13="","",S13*J13/100*Config!$B$11)</f>
        <v/>
      </c>
      <c r="AI13" s="15">
        <f>IF(T13="","",T13*J13/100*Config!$B$11)</f>
        <v/>
      </c>
      <c r="AJ13" s="15">
        <f>IF(AE13="","",Config!$B$9 + SUM($AE$2:AE13))</f>
        <v/>
      </c>
      <c r="AK13" s="15">
        <f>IF(AF13="","",Config!$B$9 + SUM($AF$2:AF13))</f>
        <v/>
      </c>
      <c r="AL13" s="15">
        <f>IF(AG13="","",Config!$B$9 + SUM($AG$2:AG13))</f>
        <v/>
      </c>
      <c r="AM13" s="15">
        <f>IF(AH13="","",Config!$B$9 + SUM($AH$2:AH13))</f>
        <v/>
      </c>
      <c r="AN13" s="15">
        <f>IF(AI13="","",Config!$B$9 + SUM($AI$2:AI13))</f>
        <v/>
      </c>
      <c r="AO13" s="16">
        <f>IF(P13="","",IF(P13&gt;0,1,0))</f>
        <v/>
      </c>
      <c r="AP13" s="16">
        <f>IF(Q13="","",IF(Q13&gt;0,1,0))</f>
        <v/>
      </c>
      <c r="AQ13" s="16">
        <f>IF(R13="","",IF(R13&gt;0,1,0))</f>
        <v/>
      </c>
      <c r="AR13" s="16">
        <f>IF(S13="","",IF(S13&gt;0,1,0))</f>
        <v/>
      </c>
      <c r="AS13" s="16">
        <f>IF(T13="","",IF(T13&gt;0,1,0))</f>
        <v/>
      </c>
      <c r="AT13" s="17">
        <f>IF(Z13="","",IF(AT12="",Z13,MAX(AT12,Z13)))</f>
        <v/>
      </c>
      <c r="AU13" s="17">
        <f>IF(AA13="","",IF(AU12="",AA13,MAX(AU12,AA13)))</f>
        <v/>
      </c>
      <c r="AV13" s="17">
        <f>IF(AB13="","",IF(AV12="",AB13,MAX(AV12,AB13)))</f>
        <v/>
      </c>
      <c r="AW13" s="17">
        <f>IF(AC13="","",IF(AW12="",AC13,MAX(AW12,AC13)))</f>
        <v/>
      </c>
      <c r="AX13" s="17">
        <f>IF(AD13="","",IF(AX12="",AD13,MAX(AX12,AD13)))</f>
        <v/>
      </c>
      <c r="AY13" s="17">
        <f>IF(Z13="","",AT13-Z13)</f>
        <v/>
      </c>
      <c r="AZ13" s="17">
        <f>IF(AA13="","",AU13-AA13)</f>
        <v/>
      </c>
      <c r="BA13" s="17">
        <f>IF(AB13="","",AV13-AB13)</f>
        <v/>
      </c>
      <c r="BB13" s="17">
        <f>IF(AC13="","",AW13-AC13)</f>
        <v/>
      </c>
      <c r="BC13" s="17">
        <f>IF(AD13="","",AX13-AD13)</f>
        <v/>
      </c>
      <c r="BD13" s="17">
        <f>IF(OR(AE13="",B13=""),"",SUMIFS($AE$2:AE13,$B$2:B13,B13))</f>
        <v/>
      </c>
      <c r="BE13" s="17">
        <f>IF(OR(AF13="",B13=""),"",SUMIFS($AF$2:AF13,$B$2:B13,B13))</f>
        <v/>
      </c>
      <c r="BF13" s="17">
        <f>IF(OR(AG13="",B13=""),"",SUMIFS($AG$2:AG13,$B$2:B13,B13))</f>
        <v/>
      </c>
      <c r="BG13" s="17">
        <f>IF(OR(AH13="",B13=""),"",SUMIFS($AH$2:AH13,$B$2:B13,B13))</f>
        <v/>
      </c>
      <c r="BH13" s="17">
        <f>IF(OR(AI13="",B13=""),"",SUMIFS($AI$2:AI13,$B$2:B13,B13))</f>
        <v/>
      </c>
      <c r="BI13" s="17">
        <f>IF(AJ13="","",IF(BI12="",AJ13,MAX(BI12,AJ13)))</f>
        <v/>
      </c>
      <c r="BJ13" s="17">
        <f>IF(AK13="","",IF(BJ12="",AK13,MAX(BJ12,AK13)))</f>
        <v/>
      </c>
      <c r="BK13" s="17">
        <f>IF(AL13="","",IF(BK12="",AL13,MAX(BK12,AL13)))</f>
        <v/>
      </c>
      <c r="BL13" s="17">
        <f>IF(AM13="","",IF(BL12="",AM13,MAX(BL12,AM13)))</f>
        <v/>
      </c>
      <c r="BM13" s="17">
        <f>IF(AN13="","",IF(BM12="",AN13,MAX(BM12,AN13)))</f>
        <v/>
      </c>
      <c r="BN13" s="17">
        <f>IF(AJ13="","",BI13-AJ13)</f>
        <v/>
      </c>
      <c r="BO13" s="17">
        <f>IF(AK13="","",BJ13-AK13)</f>
        <v/>
      </c>
      <c r="BP13" s="17">
        <f>IF(AL13="","",BK13-AL13)</f>
        <v/>
      </c>
      <c r="BQ13" s="17">
        <f>IF(AM13="","",BL13-AM13)</f>
        <v/>
      </c>
      <c r="BR13" s="17">
        <f>IF(AN13="","",BM13-AN13)</f>
        <v/>
      </c>
    </row>
    <row r="14">
      <c r="A14">
        <f>ROW()-1</f>
        <v/>
      </c>
      <c r="B14" s="9" t="n">
        <v>46157</v>
      </c>
      <c r="C14" s="32" t="n">
        <v>0.6895833333333333</v>
      </c>
      <c r="D14" s="11">
        <f>IF(B14="","",CHOOSE(WEEKDAY(B14,2),"Lu","Ma","Mi","Jo","Vi","Sa","Du"))</f>
        <v/>
      </c>
      <c r="E14" s="11">
        <f>IF(OR(B14="",C14=""),"",IF(OR(WEEKDAY(B14,2)=1,WEEKDAY(B14,2)=5),"D",IF(AND(C14&gt;=TIME(15,30,0),C14&lt;TIME(16,30,0)),"C",IF(AND(AND(WEEKDAY(B14,2)&gt;=2,WEEKDAY(B14,2)&lt;=4),C14&gt;=TIME(16,35,0),C14&lt;TIME(17,0,0)),"A1",IF(AND(AND(WEEKDAY(B14,2)&gt;=2,WEEKDAY(B14,2)&lt;=4),C14&gt;=TIME(17,0,0),C14&lt;TIME(18,0,0)),"A2",IF(AND(AND(WEEKDAY(B14,2)&gt;=2,WEEKDAY(B14,2)&lt;=4),C14&gt;=TIME(18,0,0),C14&lt;TIME(19,0,0)),"A3",IF(AND(AND(WEEKDAY(B14,2)&gt;=2,WEEKDAY(B14,2)&lt;=4),C14&gt;=TIME(22,0,0),C14&lt;TIME(22,45,0)),"B","Other")))))))</f>
        <v/>
      </c>
      <c r="F14" s="12" t="inlineStr">
        <is>
          <t>M2D</t>
        </is>
      </c>
      <c r="G14" s="12" t="inlineStr">
        <is>
          <t>DIA</t>
        </is>
      </c>
      <c r="H14" s="12" t="inlineStr">
        <is>
          <t>3min</t>
        </is>
      </c>
      <c r="I14" s="12" t="inlineStr">
        <is>
          <t>Sell</t>
        </is>
      </c>
      <c r="J14" s="13" t="n">
        <v>0.92</v>
      </c>
      <c r="K14" s="13" t="n">
        <v>0.53</v>
      </c>
      <c r="L14" s="13" t="n">
        <v>0.89</v>
      </c>
      <c r="M14" s="13" t="n">
        <v>0.92</v>
      </c>
      <c r="N14" s="12" t="inlineStr">
        <is>
          <t>SL</t>
        </is>
      </c>
      <c r="O14" s="12" t="n"/>
      <c r="P14" s="14">
        <f>IF(N14="","",IF(N14="SL",-1,K14/J14))</f>
        <v/>
      </c>
      <c r="Q14" s="14">
        <f>IF(N14="","",IF(OR(N14="SL",N14="TP0"),-1,L14/J14))</f>
        <v/>
      </c>
      <c r="R14" s="14">
        <f>IF(N14="","",IF(N14="TP2",M14/J14,-1))</f>
        <v/>
      </c>
      <c r="S14" s="14">
        <f>IF(N14="","",IF(N14="SL",-1,IF(N14="TP0",0.5*K14/J14,0.5*(K14+L14)/J14)))</f>
        <v/>
      </c>
      <c r="T14" s="14">
        <f>IF(N14="","",IF(N14="SL",-1,IF(N14="TP0",0.5*K14/J14-0.5,0.5*(K14+L14)/J14)))</f>
        <v/>
      </c>
      <c r="U14" s="15">
        <f>IF(P14="","",P14*J14/100*Config!$B$4)</f>
        <v/>
      </c>
      <c r="V14" s="15">
        <f>IF(Q14="","",Q14*J14/100*Config!$B$4)</f>
        <v/>
      </c>
      <c r="W14" s="15">
        <f>IF(R14="","",R14*J14/100*Config!$B$4)</f>
        <v/>
      </c>
      <c r="X14" s="15">
        <f>IF(S14="","",S14*J14/100*Config!$B$4)</f>
        <v/>
      </c>
      <c r="Y14" s="15">
        <f>IF(T14="","",T14*J14/100*Config!$B$4)</f>
        <v/>
      </c>
      <c r="Z14" s="15">
        <f>IF(U14="","",Config!$B$4 + SUM($U$2:U14))</f>
        <v/>
      </c>
      <c r="AA14" s="15">
        <f>IF(V14="","",Config!$B$4 + SUM($V$2:V14))</f>
        <v/>
      </c>
      <c r="AB14" s="15">
        <f>IF(W14="","",Config!$B$4 + SUM($W$2:W14))</f>
        <v/>
      </c>
      <c r="AC14" s="15">
        <f>IF(X14="","",Config!$B$4 + SUM($X$2:X14))</f>
        <v/>
      </c>
      <c r="AD14" s="15">
        <f>IF(Y14="","",Config!$B$4 + SUM($Y$2:Y14))</f>
        <v/>
      </c>
      <c r="AE14" s="15">
        <f>IF(P14="","",P14*J14/100*Config!$B$11)</f>
        <v/>
      </c>
      <c r="AF14" s="15">
        <f>IF(Q14="","",Q14*J14/100*Config!$B$11)</f>
        <v/>
      </c>
      <c r="AG14" s="15">
        <f>IF(R14="","",R14*J14/100*Config!$B$11)</f>
        <v/>
      </c>
      <c r="AH14" s="15">
        <f>IF(S14="","",S14*J14/100*Config!$B$11)</f>
        <v/>
      </c>
      <c r="AI14" s="15">
        <f>IF(T14="","",T14*J14/100*Config!$B$11)</f>
        <v/>
      </c>
      <c r="AJ14" s="15">
        <f>IF(AE14="","",Config!$B$9 + SUM($AE$2:AE14))</f>
        <v/>
      </c>
      <c r="AK14" s="15">
        <f>IF(AF14="","",Config!$B$9 + SUM($AF$2:AF14))</f>
        <v/>
      </c>
      <c r="AL14" s="15">
        <f>IF(AG14="","",Config!$B$9 + SUM($AG$2:AG14))</f>
        <v/>
      </c>
      <c r="AM14" s="15">
        <f>IF(AH14="","",Config!$B$9 + SUM($AH$2:AH14))</f>
        <v/>
      </c>
      <c r="AN14" s="15">
        <f>IF(AI14="","",Config!$B$9 + SUM($AI$2:AI14))</f>
        <v/>
      </c>
      <c r="AO14" s="16">
        <f>IF(P14="","",IF(P14&gt;0,1,0))</f>
        <v/>
      </c>
      <c r="AP14" s="16">
        <f>IF(Q14="","",IF(Q14&gt;0,1,0))</f>
        <v/>
      </c>
      <c r="AQ14" s="16">
        <f>IF(R14="","",IF(R14&gt;0,1,0))</f>
        <v/>
      </c>
      <c r="AR14" s="16">
        <f>IF(S14="","",IF(S14&gt;0,1,0))</f>
        <v/>
      </c>
      <c r="AS14" s="16">
        <f>IF(T14="","",IF(T14&gt;0,1,0))</f>
        <v/>
      </c>
      <c r="AT14" s="17">
        <f>IF(Z14="","",IF(AT13="",Z14,MAX(AT13,Z14)))</f>
        <v/>
      </c>
      <c r="AU14" s="17">
        <f>IF(AA14="","",IF(AU13="",AA14,MAX(AU13,AA14)))</f>
        <v/>
      </c>
      <c r="AV14" s="17">
        <f>IF(AB14="","",IF(AV13="",AB14,MAX(AV13,AB14)))</f>
        <v/>
      </c>
      <c r="AW14" s="17">
        <f>IF(AC14="","",IF(AW13="",AC14,MAX(AW13,AC14)))</f>
        <v/>
      </c>
      <c r="AX14" s="17">
        <f>IF(AD14="","",IF(AX13="",AD14,MAX(AX13,AD14)))</f>
        <v/>
      </c>
      <c r="AY14" s="17">
        <f>IF(Z14="","",AT14-Z14)</f>
        <v/>
      </c>
      <c r="AZ14" s="17">
        <f>IF(AA14="","",AU14-AA14)</f>
        <v/>
      </c>
      <c r="BA14" s="17">
        <f>IF(AB14="","",AV14-AB14)</f>
        <v/>
      </c>
      <c r="BB14" s="17">
        <f>IF(AC14="","",AW14-AC14)</f>
        <v/>
      </c>
      <c r="BC14" s="17">
        <f>IF(AD14="","",AX14-AD14)</f>
        <v/>
      </c>
      <c r="BD14" s="17">
        <f>IF(OR(AE14="",B14=""),"",SUMIFS($AE$2:AE14,$B$2:B14,B14))</f>
        <v/>
      </c>
      <c r="BE14" s="17">
        <f>IF(OR(AF14="",B14=""),"",SUMIFS($AF$2:AF14,$B$2:B14,B14))</f>
        <v/>
      </c>
      <c r="BF14" s="17">
        <f>IF(OR(AG14="",B14=""),"",SUMIFS($AG$2:AG14,$B$2:B14,B14))</f>
        <v/>
      </c>
      <c r="BG14" s="17">
        <f>IF(OR(AH14="",B14=""),"",SUMIFS($AH$2:AH14,$B$2:B14,B14))</f>
        <v/>
      </c>
      <c r="BH14" s="17">
        <f>IF(OR(AI14="",B14=""),"",SUMIFS($AI$2:AI14,$B$2:B14,B14))</f>
        <v/>
      </c>
      <c r="BI14" s="17">
        <f>IF(AJ14="","",IF(BI13="",AJ14,MAX(BI13,AJ14)))</f>
        <v/>
      </c>
      <c r="BJ14" s="17">
        <f>IF(AK14="","",IF(BJ13="",AK14,MAX(BJ13,AK14)))</f>
        <v/>
      </c>
      <c r="BK14" s="17">
        <f>IF(AL14="","",IF(BK13="",AL14,MAX(BK13,AL14)))</f>
        <v/>
      </c>
      <c r="BL14" s="17">
        <f>IF(AM14="","",IF(BL13="",AM14,MAX(BL13,AM14)))</f>
        <v/>
      </c>
      <c r="BM14" s="17">
        <f>IF(AN14="","",IF(BM13="",AN14,MAX(BM13,AN14)))</f>
        <v/>
      </c>
      <c r="BN14" s="17">
        <f>IF(AJ14="","",BI14-AJ14)</f>
        <v/>
      </c>
      <c r="BO14" s="17">
        <f>IF(AK14="","",BJ14-AK14)</f>
        <v/>
      </c>
      <c r="BP14" s="17">
        <f>IF(AL14="","",BK14-AL14)</f>
        <v/>
      </c>
      <c r="BQ14" s="17">
        <f>IF(AM14="","",BL14-AM14)</f>
        <v/>
      </c>
      <c r="BR14" s="17">
        <f>IF(AN14="","",BM14-AN14)</f>
        <v/>
      </c>
    </row>
    <row r="15">
      <c r="A15">
        <f>ROW()-1</f>
        <v/>
      </c>
      <c r="B15" s="9" t="n">
        <v>46156</v>
      </c>
      <c r="C15" s="32" t="n">
        <v>0.9</v>
      </c>
      <c r="D15" s="11">
        <f>IF(B15="","",CHOOSE(WEEKDAY(B15,2),"Lu","Ma","Mi","Jo","Vi","Sa","Du"))</f>
        <v/>
      </c>
      <c r="E15" s="11">
        <f>IF(OR(B15="",C15=""),"",IF(OR(WEEKDAY(B15,2)=1,WEEKDAY(B15,2)=5),"D",IF(AND(C15&gt;=TIME(15,30,0),C15&lt;TIME(16,30,0)),"C",IF(AND(AND(WEEKDAY(B15,2)&gt;=2,WEEKDAY(B15,2)&lt;=4),C15&gt;=TIME(16,35,0),C15&lt;TIME(17,0,0)),"A1",IF(AND(AND(WEEKDAY(B15,2)&gt;=2,WEEKDAY(B15,2)&lt;=4),C15&gt;=TIME(17,0,0),C15&lt;TIME(18,0,0)),"A2",IF(AND(AND(WEEKDAY(B15,2)&gt;=2,WEEKDAY(B15,2)&lt;=4),C15&gt;=TIME(18,0,0),C15&lt;TIME(19,0,0)),"A3",IF(AND(AND(WEEKDAY(B15,2)&gt;=2,WEEKDAY(B15,2)&lt;=4),C15&gt;=TIME(22,0,0),C15&lt;TIME(22,45,0)),"B","Other")))))))</f>
        <v/>
      </c>
      <c r="F15" s="12" t="inlineStr">
        <is>
          <t>M2D</t>
        </is>
      </c>
      <c r="G15" s="12" t="inlineStr">
        <is>
          <t>DIA</t>
        </is>
      </c>
      <c r="H15" s="12" t="inlineStr">
        <is>
          <t>3min</t>
        </is>
      </c>
      <c r="I15" s="12" t="inlineStr">
        <is>
          <t>Buy</t>
        </is>
      </c>
      <c r="J15" s="13" t="n">
        <v>0.11</v>
      </c>
      <c r="K15" s="13" t="n">
        <v>0.05</v>
      </c>
      <c r="L15" s="13" t="n">
        <v>0.08</v>
      </c>
      <c r="M15" s="13" t="n">
        <v>0.11</v>
      </c>
      <c r="N15" s="12" t="inlineStr">
        <is>
          <t>SL</t>
        </is>
      </c>
      <c r="O15" s="12" t="n"/>
      <c r="P15" s="14">
        <f>IF(N15="","",IF(N15="SL",-1,K15/J15))</f>
        <v/>
      </c>
      <c r="Q15" s="14">
        <f>IF(N15="","",IF(OR(N15="SL",N15="TP0"),-1,L15/J15))</f>
        <v/>
      </c>
      <c r="R15" s="14">
        <f>IF(N15="","",IF(N15="TP2",M15/J15,-1))</f>
        <v/>
      </c>
      <c r="S15" s="14">
        <f>IF(N15="","",IF(N15="SL",-1,IF(N15="TP0",0.5*K15/J15,0.5*(K15+L15)/J15)))</f>
        <v/>
      </c>
      <c r="T15" s="14">
        <f>IF(N15="","",IF(N15="SL",-1,IF(N15="TP0",0.5*K15/J15-0.5,0.5*(K15+L15)/J15)))</f>
        <v/>
      </c>
      <c r="U15" s="15">
        <f>IF(P15="","",P15*J15/100*Config!$B$4)</f>
        <v/>
      </c>
      <c r="V15" s="15">
        <f>IF(Q15="","",Q15*J15/100*Config!$B$4)</f>
        <v/>
      </c>
      <c r="W15" s="15">
        <f>IF(R15="","",R15*J15/100*Config!$B$4)</f>
        <v/>
      </c>
      <c r="X15" s="15">
        <f>IF(S15="","",S15*J15/100*Config!$B$4)</f>
        <v/>
      </c>
      <c r="Y15" s="15">
        <f>IF(T15="","",T15*J15/100*Config!$B$4)</f>
        <v/>
      </c>
      <c r="Z15" s="15">
        <f>IF(U15="","",Config!$B$4 + SUM($U$2:U15))</f>
        <v/>
      </c>
      <c r="AA15" s="15">
        <f>IF(V15="","",Config!$B$4 + SUM($V$2:V15))</f>
        <v/>
      </c>
      <c r="AB15" s="15">
        <f>IF(W15="","",Config!$B$4 + SUM($W$2:W15))</f>
        <v/>
      </c>
      <c r="AC15" s="15">
        <f>IF(X15="","",Config!$B$4 + SUM($X$2:X15))</f>
        <v/>
      </c>
      <c r="AD15" s="15">
        <f>IF(Y15="","",Config!$B$4 + SUM($Y$2:Y15))</f>
        <v/>
      </c>
      <c r="AE15" s="15">
        <f>IF(P15="","",P15*J15/100*Config!$B$11)</f>
        <v/>
      </c>
      <c r="AF15" s="15">
        <f>IF(Q15="","",Q15*J15/100*Config!$B$11)</f>
        <v/>
      </c>
      <c r="AG15" s="15">
        <f>IF(R15="","",R15*J15/100*Config!$B$11)</f>
        <v/>
      </c>
      <c r="AH15" s="15">
        <f>IF(S15="","",S15*J15/100*Config!$B$11)</f>
        <v/>
      </c>
      <c r="AI15" s="15">
        <f>IF(T15="","",T15*J15/100*Config!$B$11)</f>
        <v/>
      </c>
      <c r="AJ15" s="15">
        <f>IF(AE15="","",Config!$B$9 + SUM($AE$2:AE15))</f>
        <v/>
      </c>
      <c r="AK15" s="15">
        <f>IF(AF15="","",Config!$B$9 + SUM($AF$2:AF15))</f>
        <v/>
      </c>
      <c r="AL15" s="15">
        <f>IF(AG15="","",Config!$B$9 + SUM($AG$2:AG15))</f>
        <v/>
      </c>
      <c r="AM15" s="15">
        <f>IF(AH15="","",Config!$B$9 + SUM($AH$2:AH15))</f>
        <v/>
      </c>
      <c r="AN15" s="15">
        <f>IF(AI15="","",Config!$B$9 + SUM($AI$2:AI15))</f>
        <v/>
      </c>
      <c r="AO15" s="16">
        <f>IF(P15="","",IF(P15&gt;0,1,0))</f>
        <v/>
      </c>
      <c r="AP15" s="16">
        <f>IF(Q15="","",IF(Q15&gt;0,1,0))</f>
        <v/>
      </c>
      <c r="AQ15" s="16">
        <f>IF(R15="","",IF(R15&gt;0,1,0))</f>
        <v/>
      </c>
      <c r="AR15" s="16">
        <f>IF(S15="","",IF(S15&gt;0,1,0))</f>
        <v/>
      </c>
      <c r="AS15" s="16">
        <f>IF(T15="","",IF(T15&gt;0,1,0))</f>
        <v/>
      </c>
      <c r="AT15" s="17">
        <f>IF(Z15="","",IF(AT14="",Z15,MAX(AT14,Z15)))</f>
        <v/>
      </c>
      <c r="AU15" s="17">
        <f>IF(AA15="","",IF(AU14="",AA15,MAX(AU14,AA15)))</f>
        <v/>
      </c>
      <c r="AV15" s="17">
        <f>IF(AB15="","",IF(AV14="",AB15,MAX(AV14,AB15)))</f>
        <v/>
      </c>
      <c r="AW15" s="17">
        <f>IF(AC15="","",IF(AW14="",AC15,MAX(AW14,AC15)))</f>
        <v/>
      </c>
      <c r="AX15" s="17">
        <f>IF(AD15="","",IF(AX14="",AD15,MAX(AX14,AD15)))</f>
        <v/>
      </c>
      <c r="AY15" s="17">
        <f>IF(Z15="","",AT15-Z15)</f>
        <v/>
      </c>
      <c r="AZ15" s="17">
        <f>IF(AA15="","",AU15-AA15)</f>
        <v/>
      </c>
      <c r="BA15" s="17">
        <f>IF(AB15="","",AV15-AB15)</f>
        <v/>
      </c>
      <c r="BB15" s="17">
        <f>IF(AC15="","",AW15-AC15)</f>
        <v/>
      </c>
      <c r="BC15" s="17">
        <f>IF(AD15="","",AX15-AD15)</f>
        <v/>
      </c>
      <c r="BD15" s="17">
        <f>IF(OR(AE15="",B15=""),"",SUMIFS($AE$2:AE15,$B$2:B15,B15))</f>
        <v/>
      </c>
      <c r="BE15" s="17">
        <f>IF(OR(AF15="",B15=""),"",SUMIFS($AF$2:AF15,$B$2:B15,B15))</f>
        <v/>
      </c>
      <c r="BF15" s="17">
        <f>IF(OR(AG15="",B15=""),"",SUMIFS($AG$2:AG15,$B$2:B15,B15))</f>
        <v/>
      </c>
      <c r="BG15" s="17">
        <f>IF(OR(AH15="",B15=""),"",SUMIFS($AH$2:AH15,$B$2:B15,B15))</f>
        <v/>
      </c>
      <c r="BH15" s="17">
        <f>IF(OR(AI15="",B15=""),"",SUMIFS($AI$2:AI15,$B$2:B15,B15))</f>
        <v/>
      </c>
      <c r="BI15" s="17">
        <f>IF(AJ15="","",IF(BI14="",AJ15,MAX(BI14,AJ15)))</f>
        <v/>
      </c>
      <c r="BJ15" s="17">
        <f>IF(AK15="","",IF(BJ14="",AK15,MAX(BJ14,AK15)))</f>
        <v/>
      </c>
      <c r="BK15" s="17">
        <f>IF(AL15="","",IF(BK14="",AL15,MAX(BK14,AL15)))</f>
        <v/>
      </c>
      <c r="BL15" s="17">
        <f>IF(AM15="","",IF(BL14="",AM15,MAX(BL14,AM15)))</f>
        <v/>
      </c>
      <c r="BM15" s="17">
        <f>IF(AN15="","",IF(BM14="",AN15,MAX(BM14,AN15)))</f>
        <v/>
      </c>
      <c r="BN15" s="17">
        <f>IF(AJ15="","",BI15-AJ15)</f>
        <v/>
      </c>
      <c r="BO15" s="17">
        <f>IF(AK15="","",BJ15-AK15)</f>
        <v/>
      </c>
      <c r="BP15" s="17">
        <f>IF(AL15="","",BK15-AL15)</f>
        <v/>
      </c>
      <c r="BQ15" s="17">
        <f>IF(AM15="","",BL15-AM15)</f>
        <v/>
      </c>
      <c r="BR15" s="17">
        <f>IF(AN15="","",BM15-AN15)</f>
        <v/>
      </c>
    </row>
    <row r="16">
      <c r="A16">
        <f>ROW()-1</f>
        <v/>
      </c>
      <c r="B16" s="9" t="n">
        <v>46156</v>
      </c>
      <c r="C16" s="32" t="n">
        <v>0.8458333333333333</v>
      </c>
      <c r="D16" s="11">
        <f>IF(B16="","",CHOOSE(WEEKDAY(B16,2),"Lu","Ma","Mi","Jo","Vi","Sa","Du"))</f>
        <v/>
      </c>
      <c r="E16" s="11">
        <f>IF(OR(B16="",C16=""),"",IF(OR(WEEKDAY(B16,2)=1,WEEKDAY(B16,2)=5),"D",IF(AND(C16&gt;=TIME(15,30,0),C16&lt;TIME(16,30,0)),"C",IF(AND(AND(WEEKDAY(B16,2)&gt;=2,WEEKDAY(B16,2)&lt;=4),C16&gt;=TIME(16,35,0),C16&lt;TIME(17,0,0)),"A1",IF(AND(AND(WEEKDAY(B16,2)&gt;=2,WEEKDAY(B16,2)&lt;=4),C16&gt;=TIME(17,0,0),C16&lt;TIME(18,0,0)),"A2",IF(AND(AND(WEEKDAY(B16,2)&gt;=2,WEEKDAY(B16,2)&lt;=4),C16&gt;=TIME(18,0,0),C16&lt;TIME(19,0,0)),"A3",IF(AND(AND(WEEKDAY(B16,2)&gt;=2,WEEKDAY(B16,2)&lt;=4),C16&gt;=TIME(22,0,0),C16&lt;TIME(22,45,0)),"B","Other")))))))</f>
        <v/>
      </c>
      <c r="F16" s="12" t="inlineStr">
        <is>
          <t>M2D</t>
        </is>
      </c>
      <c r="G16" s="12" t="inlineStr">
        <is>
          <t>DIA</t>
        </is>
      </c>
      <c r="H16" s="12" t="inlineStr">
        <is>
          <t>3min</t>
        </is>
      </c>
      <c r="I16" s="12" t="inlineStr">
        <is>
          <t>Sell</t>
        </is>
      </c>
      <c r="J16" s="13" t="n">
        <v>0.12</v>
      </c>
      <c r="K16" s="13" t="n">
        <v>0.05</v>
      </c>
      <c r="L16" s="13" t="n">
        <v>0.09</v>
      </c>
      <c r="M16" s="13" t="n">
        <v>0.12</v>
      </c>
      <c r="N16" s="12" t="inlineStr">
        <is>
          <t>TP0</t>
        </is>
      </c>
      <c r="O16" s="12" t="n"/>
      <c r="P16" s="14">
        <f>IF(N16="","",IF(N16="SL",-1,K16/J16))</f>
        <v/>
      </c>
      <c r="Q16" s="14">
        <f>IF(N16="","",IF(OR(N16="SL",N16="TP0"),-1,L16/J16))</f>
        <v/>
      </c>
      <c r="R16" s="14">
        <f>IF(N16="","",IF(N16="TP2",M16/J16,-1))</f>
        <v/>
      </c>
      <c r="S16" s="14">
        <f>IF(N16="","",IF(N16="SL",-1,IF(N16="TP0",0.5*K16/J16,0.5*(K16+L16)/J16)))</f>
        <v/>
      </c>
      <c r="T16" s="14">
        <f>IF(N16="","",IF(N16="SL",-1,IF(N16="TP0",0.5*K16/J16-0.5,0.5*(K16+L16)/J16)))</f>
        <v/>
      </c>
      <c r="U16" s="15">
        <f>IF(P16="","",P16*J16/100*Config!$B$4)</f>
        <v/>
      </c>
      <c r="V16" s="15">
        <f>IF(Q16="","",Q16*J16/100*Config!$B$4)</f>
        <v/>
      </c>
      <c r="W16" s="15">
        <f>IF(R16="","",R16*J16/100*Config!$B$4)</f>
        <v/>
      </c>
      <c r="X16" s="15">
        <f>IF(S16="","",S16*J16/100*Config!$B$4)</f>
        <v/>
      </c>
      <c r="Y16" s="15">
        <f>IF(T16="","",T16*J16/100*Config!$B$4)</f>
        <v/>
      </c>
      <c r="Z16" s="15">
        <f>IF(U16="","",Config!$B$4 + SUM($U$2:U16))</f>
        <v/>
      </c>
      <c r="AA16" s="15">
        <f>IF(V16="","",Config!$B$4 + SUM($V$2:V16))</f>
        <v/>
      </c>
      <c r="AB16" s="15">
        <f>IF(W16="","",Config!$B$4 + SUM($W$2:W16))</f>
        <v/>
      </c>
      <c r="AC16" s="15">
        <f>IF(X16="","",Config!$B$4 + SUM($X$2:X16))</f>
        <v/>
      </c>
      <c r="AD16" s="15">
        <f>IF(Y16="","",Config!$B$4 + SUM($Y$2:Y16))</f>
        <v/>
      </c>
      <c r="AE16" s="15">
        <f>IF(P16="","",P16*J16/100*Config!$B$11)</f>
        <v/>
      </c>
      <c r="AF16" s="15">
        <f>IF(Q16="","",Q16*J16/100*Config!$B$11)</f>
        <v/>
      </c>
      <c r="AG16" s="15">
        <f>IF(R16="","",R16*J16/100*Config!$B$11)</f>
        <v/>
      </c>
      <c r="AH16" s="15">
        <f>IF(S16="","",S16*J16/100*Config!$B$11)</f>
        <v/>
      </c>
      <c r="AI16" s="15">
        <f>IF(T16="","",T16*J16/100*Config!$B$11)</f>
        <v/>
      </c>
      <c r="AJ16" s="15">
        <f>IF(AE16="","",Config!$B$9 + SUM($AE$2:AE16))</f>
        <v/>
      </c>
      <c r="AK16" s="15">
        <f>IF(AF16="","",Config!$B$9 + SUM($AF$2:AF16))</f>
        <v/>
      </c>
      <c r="AL16" s="15">
        <f>IF(AG16="","",Config!$B$9 + SUM($AG$2:AG16))</f>
        <v/>
      </c>
      <c r="AM16" s="15">
        <f>IF(AH16="","",Config!$B$9 + SUM($AH$2:AH16))</f>
        <v/>
      </c>
      <c r="AN16" s="15">
        <f>IF(AI16="","",Config!$B$9 + SUM($AI$2:AI16))</f>
        <v/>
      </c>
      <c r="AO16" s="16">
        <f>IF(P16="","",IF(P16&gt;0,1,0))</f>
        <v/>
      </c>
      <c r="AP16" s="16">
        <f>IF(Q16="","",IF(Q16&gt;0,1,0))</f>
        <v/>
      </c>
      <c r="AQ16" s="16">
        <f>IF(R16="","",IF(R16&gt;0,1,0))</f>
        <v/>
      </c>
      <c r="AR16" s="16">
        <f>IF(S16="","",IF(S16&gt;0,1,0))</f>
        <v/>
      </c>
      <c r="AS16" s="16">
        <f>IF(T16="","",IF(T16&gt;0,1,0))</f>
        <v/>
      </c>
      <c r="AT16" s="17">
        <f>IF(Z16="","",IF(AT15="",Z16,MAX(AT15,Z16)))</f>
        <v/>
      </c>
      <c r="AU16" s="17">
        <f>IF(AA16="","",IF(AU15="",AA16,MAX(AU15,AA16)))</f>
        <v/>
      </c>
      <c r="AV16" s="17">
        <f>IF(AB16="","",IF(AV15="",AB16,MAX(AV15,AB16)))</f>
        <v/>
      </c>
      <c r="AW16" s="17">
        <f>IF(AC16="","",IF(AW15="",AC16,MAX(AW15,AC16)))</f>
        <v/>
      </c>
      <c r="AX16" s="17">
        <f>IF(AD16="","",IF(AX15="",AD16,MAX(AX15,AD16)))</f>
        <v/>
      </c>
      <c r="AY16" s="17">
        <f>IF(Z16="","",AT16-Z16)</f>
        <v/>
      </c>
      <c r="AZ16" s="17">
        <f>IF(AA16="","",AU16-AA16)</f>
        <v/>
      </c>
      <c r="BA16" s="17">
        <f>IF(AB16="","",AV16-AB16)</f>
        <v/>
      </c>
      <c r="BB16" s="17">
        <f>IF(AC16="","",AW16-AC16)</f>
        <v/>
      </c>
      <c r="BC16" s="17">
        <f>IF(AD16="","",AX16-AD16)</f>
        <v/>
      </c>
      <c r="BD16" s="17">
        <f>IF(OR(AE16="",B16=""),"",SUMIFS($AE$2:AE16,$B$2:B16,B16))</f>
        <v/>
      </c>
      <c r="BE16" s="17">
        <f>IF(OR(AF16="",B16=""),"",SUMIFS($AF$2:AF16,$B$2:B16,B16))</f>
        <v/>
      </c>
      <c r="BF16" s="17">
        <f>IF(OR(AG16="",B16=""),"",SUMIFS($AG$2:AG16,$B$2:B16,B16))</f>
        <v/>
      </c>
      <c r="BG16" s="17">
        <f>IF(OR(AH16="",B16=""),"",SUMIFS($AH$2:AH16,$B$2:B16,B16))</f>
        <v/>
      </c>
      <c r="BH16" s="17">
        <f>IF(OR(AI16="",B16=""),"",SUMIFS($AI$2:AI16,$B$2:B16,B16))</f>
        <v/>
      </c>
      <c r="BI16" s="17">
        <f>IF(AJ16="","",IF(BI15="",AJ16,MAX(BI15,AJ16)))</f>
        <v/>
      </c>
      <c r="BJ16" s="17">
        <f>IF(AK16="","",IF(BJ15="",AK16,MAX(BJ15,AK16)))</f>
        <v/>
      </c>
      <c r="BK16" s="17">
        <f>IF(AL16="","",IF(BK15="",AL16,MAX(BK15,AL16)))</f>
        <v/>
      </c>
      <c r="BL16" s="17">
        <f>IF(AM16="","",IF(BL15="",AM16,MAX(BL15,AM16)))</f>
        <v/>
      </c>
      <c r="BM16" s="17">
        <f>IF(AN16="","",IF(BM15="",AN16,MAX(BM15,AN16)))</f>
        <v/>
      </c>
      <c r="BN16" s="17">
        <f>IF(AJ16="","",BI16-AJ16)</f>
        <v/>
      </c>
      <c r="BO16" s="17">
        <f>IF(AK16="","",BJ16-AK16)</f>
        <v/>
      </c>
      <c r="BP16" s="17">
        <f>IF(AL16="","",BK16-AL16)</f>
        <v/>
      </c>
      <c r="BQ16" s="17">
        <f>IF(AM16="","",BL16-AM16)</f>
        <v/>
      </c>
      <c r="BR16" s="17">
        <f>IF(AN16="","",BM16-AN16)</f>
        <v/>
      </c>
    </row>
    <row r="17">
      <c r="A17">
        <f>ROW()-1</f>
        <v/>
      </c>
      <c r="B17" s="9" t="n">
        <v>46156</v>
      </c>
      <c r="C17" s="32" t="n">
        <v>0.7375</v>
      </c>
      <c r="D17" s="11">
        <f>IF(B17="","",CHOOSE(WEEKDAY(B17,2),"Lu","Ma","Mi","Jo","Vi","Sa","Du"))</f>
        <v/>
      </c>
      <c r="E17" s="11">
        <f>IF(OR(B17="",C17=""),"",IF(OR(WEEKDAY(B17,2)=1,WEEKDAY(B17,2)=5),"D",IF(AND(C17&gt;=TIME(15,30,0),C17&lt;TIME(16,30,0)),"C",IF(AND(AND(WEEKDAY(B17,2)&gt;=2,WEEKDAY(B17,2)&lt;=4),C17&gt;=TIME(16,35,0),C17&lt;TIME(17,0,0)),"A1",IF(AND(AND(WEEKDAY(B17,2)&gt;=2,WEEKDAY(B17,2)&lt;=4),C17&gt;=TIME(17,0,0),C17&lt;TIME(18,0,0)),"A2",IF(AND(AND(WEEKDAY(B17,2)&gt;=2,WEEKDAY(B17,2)&lt;=4),C17&gt;=TIME(18,0,0),C17&lt;TIME(19,0,0)),"A3",IF(AND(AND(WEEKDAY(B17,2)&gt;=2,WEEKDAY(B17,2)&lt;=4),C17&gt;=TIME(22,0,0),C17&lt;TIME(22,45,0)),"B","Other")))))))</f>
        <v/>
      </c>
      <c r="F17" s="12" t="inlineStr">
        <is>
          <t>M2D</t>
        </is>
      </c>
      <c r="G17" s="12" t="inlineStr">
        <is>
          <t>DIA</t>
        </is>
      </c>
      <c r="H17" s="12" t="inlineStr">
        <is>
          <t>3min</t>
        </is>
      </c>
      <c r="I17" s="12" t="inlineStr">
        <is>
          <t>Buy</t>
        </is>
      </c>
      <c r="J17" s="13" t="n">
        <v>0.09</v>
      </c>
      <c r="K17" s="13" t="n">
        <v>0.04</v>
      </c>
      <c r="L17" s="13" t="n">
        <v>0.06</v>
      </c>
      <c r="M17" s="13" t="n">
        <v>0.09</v>
      </c>
      <c r="N17" s="12" t="inlineStr">
        <is>
          <t>TP2</t>
        </is>
      </c>
      <c r="O17" s="12" t="n"/>
      <c r="P17" s="14">
        <f>IF(N17="","",IF(N17="SL",-1,K17/J17))</f>
        <v/>
      </c>
      <c r="Q17" s="14">
        <f>IF(N17="","",IF(OR(N17="SL",N17="TP0"),-1,L17/J17))</f>
        <v/>
      </c>
      <c r="R17" s="14">
        <f>IF(N17="","",IF(N17="TP2",M17/J17,-1))</f>
        <v/>
      </c>
      <c r="S17" s="14">
        <f>IF(N17="","",IF(N17="SL",-1,IF(N17="TP0",0.5*K17/J17,0.5*(K17+L17)/J17)))</f>
        <v/>
      </c>
      <c r="T17" s="14">
        <f>IF(N17="","",IF(N17="SL",-1,IF(N17="TP0",0.5*K17/J17-0.5,0.5*(K17+L17)/J17)))</f>
        <v/>
      </c>
      <c r="U17" s="15">
        <f>IF(P17="","",P17*J17/100*Config!$B$4)</f>
        <v/>
      </c>
      <c r="V17" s="15">
        <f>IF(Q17="","",Q17*J17/100*Config!$B$4)</f>
        <v/>
      </c>
      <c r="W17" s="15">
        <f>IF(R17="","",R17*J17/100*Config!$B$4)</f>
        <v/>
      </c>
      <c r="X17" s="15">
        <f>IF(S17="","",S17*J17/100*Config!$B$4)</f>
        <v/>
      </c>
      <c r="Y17" s="15">
        <f>IF(T17="","",T17*J17/100*Config!$B$4)</f>
        <v/>
      </c>
      <c r="Z17" s="15">
        <f>IF(U17="","",Config!$B$4 + SUM($U$2:U17))</f>
        <v/>
      </c>
      <c r="AA17" s="15">
        <f>IF(V17="","",Config!$B$4 + SUM($V$2:V17))</f>
        <v/>
      </c>
      <c r="AB17" s="15">
        <f>IF(W17="","",Config!$B$4 + SUM($W$2:W17))</f>
        <v/>
      </c>
      <c r="AC17" s="15">
        <f>IF(X17="","",Config!$B$4 + SUM($X$2:X17))</f>
        <v/>
      </c>
      <c r="AD17" s="15">
        <f>IF(Y17="","",Config!$B$4 + SUM($Y$2:Y17))</f>
        <v/>
      </c>
      <c r="AE17" s="15">
        <f>IF(P17="","",P17*J17/100*Config!$B$11)</f>
        <v/>
      </c>
      <c r="AF17" s="15">
        <f>IF(Q17="","",Q17*J17/100*Config!$B$11)</f>
        <v/>
      </c>
      <c r="AG17" s="15">
        <f>IF(R17="","",R17*J17/100*Config!$B$11)</f>
        <v/>
      </c>
      <c r="AH17" s="15">
        <f>IF(S17="","",S17*J17/100*Config!$B$11)</f>
        <v/>
      </c>
      <c r="AI17" s="15">
        <f>IF(T17="","",T17*J17/100*Config!$B$11)</f>
        <v/>
      </c>
      <c r="AJ17" s="15">
        <f>IF(AE17="","",Config!$B$9 + SUM($AE$2:AE17))</f>
        <v/>
      </c>
      <c r="AK17" s="15">
        <f>IF(AF17="","",Config!$B$9 + SUM($AF$2:AF17))</f>
        <v/>
      </c>
      <c r="AL17" s="15">
        <f>IF(AG17="","",Config!$B$9 + SUM($AG$2:AG17))</f>
        <v/>
      </c>
      <c r="AM17" s="15">
        <f>IF(AH17="","",Config!$B$9 + SUM($AH$2:AH17))</f>
        <v/>
      </c>
      <c r="AN17" s="15">
        <f>IF(AI17="","",Config!$B$9 + SUM($AI$2:AI17))</f>
        <v/>
      </c>
      <c r="AO17" s="16">
        <f>IF(P17="","",IF(P17&gt;0,1,0))</f>
        <v/>
      </c>
      <c r="AP17" s="16">
        <f>IF(Q17="","",IF(Q17&gt;0,1,0))</f>
        <v/>
      </c>
      <c r="AQ17" s="16">
        <f>IF(R17="","",IF(R17&gt;0,1,0))</f>
        <v/>
      </c>
      <c r="AR17" s="16">
        <f>IF(S17="","",IF(S17&gt;0,1,0))</f>
        <v/>
      </c>
      <c r="AS17" s="16">
        <f>IF(T17="","",IF(T17&gt;0,1,0))</f>
        <v/>
      </c>
      <c r="AT17" s="17">
        <f>IF(Z17="","",IF(AT16="",Z17,MAX(AT16,Z17)))</f>
        <v/>
      </c>
      <c r="AU17" s="17">
        <f>IF(AA17="","",IF(AU16="",AA17,MAX(AU16,AA17)))</f>
        <v/>
      </c>
      <c r="AV17" s="17">
        <f>IF(AB17="","",IF(AV16="",AB17,MAX(AV16,AB17)))</f>
        <v/>
      </c>
      <c r="AW17" s="17">
        <f>IF(AC17="","",IF(AW16="",AC17,MAX(AW16,AC17)))</f>
        <v/>
      </c>
      <c r="AX17" s="17">
        <f>IF(AD17="","",IF(AX16="",AD17,MAX(AX16,AD17)))</f>
        <v/>
      </c>
      <c r="AY17" s="17">
        <f>IF(Z17="","",AT17-Z17)</f>
        <v/>
      </c>
      <c r="AZ17" s="17">
        <f>IF(AA17="","",AU17-AA17)</f>
        <v/>
      </c>
      <c r="BA17" s="17">
        <f>IF(AB17="","",AV17-AB17)</f>
        <v/>
      </c>
      <c r="BB17" s="17">
        <f>IF(AC17="","",AW17-AC17)</f>
        <v/>
      </c>
      <c r="BC17" s="17">
        <f>IF(AD17="","",AX17-AD17)</f>
        <v/>
      </c>
      <c r="BD17" s="17">
        <f>IF(OR(AE17="",B17=""),"",SUMIFS($AE$2:AE17,$B$2:B17,B17))</f>
        <v/>
      </c>
      <c r="BE17" s="17">
        <f>IF(OR(AF17="",B17=""),"",SUMIFS($AF$2:AF17,$B$2:B17,B17))</f>
        <v/>
      </c>
      <c r="BF17" s="17">
        <f>IF(OR(AG17="",B17=""),"",SUMIFS($AG$2:AG17,$B$2:B17,B17))</f>
        <v/>
      </c>
      <c r="BG17" s="17">
        <f>IF(OR(AH17="",B17=""),"",SUMIFS($AH$2:AH17,$B$2:B17,B17))</f>
        <v/>
      </c>
      <c r="BH17" s="17">
        <f>IF(OR(AI17="",B17=""),"",SUMIFS($AI$2:AI17,$B$2:B17,B17))</f>
        <v/>
      </c>
      <c r="BI17" s="17">
        <f>IF(AJ17="","",IF(BI16="",AJ17,MAX(BI16,AJ17)))</f>
        <v/>
      </c>
      <c r="BJ17" s="17">
        <f>IF(AK17="","",IF(BJ16="",AK17,MAX(BJ16,AK17)))</f>
        <v/>
      </c>
      <c r="BK17" s="17">
        <f>IF(AL17="","",IF(BK16="",AL17,MAX(BK16,AL17)))</f>
        <v/>
      </c>
      <c r="BL17" s="17">
        <f>IF(AM17="","",IF(BL16="",AM17,MAX(BL16,AM17)))</f>
        <v/>
      </c>
      <c r="BM17" s="17">
        <f>IF(AN17="","",IF(BM16="",AN17,MAX(BM16,AN17)))</f>
        <v/>
      </c>
      <c r="BN17" s="17">
        <f>IF(AJ17="","",BI17-AJ17)</f>
        <v/>
      </c>
      <c r="BO17" s="17">
        <f>IF(AK17="","",BJ17-AK17)</f>
        <v/>
      </c>
      <c r="BP17" s="17">
        <f>IF(AL17="","",BK17-AL17)</f>
        <v/>
      </c>
      <c r="BQ17" s="17">
        <f>IF(AM17="","",BL17-AM17)</f>
        <v/>
      </c>
      <c r="BR17" s="17">
        <f>IF(AN17="","",BM17-AN17)</f>
        <v/>
      </c>
    </row>
    <row r="18">
      <c r="A18">
        <f>ROW()-1</f>
        <v/>
      </c>
      <c r="B18" s="9" t="n">
        <v>46156</v>
      </c>
      <c r="C18" s="32" t="n">
        <v>0.7104166666666667</v>
      </c>
      <c r="D18" s="11">
        <f>IF(B18="","",CHOOSE(WEEKDAY(B18,2),"Lu","Ma","Mi","Jo","Vi","Sa","Du"))</f>
        <v/>
      </c>
      <c r="E18" s="11">
        <f>IF(OR(B18="",C18=""),"",IF(OR(WEEKDAY(B18,2)=1,WEEKDAY(B18,2)=5),"D",IF(AND(C18&gt;=TIME(15,30,0),C18&lt;TIME(16,30,0)),"C",IF(AND(AND(WEEKDAY(B18,2)&gt;=2,WEEKDAY(B18,2)&lt;=4),C18&gt;=TIME(16,35,0),C18&lt;TIME(17,0,0)),"A1",IF(AND(AND(WEEKDAY(B18,2)&gt;=2,WEEKDAY(B18,2)&lt;=4),C18&gt;=TIME(17,0,0),C18&lt;TIME(18,0,0)),"A2",IF(AND(AND(WEEKDAY(B18,2)&gt;=2,WEEKDAY(B18,2)&lt;=4),C18&gt;=TIME(18,0,0),C18&lt;TIME(19,0,0)),"A3",IF(AND(AND(WEEKDAY(B18,2)&gt;=2,WEEKDAY(B18,2)&lt;=4),C18&gt;=TIME(22,0,0),C18&lt;TIME(22,45,0)),"B","Other")))))))</f>
        <v/>
      </c>
      <c r="F18" s="12" t="inlineStr">
        <is>
          <t>M2D</t>
        </is>
      </c>
      <c r="G18" s="12" t="inlineStr">
        <is>
          <t>DIA</t>
        </is>
      </c>
      <c r="H18" s="12" t="inlineStr">
        <is>
          <t>3min</t>
        </is>
      </c>
      <c r="I18" s="12" t="inlineStr">
        <is>
          <t>Sell</t>
        </is>
      </c>
      <c r="J18" s="13" t="n">
        <v>0.18</v>
      </c>
      <c r="K18" s="13" t="n">
        <v>0.09</v>
      </c>
      <c r="L18" s="13" t="n">
        <v>0.15</v>
      </c>
      <c r="M18" s="13" t="n">
        <v>0.18</v>
      </c>
      <c r="N18" s="12" t="inlineStr">
        <is>
          <t>TP0</t>
        </is>
      </c>
      <c r="O18" s="12" t="n"/>
      <c r="P18" s="14">
        <f>IF(N18="","",IF(N18="SL",-1,K18/J18))</f>
        <v/>
      </c>
      <c r="Q18" s="14">
        <f>IF(N18="","",IF(OR(N18="SL",N18="TP0"),-1,L18/J18))</f>
        <v/>
      </c>
      <c r="R18" s="14">
        <f>IF(N18="","",IF(N18="TP2",M18/J18,-1))</f>
        <v/>
      </c>
      <c r="S18" s="14">
        <f>IF(N18="","",IF(N18="SL",-1,IF(N18="TP0",0.5*K18/J18,0.5*(K18+L18)/J18)))</f>
        <v/>
      </c>
      <c r="T18" s="14">
        <f>IF(N18="","",IF(N18="SL",-1,IF(N18="TP0",0.5*K18/J18-0.5,0.5*(K18+L18)/J18)))</f>
        <v/>
      </c>
      <c r="U18" s="15">
        <f>IF(P18="","",P18*J18/100*Config!$B$4)</f>
        <v/>
      </c>
      <c r="V18" s="15">
        <f>IF(Q18="","",Q18*J18/100*Config!$B$4)</f>
        <v/>
      </c>
      <c r="W18" s="15">
        <f>IF(R18="","",R18*J18/100*Config!$B$4)</f>
        <v/>
      </c>
      <c r="X18" s="15">
        <f>IF(S18="","",S18*J18/100*Config!$B$4)</f>
        <v/>
      </c>
      <c r="Y18" s="15">
        <f>IF(T18="","",T18*J18/100*Config!$B$4)</f>
        <v/>
      </c>
      <c r="Z18" s="15">
        <f>IF(U18="","",Config!$B$4 + SUM($U$2:U18))</f>
        <v/>
      </c>
      <c r="AA18" s="15">
        <f>IF(V18="","",Config!$B$4 + SUM($V$2:V18))</f>
        <v/>
      </c>
      <c r="AB18" s="15">
        <f>IF(W18="","",Config!$B$4 + SUM($W$2:W18))</f>
        <v/>
      </c>
      <c r="AC18" s="15">
        <f>IF(X18="","",Config!$B$4 + SUM($X$2:X18))</f>
        <v/>
      </c>
      <c r="AD18" s="15">
        <f>IF(Y18="","",Config!$B$4 + SUM($Y$2:Y18))</f>
        <v/>
      </c>
      <c r="AE18" s="15">
        <f>IF(P18="","",P18*J18/100*Config!$B$11)</f>
        <v/>
      </c>
      <c r="AF18" s="15">
        <f>IF(Q18="","",Q18*J18/100*Config!$B$11)</f>
        <v/>
      </c>
      <c r="AG18" s="15">
        <f>IF(R18="","",R18*J18/100*Config!$B$11)</f>
        <v/>
      </c>
      <c r="AH18" s="15">
        <f>IF(S18="","",S18*J18/100*Config!$B$11)</f>
        <v/>
      </c>
      <c r="AI18" s="15">
        <f>IF(T18="","",T18*J18/100*Config!$B$11)</f>
        <v/>
      </c>
      <c r="AJ18" s="15">
        <f>IF(AE18="","",Config!$B$9 + SUM($AE$2:AE18))</f>
        <v/>
      </c>
      <c r="AK18" s="15">
        <f>IF(AF18="","",Config!$B$9 + SUM($AF$2:AF18))</f>
        <v/>
      </c>
      <c r="AL18" s="15">
        <f>IF(AG18="","",Config!$B$9 + SUM($AG$2:AG18))</f>
        <v/>
      </c>
      <c r="AM18" s="15">
        <f>IF(AH18="","",Config!$B$9 + SUM($AH$2:AH18))</f>
        <v/>
      </c>
      <c r="AN18" s="15">
        <f>IF(AI18="","",Config!$B$9 + SUM($AI$2:AI18))</f>
        <v/>
      </c>
      <c r="AO18" s="16">
        <f>IF(P18="","",IF(P18&gt;0,1,0))</f>
        <v/>
      </c>
      <c r="AP18" s="16">
        <f>IF(Q18="","",IF(Q18&gt;0,1,0))</f>
        <v/>
      </c>
      <c r="AQ18" s="16">
        <f>IF(R18="","",IF(R18&gt;0,1,0))</f>
        <v/>
      </c>
      <c r="AR18" s="16">
        <f>IF(S18="","",IF(S18&gt;0,1,0))</f>
        <v/>
      </c>
      <c r="AS18" s="16">
        <f>IF(T18="","",IF(T18&gt;0,1,0))</f>
        <v/>
      </c>
      <c r="AT18" s="17">
        <f>IF(Z18="","",IF(AT17="",Z18,MAX(AT17,Z18)))</f>
        <v/>
      </c>
      <c r="AU18" s="17">
        <f>IF(AA18="","",IF(AU17="",AA18,MAX(AU17,AA18)))</f>
        <v/>
      </c>
      <c r="AV18" s="17">
        <f>IF(AB18="","",IF(AV17="",AB18,MAX(AV17,AB18)))</f>
        <v/>
      </c>
      <c r="AW18" s="17">
        <f>IF(AC18="","",IF(AW17="",AC18,MAX(AW17,AC18)))</f>
        <v/>
      </c>
      <c r="AX18" s="17">
        <f>IF(AD18="","",IF(AX17="",AD18,MAX(AX17,AD18)))</f>
        <v/>
      </c>
      <c r="AY18" s="17">
        <f>IF(Z18="","",AT18-Z18)</f>
        <v/>
      </c>
      <c r="AZ18" s="17">
        <f>IF(AA18="","",AU18-AA18)</f>
        <v/>
      </c>
      <c r="BA18" s="17">
        <f>IF(AB18="","",AV18-AB18)</f>
        <v/>
      </c>
      <c r="BB18" s="17">
        <f>IF(AC18="","",AW18-AC18)</f>
        <v/>
      </c>
      <c r="BC18" s="17">
        <f>IF(AD18="","",AX18-AD18)</f>
        <v/>
      </c>
      <c r="BD18" s="17">
        <f>IF(OR(AE18="",B18=""),"",SUMIFS($AE$2:AE18,$B$2:B18,B18))</f>
        <v/>
      </c>
      <c r="BE18" s="17">
        <f>IF(OR(AF18="",B18=""),"",SUMIFS($AF$2:AF18,$B$2:B18,B18))</f>
        <v/>
      </c>
      <c r="BF18" s="17">
        <f>IF(OR(AG18="",B18=""),"",SUMIFS($AG$2:AG18,$B$2:B18,B18))</f>
        <v/>
      </c>
      <c r="BG18" s="17">
        <f>IF(OR(AH18="",B18=""),"",SUMIFS($AH$2:AH18,$B$2:B18,B18))</f>
        <v/>
      </c>
      <c r="BH18" s="17">
        <f>IF(OR(AI18="",B18=""),"",SUMIFS($AI$2:AI18,$B$2:B18,B18))</f>
        <v/>
      </c>
      <c r="BI18" s="17">
        <f>IF(AJ18="","",IF(BI17="",AJ18,MAX(BI17,AJ18)))</f>
        <v/>
      </c>
      <c r="BJ18" s="17">
        <f>IF(AK18="","",IF(BJ17="",AK18,MAX(BJ17,AK18)))</f>
        <v/>
      </c>
      <c r="BK18" s="17">
        <f>IF(AL18="","",IF(BK17="",AL18,MAX(BK17,AL18)))</f>
        <v/>
      </c>
      <c r="BL18" s="17">
        <f>IF(AM18="","",IF(BL17="",AM18,MAX(BL17,AM18)))</f>
        <v/>
      </c>
      <c r="BM18" s="17">
        <f>IF(AN18="","",IF(BM17="",AN18,MAX(BM17,AN18)))</f>
        <v/>
      </c>
      <c r="BN18" s="17">
        <f>IF(AJ18="","",BI18-AJ18)</f>
        <v/>
      </c>
      <c r="BO18" s="17">
        <f>IF(AK18="","",BJ18-AK18)</f>
        <v/>
      </c>
      <c r="BP18" s="17">
        <f>IF(AL18="","",BK18-AL18)</f>
        <v/>
      </c>
      <c r="BQ18" s="17">
        <f>IF(AM18="","",BL18-AM18)</f>
        <v/>
      </c>
      <c r="BR18" s="17">
        <f>IF(AN18="","",BM18-AN18)</f>
        <v/>
      </c>
    </row>
    <row r="19">
      <c r="A19">
        <f>ROW()-1</f>
        <v/>
      </c>
      <c r="B19" s="9" t="n">
        <v>46155</v>
      </c>
      <c r="C19" s="32" t="n">
        <v>0.93125</v>
      </c>
      <c r="D19" s="11">
        <f>IF(B19="","",CHOOSE(WEEKDAY(B19,2),"Lu","Ma","Mi","Jo","Vi","Sa","Du"))</f>
        <v/>
      </c>
      <c r="E19" s="11">
        <f>IF(OR(B19="",C19=""),"",IF(OR(WEEKDAY(B19,2)=1,WEEKDAY(B19,2)=5),"D",IF(AND(C19&gt;=TIME(15,30,0),C19&lt;TIME(16,30,0)),"C",IF(AND(AND(WEEKDAY(B19,2)&gt;=2,WEEKDAY(B19,2)&lt;=4),C19&gt;=TIME(16,35,0),C19&lt;TIME(17,0,0)),"A1",IF(AND(AND(WEEKDAY(B19,2)&gt;=2,WEEKDAY(B19,2)&lt;=4),C19&gt;=TIME(17,0,0),C19&lt;TIME(18,0,0)),"A2",IF(AND(AND(WEEKDAY(B19,2)&gt;=2,WEEKDAY(B19,2)&lt;=4),C19&gt;=TIME(18,0,0),C19&lt;TIME(19,0,0)),"A3",IF(AND(AND(WEEKDAY(B19,2)&gt;=2,WEEKDAY(B19,2)&lt;=4),C19&gt;=TIME(22,0,0),C19&lt;TIME(22,45,0)),"B","Other")))))))</f>
        <v/>
      </c>
      <c r="F19" s="12" t="inlineStr">
        <is>
          <t>M2D</t>
        </is>
      </c>
      <c r="G19" s="12" t="inlineStr">
        <is>
          <t>DIA</t>
        </is>
      </c>
      <c r="H19" s="12" t="inlineStr">
        <is>
          <t>3min</t>
        </is>
      </c>
      <c r="I19" s="12" t="inlineStr">
        <is>
          <t>Sell</t>
        </is>
      </c>
      <c r="J19" s="13" t="n">
        <v>0.08</v>
      </c>
      <c r="K19" s="13" t="n">
        <v>0.03</v>
      </c>
      <c r="L19" s="13" t="n">
        <v>0.05</v>
      </c>
      <c r="M19" s="13" t="n">
        <v>0.08</v>
      </c>
      <c r="N19" s="12" t="inlineStr">
        <is>
          <t>TP0</t>
        </is>
      </c>
      <c r="O19" s="12" t="n"/>
      <c r="P19" s="14">
        <f>IF(N19="","",IF(N19="SL",-1,K19/J19))</f>
        <v/>
      </c>
      <c r="Q19" s="14">
        <f>IF(N19="","",IF(OR(N19="SL",N19="TP0"),-1,L19/J19))</f>
        <v/>
      </c>
      <c r="R19" s="14">
        <f>IF(N19="","",IF(N19="TP2",M19/J19,-1))</f>
        <v/>
      </c>
      <c r="S19" s="14">
        <f>IF(N19="","",IF(N19="SL",-1,IF(N19="TP0",0.5*K19/J19,0.5*(K19+L19)/J19)))</f>
        <v/>
      </c>
      <c r="T19" s="14">
        <f>IF(N19="","",IF(N19="SL",-1,IF(N19="TP0",0.5*K19/J19-0.5,0.5*(K19+L19)/J19)))</f>
        <v/>
      </c>
      <c r="U19" s="15">
        <f>IF(P19="","",P19*J19/100*Config!$B$4)</f>
        <v/>
      </c>
      <c r="V19" s="15">
        <f>IF(Q19="","",Q19*J19/100*Config!$B$4)</f>
        <v/>
      </c>
      <c r="W19" s="15">
        <f>IF(R19="","",R19*J19/100*Config!$B$4)</f>
        <v/>
      </c>
      <c r="X19" s="15">
        <f>IF(S19="","",S19*J19/100*Config!$B$4)</f>
        <v/>
      </c>
      <c r="Y19" s="15">
        <f>IF(T19="","",T19*J19/100*Config!$B$4)</f>
        <v/>
      </c>
      <c r="Z19" s="15">
        <f>IF(U19="","",Config!$B$4 + SUM($U$2:U19))</f>
        <v/>
      </c>
      <c r="AA19" s="15">
        <f>IF(V19="","",Config!$B$4 + SUM($V$2:V19))</f>
        <v/>
      </c>
      <c r="AB19" s="15">
        <f>IF(W19="","",Config!$B$4 + SUM($W$2:W19))</f>
        <v/>
      </c>
      <c r="AC19" s="15">
        <f>IF(X19="","",Config!$B$4 + SUM($X$2:X19))</f>
        <v/>
      </c>
      <c r="AD19" s="15">
        <f>IF(Y19="","",Config!$B$4 + SUM($Y$2:Y19))</f>
        <v/>
      </c>
      <c r="AE19" s="15">
        <f>IF(P19="","",P19*J19/100*Config!$B$11)</f>
        <v/>
      </c>
      <c r="AF19" s="15">
        <f>IF(Q19="","",Q19*J19/100*Config!$B$11)</f>
        <v/>
      </c>
      <c r="AG19" s="15">
        <f>IF(R19="","",R19*J19/100*Config!$B$11)</f>
        <v/>
      </c>
      <c r="AH19" s="15">
        <f>IF(S19="","",S19*J19/100*Config!$B$11)</f>
        <v/>
      </c>
      <c r="AI19" s="15">
        <f>IF(T19="","",T19*J19/100*Config!$B$11)</f>
        <v/>
      </c>
      <c r="AJ19" s="15">
        <f>IF(AE19="","",Config!$B$9 + SUM($AE$2:AE19))</f>
        <v/>
      </c>
      <c r="AK19" s="15">
        <f>IF(AF19="","",Config!$B$9 + SUM($AF$2:AF19))</f>
        <v/>
      </c>
      <c r="AL19" s="15">
        <f>IF(AG19="","",Config!$B$9 + SUM($AG$2:AG19))</f>
        <v/>
      </c>
      <c r="AM19" s="15">
        <f>IF(AH19="","",Config!$B$9 + SUM($AH$2:AH19))</f>
        <v/>
      </c>
      <c r="AN19" s="15">
        <f>IF(AI19="","",Config!$B$9 + SUM($AI$2:AI19))</f>
        <v/>
      </c>
      <c r="AO19" s="16">
        <f>IF(P19="","",IF(P19&gt;0,1,0))</f>
        <v/>
      </c>
      <c r="AP19" s="16">
        <f>IF(Q19="","",IF(Q19&gt;0,1,0))</f>
        <v/>
      </c>
      <c r="AQ19" s="16">
        <f>IF(R19="","",IF(R19&gt;0,1,0))</f>
        <v/>
      </c>
      <c r="AR19" s="16">
        <f>IF(S19="","",IF(S19&gt;0,1,0))</f>
        <v/>
      </c>
      <c r="AS19" s="16">
        <f>IF(T19="","",IF(T19&gt;0,1,0))</f>
        <v/>
      </c>
      <c r="AT19" s="17">
        <f>IF(Z19="","",IF(AT18="",Z19,MAX(AT18,Z19)))</f>
        <v/>
      </c>
      <c r="AU19" s="17">
        <f>IF(AA19="","",IF(AU18="",AA19,MAX(AU18,AA19)))</f>
        <v/>
      </c>
      <c r="AV19" s="17">
        <f>IF(AB19="","",IF(AV18="",AB19,MAX(AV18,AB19)))</f>
        <v/>
      </c>
      <c r="AW19" s="17">
        <f>IF(AC19="","",IF(AW18="",AC19,MAX(AW18,AC19)))</f>
        <v/>
      </c>
      <c r="AX19" s="17">
        <f>IF(AD19="","",IF(AX18="",AD19,MAX(AX18,AD19)))</f>
        <v/>
      </c>
      <c r="AY19" s="17">
        <f>IF(Z19="","",AT19-Z19)</f>
        <v/>
      </c>
      <c r="AZ19" s="17">
        <f>IF(AA19="","",AU19-AA19)</f>
        <v/>
      </c>
      <c r="BA19" s="17">
        <f>IF(AB19="","",AV19-AB19)</f>
        <v/>
      </c>
      <c r="BB19" s="17">
        <f>IF(AC19="","",AW19-AC19)</f>
        <v/>
      </c>
      <c r="BC19" s="17">
        <f>IF(AD19="","",AX19-AD19)</f>
        <v/>
      </c>
      <c r="BD19" s="17">
        <f>IF(OR(AE19="",B19=""),"",SUMIFS($AE$2:AE19,$B$2:B19,B19))</f>
        <v/>
      </c>
      <c r="BE19" s="17">
        <f>IF(OR(AF19="",B19=""),"",SUMIFS($AF$2:AF19,$B$2:B19,B19))</f>
        <v/>
      </c>
      <c r="BF19" s="17">
        <f>IF(OR(AG19="",B19=""),"",SUMIFS($AG$2:AG19,$B$2:B19,B19))</f>
        <v/>
      </c>
      <c r="BG19" s="17">
        <f>IF(OR(AH19="",B19=""),"",SUMIFS($AH$2:AH19,$B$2:B19,B19))</f>
        <v/>
      </c>
      <c r="BH19" s="17">
        <f>IF(OR(AI19="",B19=""),"",SUMIFS($AI$2:AI19,$B$2:B19,B19))</f>
        <v/>
      </c>
      <c r="BI19" s="17">
        <f>IF(AJ19="","",IF(BI18="",AJ19,MAX(BI18,AJ19)))</f>
        <v/>
      </c>
      <c r="BJ19" s="17">
        <f>IF(AK19="","",IF(BJ18="",AK19,MAX(BJ18,AK19)))</f>
        <v/>
      </c>
      <c r="BK19" s="17">
        <f>IF(AL19="","",IF(BK18="",AL19,MAX(BK18,AL19)))</f>
        <v/>
      </c>
      <c r="BL19" s="17">
        <f>IF(AM19="","",IF(BL18="",AM19,MAX(BL18,AM19)))</f>
        <v/>
      </c>
      <c r="BM19" s="17">
        <f>IF(AN19="","",IF(BM18="",AN19,MAX(BM18,AN19)))</f>
        <v/>
      </c>
      <c r="BN19" s="17">
        <f>IF(AJ19="","",BI19-AJ19)</f>
        <v/>
      </c>
      <c r="BO19" s="17">
        <f>IF(AK19="","",BJ19-AK19)</f>
        <v/>
      </c>
      <c r="BP19" s="17">
        <f>IF(AL19="","",BK19-AL19)</f>
        <v/>
      </c>
      <c r="BQ19" s="17">
        <f>IF(AM19="","",BL19-AM19)</f>
        <v/>
      </c>
      <c r="BR19" s="17">
        <f>IF(AN19="","",BM19-AN19)</f>
        <v/>
      </c>
    </row>
    <row r="20">
      <c r="A20">
        <f>ROW()-1</f>
        <v/>
      </c>
      <c r="B20" s="9" t="n">
        <v>46155</v>
      </c>
      <c r="C20" s="32" t="n">
        <v>0.8</v>
      </c>
      <c r="D20" s="11">
        <f>IF(B20="","",CHOOSE(WEEKDAY(B20,2),"Lu","Ma","Mi","Jo","Vi","Sa","Du"))</f>
        <v/>
      </c>
      <c r="E20" s="11">
        <f>IF(OR(B20="",C20=""),"",IF(OR(WEEKDAY(B20,2)=1,WEEKDAY(B20,2)=5),"D",IF(AND(C20&gt;=TIME(15,30,0),C20&lt;TIME(16,30,0)),"C",IF(AND(AND(WEEKDAY(B20,2)&gt;=2,WEEKDAY(B20,2)&lt;=4),C20&gt;=TIME(16,35,0),C20&lt;TIME(17,0,0)),"A1",IF(AND(AND(WEEKDAY(B20,2)&gt;=2,WEEKDAY(B20,2)&lt;=4),C20&gt;=TIME(17,0,0),C20&lt;TIME(18,0,0)),"A2",IF(AND(AND(WEEKDAY(B20,2)&gt;=2,WEEKDAY(B20,2)&lt;=4),C20&gt;=TIME(18,0,0),C20&lt;TIME(19,0,0)),"A3",IF(AND(AND(WEEKDAY(B20,2)&gt;=2,WEEKDAY(B20,2)&lt;=4),C20&gt;=TIME(22,0,0),C20&lt;TIME(22,45,0)),"B","Other")))))))</f>
        <v/>
      </c>
      <c r="F20" s="12" t="inlineStr">
        <is>
          <t>M2D</t>
        </is>
      </c>
      <c r="G20" s="12" t="inlineStr">
        <is>
          <t>DIA</t>
        </is>
      </c>
      <c r="H20" s="12" t="inlineStr">
        <is>
          <t>3min</t>
        </is>
      </c>
      <c r="I20" s="12" t="inlineStr">
        <is>
          <t>Buy</t>
        </is>
      </c>
      <c r="J20" s="13" t="n">
        <v>0.08</v>
      </c>
      <c r="K20" s="13" t="n">
        <v>0.03</v>
      </c>
      <c r="L20" s="13" t="n">
        <v>0.05</v>
      </c>
      <c r="M20" s="13" t="n">
        <v>0.08</v>
      </c>
      <c r="N20" s="12" t="inlineStr">
        <is>
          <t>TP2</t>
        </is>
      </c>
      <c r="O20" s="12" t="n"/>
      <c r="P20" s="14">
        <f>IF(N20="","",IF(N20="SL",-1,K20/J20))</f>
        <v/>
      </c>
      <c r="Q20" s="14">
        <f>IF(N20="","",IF(OR(N20="SL",N20="TP0"),-1,L20/J20))</f>
        <v/>
      </c>
      <c r="R20" s="14">
        <f>IF(N20="","",IF(N20="TP2",M20/J20,-1))</f>
        <v/>
      </c>
      <c r="S20" s="14">
        <f>IF(N20="","",IF(N20="SL",-1,IF(N20="TP0",0.5*K20/J20,0.5*(K20+L20)/J20)))</f>
        <v/>
      </c>
      <c r="T20" s="14">
        <f>IF(N20="","",IF(N20="SL",-1,IF(N20="TP0",0.5*K20/J20-0.5,0.5*(K20+L20)/J20)))</f>
        <v/>
      </c>
      <c r="U20" s="15">
        <f>IF(P20="","",P20*J20/100*Config!$B$4)</f>
        <v/>
      </c>
      <c r="V20" s="15">
        <f>IF(Q20="","",Q20*J20/100*Config!$B$4)</f>
        <v/>
      </c>
      <c r="W20" s="15">
        <f>IF(R20="","",R20*J20/100*Config!$B$4)</f>
        <v/>
      </c>
      <c r="X20" s="15">
        <f>IF(S20="","",S20*J20/100*Config!$B$4)</f>
        <v/>
      </c>
      <c r="Y20" s="15">
        <f>IF(T20="","",T20*J20/100*Config!$B$4)</f>
        <v/>
      </c>
      <c r="Z20" s="15">
        <f>IF(U20="","",Config!$B$4 + SUM($U$2:U20))</f>
        <v/>
      </c>
      <c r="AA20" s="15">
        <f>IF(V20="","",Config!$B$4 + SUM($V$2:V20))</f>
        <v/>
      </c>
      <c r="AB20" s="15">
        <f>IF(W20="","",Config!$B$4 + SUM($W$2:W20))</f>
        <v/>
      </c>
      <c r="AC20" s="15">
        <f>IF(X20="","",Config!$B$4 + SUM($X$2:X20))</f>
        <v/>
      </c>
      <c r="AD20" s="15">
        <f>IF(Y20="","",Config!$B$4 + SUM($Y$2:Y20))</f>
        <v/>
      </c>
      <c r="AE20" s="15">
        <f>IF(P20="","",P20*J20/100*Config!$B$11)</f>
        <v/>
      </c>
      <c r="AF20" s="15">
        <f>IF(Q20="","",Q20*J20/100*Config!$B$11)</f>
        <v/>
      </c>
      <c r="AG20" s="15">
        <f>IF(R20="","",R20*J20/100*Config!$B$11)</f>
        <v/>
      </c>
      <c r="AH20" s="15">
        <f>IF(S20="","",S20*J20/100*Config!$B$11)</f>
        <v/>
      </c>
      <c r="AI20" s="15">
        <f>IF(T20="","",T20*J20/100*Config!$B$11)</f>
        <v/>
      </c>
      <c r="AJ20" s="15">
        <f>IF(AE20="","",Config!$B$9 + SUM($AE$2:AE20))</f>
        <v/>
      </c>
      <c r="AK20" s="15">
        <f>IF(AF20="","",Config!$B$9 + SUM($AF$2:AF20))</f>
        <v/>
      </c>
      <c r="AL20" s="15">
        <f>IF(AG20="","",Config!$B$9 + SUM($AG$2:AG20))</f>
        <v/>
      </c>
      <c r="AM20" s="15">
        <f>IF(AH20="","",Config!$B$9 + SUM($AH$2:AH20))</f>
        <v/>
      </c>
      <c r="AN20" s="15">
        <f>IF(AI20="","",Config!$B$9 + SUM($AI$2:AI20))</f>
        <v/>
      </c>
      <c r="AO20" s="16">
        <f>IF(P20="","",IF(P20&gt;0,1,0))</f>
        <v/>
      </c>
      <c r="AP20" s="16">
        <f>IF(Q20="","",IF(Q20&gt;0,1,0))</f>
        <v/>
      </c>
      <c r="AQ20" s="16">
        <f>IF(R20="","",IF(R20&gt;0,1,0))</f>
        <v/>
      </c>
      <c r="AR20" s="16">
        <f>IF(S20="","",IF(S20&gt;0,1,0))</f>
        <v/>
      </c>
      <c r="AS20" s="16">
        <f>IF(T20="","",IF(T20&gt;0,1,0))</f>
        <v/>
      </c>
      <c r="AT20" s="17">
        <f>IF(Z20="","",IF(AT19="",Z20,MAX(AT19,Z20)))</f>
        <v/>
      </c>
      <c r="AU20" s="17">
        <f>IF(AA20="","",IF(AU19="",AA20,MAX(AU19,AA20)))</f>
        <v/>
      </c>
      <c r="AV20" s="17">
        <f>IF(AB20="","",IF(AV19="",AB20,MAX(AV19,AB20)))</f>
        <v/>
      </c>
      <c r="AW20" s="17">
        <f>IF(AC20="","",IF(AW19="",AC20,MAX(AW19,AC20)))</f>
        <v/>
      </c>
      <c r="AX20" s="17">
        <f>IF(AD20="","",IF(AX19="",AD20,MAX(AX19,AD20)))</f>
        <v/>
      </c>
      <c r="AY20" s="17">
        <f>IF(Z20="","",AT20-Z20)</f>
        <v/>
      </c>
      <c r="AZ20" s="17">
        <f>IF(AA20="","",AU20-AA20)</f>
        <v/>
      </c>
      <c r="BA20" s="17">
        <f>IF(AB20="","",AV20-AB20)</f>
        <v/>
      </c>
      <c r="BB20" s="17">
        <f>IF(AC20="","",AW20-AC20)</f>
        <v/>
      </c>
      <c r="BC20" s="17">
        <f>IF(AD20="","",AX20-AD20)</f>
        <v/>
      </c>
      <c r="BD20" s="17">
        <f>IF(OR(AE20="",B20=""),"",SUMIFS($AE$2:AE20,$B$2:B20,B20))</f>
        <v/>
      </c>
      <c r="BE20" s="17">
        <f>IF(OR(AF20="",B20=""),"",SUMIFS($AF$2:AF20,$B$2:B20,B20))</f>
        <v/>
      </c>
      <c r="BF20" s="17">
        <f>IF(OR(AG20="",B20=""),"",SUMIFS($AG$2:AG20,$B$2:B20,B20))</f>
        <v/>
      </c>
      <c r="BG20" s="17">
        <f>IF(OR(AH20="",B20=""),"",SUMIFS($AH$2:AH20,$B$2:B20,B20))</f>
        <v/>
      </c>
      <c r="BH20" s="17">
        <f>IF(OR(AI20="",B20=""),"",SUMIFS($AI$2:AI20,$B$2:B20,B20))</f>
        <v/>
      </c>
      <c r="BI20" s="17">
        <f>IF(AJ20="","",IF(BI19="",AJ20,MAX(BI19,AJ20)))</f>
        <v/>
      </c>
      <c r="BJ20" s="17">
        <f>IF(AK20="","",IF(BJ19="",AK20,MAX(BJ19,AK20)))</f>
        <v/>
      </c>
      <c r="BK20" s="17">
        <f>IF(AL20="","",IF(BK19="",AL20,MAX(BK19,AL20)))</f>
        <v/>
      </c>
      <c r="BL20" s="17">
        <f>IF(AM20="","",IF(BL19="",AM20,MAX(BL19,AM20)))</f>
        <v/>
      </c>
      <c r="BM20" s="17">
        <f>IF(AN20="","",IF(BM19="",AN20,MAX(BM19,AN20)))</f>
        <v/>
      </c>
      <c r="BN20" s="17">
        <f>IF(AJ20="","",BI20-AJ20)</f>
        <v/>
      </c>
      <c r="BO20" s="17">
        <f>IF(AK20="","",BJ20-AK20)</f>
        <v/>
      </c>
      <c r="BP20" s="17">
        <f>IF(AL20="","",BK20-AL20)</f>
        <v/>
      </c>
      <c r="BQ20" s="17">
        <f>IF(AM20="","",BL20-AM20)</f>
        <v/>
      </c>
      <c r="BR20" s="17">
        <f>IF(AN20="","",BM20-AN20)</f>
        <v/>
      </c>
    </row>
    <row r="21">
      <c r="A21">
        <f>ROW()-1</f>
        <v/>
      </c>
      <c r="B21" s="33" t="n">
        <v>46155</v>
      </c>
      <c r="C21" s="10" t="n">
        <v>0.7041666666666667</v>
      </c>
      <c r="D21" s="11">
        <f>IF(B21="","",CHOOSE(WEEKDAY(B21,2),"Lu","Ma","Mi","Jo","Vi","Sa","Du"))</f>
        <v/>
      </c>
      <c r="E21" s="11">
        <f>IF(OR(B21="",C21=""),"",IF(OR(WEEKDAY(B21,2)=1,WEEKDAY(B21,2)=5),"D",IF(AND(C21&gt;=TIME(15,30,0),C21&lt;TIME(16,30,0)),"C",IF(AND(AND(WEEKDAY(B21,2)&gt;=2,WEEKDAY(B21,2)&lt;=4),C21&gt;=TIME(16,35,0),C21&lt;TIME(17,0,0)),"A1",IF(AND(AND(WEEKDAY(B21,2)&gt;=2,WEEKDAY(B21,2)&lt;=4),C21&gt;=TIME(17,0,0),C21&lt;TIME(18,0,0)),"A2",IF(AND(AND(WEEKDAY(B21,2)&gt;=2,WEEKDAY(B21,2)&lt;=4),C21&gt;=TIME(18,0,0),C21&lt;TIME(19,0,0)),"A3",IF(AND(AND(WEEKDAY(B21,2)&gt;=2,WEEKDAY(B21,2)&lt;=4),C21&gt;=TIME(22,0,0),C21&lt;TIME(22,45,0)),"B","Other")))))))</f>
        <v/>
      </c>
      <c r="F21" s="12" t="inlineStr">
        <is>
          <t>M2D</t>
        </is>
      </c>
      <c r="G21" s="12" t="inlineStr">
        <is>
          <t>DIA</t>
        </is>
      </c>
      <c r="H21" s="12" t="inlineStr">
        <is>
          <t>3min</t>
        </is>
      </c>
      <c r="I21" s="12" t="inlineStr">
        <is>
          <t>Sell</t>
        </is>
      </c>
      <c r="J21" s="13" t="n">
        <v>0.22</v>
      </c>
      <c r="K21" s="13" t="n">
        <v>0.12</v>
      </c>
      <c r="L21" s="13" t="n">
        <v>0.19</v>
      </c>
      <c r="M21" s="13" t="n">
        <v>0.22</v>
      </c>
      <c r="N21" s="12" t="inlineStr">
        <is>
          <t>SL</t>
        </is>
      </c>
      <c r="O21" s="12" t="n"/>
      <c r="P21" s="14">
        <f>IF(N21="","",IF(N21="SL",-1,K21/J21))</f>
        <v/>
      </c>
      <c r="Q21" s="14">
        <f>IF(N21="","",IF(OR(N21="SL",N21="TP0"),-1,L21/J21))</f>
        <v/>
      </c>
      <c r="R21" s="14">
        <f>IF(N21="","",IF(N21="TP2",M21/J21,-1))</f>
        <v/>
      </c>
      <c r="S21" s="14">
        <f>IF(N21="","",IF(N21="SL",-1,IF(N21="TP0",0.5*K21/J21,0.5*(K21+L21)/J21)))</f>
        <v/>
      </c>
      <c r="T21" s="14">
        <f>IF(N21="","",IF(N21="SL",-1,IF(N21="TP0",0.5*K21/J21-0.5,0.5*(K21+L21)/J21)))</f>
        <v/>
      </c>
      <c r="U21" s="15">
        <f>IF(P21="","",P21*J21/100*Config!$B$4)</f>
        <v/>
      </c>
      <c r="V21" s="15">
        <f>IF(Q21="","",Q21*J21/100*Config!$B$4)</f>
        <v/>
      </c>
      <c r="W21" s="15">
        <f>IF(R21="","",R21*J21/100*Config!$B$4)</f>
        <v/>
      </c>
      <c r="X21" s="15">
        <f>IF(S21="","",S21*J21/100*Config!$B$4)</f>
        <v/>
      </c>
      <c r="Y21" s="15">
        <f>IF(T21="","",T21*J21/100*Config!$B$4)</f>
        <v/>
      </c>
      <c r="Z21" s="15">
        <f>IF(U21="","",Config!$B$4 + SUM($U$2:U21))</f>
        <v/>
      </c>
      <c r="AA21" s="15">
        <f>IF(V21="","",Config!$B$4 + SUM($V$2:V21))</f>
        <v/>
      </c>
      <c r="AB21" s="15">
        <f>IF(W21="","",Config!$B$4 + SUM($W$2:W21))</f>
        <v/>
      </c>
      <c r="AC21" s="15">
        <f>IF(X21="","",Config!$B$4 + SUM($X$2:X21))</f>
        <v/>
      </c>
      <c r="AD21" s="15">
        <f>IF(Y21="","",Config!$B$4 + SUM($Y$2:Y21))</f>
        <v/>
      </c>
      <c r="AE21" s="15">
        <f>IF(P21="","",P21*J21/100*Config!$B$11)</f>
        <v/>
      </c>
      <c r="AF21" s="15">
        <f>IF(Q21="","",Q21*J21/100*Config!$B$11)</f>
        <v/>
      </c>
      <c r="AG21" s="15">
        <f>IF(R21="","",R21*J21/100*Config!$B$11)</f>
        <v/>
      </c>
      <c r="AH21" s="15">
        <f>IF(S21="","",S21*J21/100*Config!$B$11)</f>
        <v/>
      </c>
      <c r="AI21" s="15">
        <f>IF(T21="","",T21*J21/100*Config!$B$11)</f>
        <v/>
      </c>
      <c r="AJ21" s="15">
        <f>IF(AE21="","",Config!$B$9 + SUM($AE$2:AE21))</f>
        <v/>
      </c>
      <c r="AK21" s="15">
        <f>IF(AF21="","",Config!$B$9 + SUM($AF$2:AF21))</f>
        <v/>
      </c>
      <c r="AL21" s="15">
        <f>IF(AG21="","",Config!$B$9 + SUM($AG$2:AG21))</f>
        <v/>
      </c>
      <c r="AM21" s="15">
        <f>IF(AH21="","",Config!$B$9 + SUM($AH$2:AH21))</f>
        <v/>
      </c>
      <c r="AN21" s="15">
        <f>IF(AI21="","",Config!$B$9 + SUM($AI$2:AI21))</f>
        <v/>
      </c>
      <c r="AO21" s="16">
        <f>IF(P21="","",IF(P21&gt;0,1,0))</f>
        <v/>
      </c>
      <c r="AP21" s="16">
        <f>IF(Q21="","",IF(Q21&gt;0,1,0))</f>
        <v/>
      </c>
      <c r="AQ21" s="16">
        <f>IF(R21="","",IF(R21&gt;0,1,0))</f>
        <v/>
      </c>
      <c r="AR21" s="16">
        <f>IF(S21="","",IF(S21&gt;0,1,0))</f>
        <v/>
      </c>
      <c r="AS21" s="16">
        <f>IF(T21="","",IF(T21&gt;0,1,0))</f>
        <v/>
      </c>
      <c r="AT21" s="17">
        <f>IF(Z21="","",Z21)</f>
        <v/>
      </c>
      <c r="AU21" s="17">
        <f>IF(AA21="","",AA21)</f>
        <v/>
      </c>
      <c r="AV21" s="17">
        <f>IF(AB21="","",AB21)</f>
        <v/>
      </c>
      <c r="AW21" s="17">
        <f>IF(AC21="","",AC21)</f>
        <v/>
      </c>
      <c r="AX21" s="17">
        <f>IF(AD21="","",AD21)</f>
        <v/>
      </c>
      <c r="AY21" s="17">
        <f>IF(Z21="","",AT21-Z21)</f>
        <v/>
      </c>
      <c r="AZ21" s="17">
        <f>IF(AA21="","",AU21-AA21)</f>
        <v/>
      </c>
      <c r="BA21" s="17">
        <f>IF(AB21="","",AV21-AB21)</f>
        <v/>
      </c>
      <c r="BB21" s="17">
        <f>IF(AC21="","",AW21-AC21)</f>
        <v/>
      </c>
      <c r="BC21" s="17">
        <f>IF(AD21="","",AX21-AD21)</f>
        <v/>
      </c>
      <c r="BD21" s="17">
        <f>IF(OR(AE21="",B21=""),"",SUMIFS($AE$2:AE21,$B$2:B21,B21))</f>
        <v/>
      </c>
      <c r="BE21" s="17">
        <f>IF(OR(AF21="",B21=""),"",SUMIFS($AF$2:AF21,$B$2:B21,B21))</f>
        <v/>
      </c>
      <c r="BF21" s="17">
        <f>IF(OR(AG21="",B21=""),"",SUMIFS($AG$2:AG21,$B$2:B21,B21))</f>
        <v/>
      </c>
      <c r="BG21" s="17">
        <f>IF(OR(AH21="",B21=""),"",SUMIFS($AH$2:AH21,$B$2:B21,B21))</f>
        <v/>
      </c>
      <c r="BH21" s="17">
        <f>IF(OR(AI21="",B21=""),"",SUMIFS($AI$2:AI21,$B$2:B21,B21))</f>
        <v/>
      </c>
      <c r="BI21" s="17">
        <f>IF(AJ21="","",AJ21)</f>
        <v/>
      </c>
      <c r="BJ21" s="17">
        <f>IF(AK21="","",AK21)</f>
        <v/>
      </c>
      <c r="BK21" s="17">
        <f>IF(AL21="","",AL21)</f>
        <v/>
      </c>
      <c r="BL21" s="17">
        <f>IF(AM21="","",AM21)</f>
        <v/>
      </c>
      <c r="BM21" s="17">
        <f>IF(AN21="","",AN21)</f>
        <v/>
      </c>
      <c r="BN21" s="17">
        <f>IF(AJ21="","",BI21-AJ21)</f>
        <v/>
      </c>
      <c r="BO21" s="17">
        <f>IF(AK21="","",BJ21-AK21)</f>
        <v/>
      </c>
      <c r="BP21" s="17">
        <f>IF(AL21="","",BK21-AL21)</f>
        <v/>
      </c>
      <c r="BQ21" s="17">
        <f>IF(AM21="","",BL21-AM21)</f>
        <v/>
      </c>
      <c r="BR21" s="17">
        <f>IF(AN21="","",BM21-AN21)</f>
        <v/>
      </c>
    </row>
    <row r="22">
      <c r="A22">
        <f>ROW()-1</f>
        <v/>
      </c>
      <c r="B22" s="9" t="n">
        <v>46154</v>
      </c>
      <c r="C22" s="32" t="n">
        <v>0.8041666666666667</v>
      </c>
      <c r="D22" s="11">
        <f>IF(B22="","",CHOOSE(WEEKDAY(B22,2),"Lu","Ma","Mi","Jo","Vi","Sa","Du"))</f>
        <v/>
      </c>
      <c r="E22" s="11">
        <f>IF(OR(B22="",C22=""),"",IF(OR(WEEKDAY(B22,2)=1,WEEKDAY(B22,2)=5),"D",IF(AND(C22&gt;=TIME(15,30,0),C22&lt;TIME(16,30,0)),"C",IF(AND(AND(WEEKDAY(B22,2)&gt;=2,WEEKDAY(B22,2)&lt;=4),C22&gt;=TIME(16,35,0),C22&lt;TIME(17,0,0)),"A1",IF(AND(AND(WEEKDAY(B22,2)&gt;=2,WEEKDAY(B22,2)&lt;=4),C22&gt;=TIME(17,0,0),C22&lt;TIME(18,0,0)),"A2",IF(AND(AND(WEEKDAY(B22,2)&gt;=2,WEEKDAY(B22,2)&lt;=4),C22&gt;=TIME(18,0,0),C22&lt;TIME(19,0,0)),"A3",IF(AND(AND(WEEKDAY(B22,2)&gt;=2,WEEKDAY(B22,2)&lt;=4),C22&gt;=TIME(22,0,0),C22&lt;TIME(22,45,0)),"B","Other")))))))</f>
        <v/>
      </c>
      <c r="F22" s="12" t="inlineStr">
        <is>
          <t>M2D</t>
        </is>
      </c>
      <c r="G22" s="12" t="inlineStr">
        <is>
          <t>DIA</t>
        </is>
      </c>
      <c r="H22" s="12" t="inlineStr">
        <is>
          <t>3min</t>
        </is>
      </c>
      <c r="I22" s="12" t="inlineStr">
        <is>
          <t>Buy</t>
        </is>
      </c>
      <c r="J22" s="13" t="n">
        <v>0.11</v>
      </c>
      <c r="K22" s="13" t="n">
        <v>0.05</v>
      </c>
      <c r="L22" s="13" t="n">
        <v>0.08</v>
      </c>
      <c r="M22" s="13" t="n">
        <v>0.11</v>
      </c>
      <c r="N22" s="12" t="inlineStr">
        <is>
          <t>TP2</t>
        </is>
      </c>
      <c r="O22" s="12" t="n"/>
      <c r="P22" s="14">
        <f>IF(N22="","",IF(N22="SL",-1,K22/J22))</f>
        <v/>
      </c>
      <c r="Q22" s="14">
        <f>IF(N22="","",IF(OR(N22="SL",N22="TP0"),-1,L22/J22))</f>
        <v/>
      </c>
      <c r="R22" s="14">
        <f>IF(N22="","",IF(N22="TP2",M22/J22,-1))</f>
        <v/>
      </c>
      <c r="S22" s="14">
        <f>IF(N22="","",IF(N22="SL",-1,IF(N22="TP0",0.5*K22/J22,0.5*(K22+L22)/J22)))</f>
        <v/>
      </c>
      <c r="T22" s="14">
        <f>IF(N22="","",IF(N22="SL",-1,IF(N22="TP0",0.5*K22/J22-0.5,0.5*(K22+L22)/J22)))</f>
        <v/>
      </c>
      <c r="U22" s="15">
        <f>IF(P22="","",P22*J22/100*Config!$B$4)</f>
        <v/>
      </c>
      <c r="V22" s="15">
        <f>IF(Q22="","",Q22*J22/100*Config!$B$4)</f>
        <v/>
      </c>
      <c r="W22" s="15">
        <f>IF(R22="","",R22*J22/100*Config!$B$4)</f>
        <v/>
      </c>
      <c r="X22" s="15">
        <f>IF(S22="","",S22*J22/100*Config!$B$4)</f>
        <v/>
      </c>
      <c r="Y22" s="15">
        <f>IF(T22="","",T22*J22/100*Config!$B$4)</f>
        <v/>
      </c>
      <c r="Z22" s="15">
        <f>IF(U22="","",Config!$B$4 + SUM($U$2:U22))</f>
        <v/>
      </c>
      <c r="AA22" s="15">
        <f>IF(V22="","",Config!$B$4 + SUM($V$2:V22))</f>
        <v/>
      </c>
      <c r="AB22" s="15">
        <f>IF(W22="","",Config!$B$4 + SUM($W$2:W22))</f>
        <v/>
      </c>
      <c r="AC22" s="15">
        <f>IF(X22="","",Config!$B$4 + SUM($X$2:X22))</f>
        <v/>
      </c>
      <c r="AD22" s="15">
        <f>IF(Y22="","",Config!$B$4 + SUM($Y$2:Y22))</f>
        <v/>
      </c>
      <c r="AE22" s="15">
        <f>IF(P22="","",P22*J22/100*Config!$B$11)</f>
        <v/>
      </c>
      <c r="AF22" s="15">
        <f>IF(Q22="","",Q22*J22/100*Config!$B$11)</f>
        <v/>
      </c>
      <c r="AG22" s="15">
        <f>IF(R22="","",R22*J22/100*Config!$B$11)</f>
        <v/>
      </c>
      <c r="AH22" s="15">
        <f>IF(S22="","",S22*J22/100*Config!$B$11)</f>
        <v/>
      </c>
      <c r="AI22" s="15">
        <f>IF(T22="","",T22*J22/100*Config!$B$11)</f>
        <v/>
      </c>
      <c r="AJ22" s="15">
        <f>IF(AE22="","",Config!$B$9 + SUM($AE$2:AE22))</f>
        <v/>
      </c>
      <c r="AK22" s="15">
        <f>IF(AF22="","",Config!$B$9 + SUM($AF$2:AF22))</f>
        <v/>
      </c>
      <c r="AL22" s="15">
        <f>IF(AG22="","",Config!$B$9 + SUM($AG$2:AG22))</f>
        <v/>
      </c>
      <c r="AM22" s="15">
        <f>IF(AH22="","",Config!$B$9 + SUM($AH$2:AH22))</f>
        <v/>
      </c>
      <c r="AN22" s="15">
        <f>IF(AI22="","",Config!$B$9 + SUM($AI$2:AI22))</f>
        <v/>
      </c>
      <c r="AO22" s="16">
        <f>IF(P22="","",IF(P22&gt;0,1,0))</f>
        <v/>
      </c>
      <c r="AP22" s="16">
        <f>IF(Q22="","",IF(Q22&gt;0,1,0))</f>
        <v/>
      </c>
      <c r="AQ22" s="16">
        <f>IF(R22="","",IF(R22&gt;0,1,0))</f>
        <v/>
      </c>
      <c r="AR22" s="16">
        <f>IF(S22="","",IF(S22&gt;0,1,0))</f>
        <v/>
      </c>
      <c r="AS22" s="16">
        <f>IF(T22="","",IF(T22&gt;0,1,0))</f>
        <v/>
      </c>
      <c r="AT22" s="17">
        <f>IF(Z22="","",IF(AT21="",Z22,MAX(AT21,Z22)))</f>
        <v/>
      </c>
      <c r="AU22" s="17">
        <f>IF(AA22="","",IF(AU21="",AA22,MAX(AU21,AA22)))</f>
        <v/>
      </c>
      <c r="AV22" s="17">
        <f>IF(AB22="","",IF(AV21="",AB22,MAX(AV21,AB22)))</f>
        <v/>
      </c>
      <c r="AW22" s="17">
        <f>IF(AC22="","",IF(AW21="",AC22,MAX(AW21,AC22)))</f>
        <v/>
      </c>
      <c r="AX22" s="17">
        <f>IF(AD22="","",IF(AX21="",AD22,MAX(AX21,AD22)))</f>
        <v/>
      </c>
      <c r="AY22" s="17">
        <f>IF(Z22="","",AT22-Z22)</f>
        <v/>
      </c>
      <c r="AZ22" s="17">
        <f>IF(AA22="","",AU22-AA22)</f>
        <v/>
      </c>
      <c r="BA22" s="17">
        <f>IF(AB22="","",AV22-AB22)</f>
        <v/>
      </c>
      <c r="BB22" s="17">
        <f>IF(AC22="","",AW22-AC22)</f>
        <v/>
      </c>
      <c r="BC22" s="17">
        <f>IF(AD22="","",AX22-AD22)</f>
        <v/>
      </c>
      <c r="BD22" s="17">
        <f>IF(OR(AE22="",B22=""),"",SUMIFS($AE$2:AE22,$B$2:B22,B22))</f>
        <v/>
      </c>
      <c r="BE22" s="17">
        <f>IF(OR(AF22="",B22=""),"",SUMIFS($AF$2:AF22,$B$2:B22,B22))</f>
        <v/>
      </c>
      <c r="BF22" s="17">
        <f>IF(OR(AG22="",B22=""),"",SUMIFS($AG$2:AG22,$B$2:B22,B22))</f>
        <v/>
      </c>
      <c r="BG22" s="17">
        <f>IF(OR(AH22="",B22=""),"",SUMIFS($AH$2:AH22,$B$2:B22,B22))</f>
        <v/>
      </c>
      <c r="BH22" s="17">
        <f>IF(OR(AI22="",B22=""),"",SUMIFS($AI$2:AI22,$B$2:B22,B22))</f>
        <v/>
      </c>
      <c r="BI22" s="17">
        <f>IF(AJ22="","",IF(BI21="",AJ22,MAX(BI21,AJ22)))</f>
        <v/>
      </c>
      <c r="BJ22" s="17">
        <f>IF(AK22="","",IF(BJ21="",AK22,MAX(BJ21,AK22)))</f>
        <v/>
      </c>
      <c r="BK22" s="17">
        <f>IF(AL22="","",IF(BK21="",AL22,MAX(BK21,AL22)))</f>
        <v/>
      </c>
      <c r="BL22" s="17">
        <f>IF(AM22="","",IF(BL21="",AM22,MAX(BL21,AM22)))</f>
        <v/>
      </c>
      <c r="BM22" s="17">
        <f>IF(AN22="","",IF(BM21="",AN22,MAX(BM21,AN22)))</f>
        <v/>
      </c>
      <c r="BN22" s="17">
        <f>IF(AJ22="","",BI22-AJ22)</f>
        <v/>
      </c>
      <c r="BO22" s="17">
        <f>IF(AK22="","",BJ22-AK22)</f>
        <v/>
      </c>
      <c r="BP22" s="17">
        <f>IF(AL22="","",BK22-AL22)</f>
        <v/>
      </c>
      <c r="BQ22" s="17">
        <f>IF(AM22="","",BL22-AM22)</f>
        <v/>
      </c>
      <c r="BR22" s="17">
        <f>IF(AN22="","",BM22-AN22)</f>
        <v/>
      </c>
    </row>
    <row r="23">
      <c r="A23">
        <f>ROW()-1</f>
        <v/>
      </c>
      <c r="B23" s="9" t="n">
        <v>46154</v>
      </c>
      <c r="C23" s="32" t="n">
        <v>0.7208333333333333</v>
      </c>
      <c r="D23" s="11">
        <f>IF(B23="","",CHOOSE(WEEKDAY(B23,2),"Lu","Ma","Mi","Jo","Vi","Sa","Du"))</f>
        <v/>
      </c>
      <c r="E23" s="11">
        <f>IF(OR(B23="",C23=""),"",IF(OR(WEEKDAY(B23,2)=1,WEEKDAY(B23,2)=5),"D",IF(AND(C23&gt;=TIME(15,30,0),C23&lt;TIME(16,30,0)),"C",IF(AND(AND(WEEKDAY(B23,2)&gt;=2,WEEKDAY(B23,2)&lt;=4),C23&gt;=TIME(16,35,0),C23&lt;TIME(17,0,0)),"A1",IF(AND(AND(WEEKDAY(B23,2)&gt;=2,WEEKDAY(B23,2)&lt;=4),C23&gt;=TIME(17,0,0),C23&lt;TIME(18,0,0)),"A2",IF(AND(AND(WEEKDAY(B23,2)&gt;=2,WEEKDAY(B23,2)&lt;=4),C23&gt;=TIME(18,0,0),C23&lt;TIME(19,0,0)),"A3",IF(AND(AND(WEEKDAY(B23,2)&gt;=2,WEEKDAY(B23,2)&lt;=4),C23&gt;=TIME(22,0,0),C23&lt;TIME(22,45,0)),"B","Other")))))))</f>
        <v/>
      </c>
      <c r="F23" s="12" t="inlineStr">
        <is>
          <t>M2D</t>
        </is>
      </c>
      <c r="G23" s="12" t="inlineStr">
        <is>
          <t>DIA</t>
        </is>
      </c>
      <c r="H23" s="12" t="inlineStr">
        <is>
          <t>3min</t>
        </is>
      </c>
      <c r="I23" s="12" t="inlineStr">
        <is>
          <t>Sell</t>
        </is>
      </c>
      <c r="J23" s="13" t="n">
        <v>0.16</v>
      </c>
      <c r="K23" s="13" t="n">
        <v>0.08</v>
      </c>
      <c r="L23" s="13" t="n">
        <v>0.13</v>
      </c>
      <c r="M23" s="13" t="n">
        <v>0.16</v>
      </c>
      <c r="N23" s="12" t="inlineStr">
        <is>
          <t>TP1</t>
        </is>
      </c>
      <c r="O23" s="12" t="n"/>
      <c r="P23" s="14">
        <f>IF(N23="","",IF(N23="SL",-1,K23/J23))</f>
        <v/>
      </c>
      <c r="Q23" s="14">
        <f>IF(N23="","",IF(OR(N23="SL",N23="TP0"),-1,L23/J23))</f>
        <v/>
      </c>
      <c r="R23" s="14">
        <f>IF(N23="","",IF(N23="TP2",M23/J23,-1))</f>
        <v/>
      </c>
      <c r="S23" s="14">
        <f>IF(N23="","",IF(N23="SL",-1,IF(N23="TP0",0.5*K23/J23,0.5*(K23+L23)/J23)))</f>
        <v/>
      </c>
      <c r="T23" s="14">
        <f>IF(N23="","",IF(N23="SL",-1,IF(N23="TP0",0.5*K23/J23-0.5,0.5*(K23+L23)/J23)))</f>
        <v/>
      </c>
      <c r="U23" s="15">
        <f>IF(P23="","",P23*J23/100*Config!$B$4)</f>
        <v/>
      </c>
      <c r="V23" s="15">
        <f>IF(Q23="","",Q23*J23/100*Config!$B$4)</f>
        <v/>
      </c>
      <c r="W23" s="15">
        <f>IF(R23="","",R23*J23/100*Config!$B$4)</f>
        <v/>
      </c>
      <c r="X23" s="15">
        <f>IF(S23="","",S23*J23/100*Config!$B$4)</f>
        <v/>
      </c>
      <c r="Y23" s="15">
        <f>IF(T23="","",T23*J23/100*Config!$B$4)</f>
        <v/>
      </c>
      <c r="Z23" s="15">
        <f>IF(U23="","",Config!$B$4 + SUM($U$2:U23))</f>
        <v/>
      </c>
      <c r="AA23" s="15">
        <f>IF(V23="","",Config!$B$4 + SUM($V$2:V23))</f>
        <v/>
      </c>
      <c r="AB23" s="15">
        <f>IF(W23="","",Config!$B$4 + SUM($W$2:W23))</f>
        <v/>
      </c>
      <c r="AC23" s="15">
        <f>IF(X23="","",Config!$B$4 + SUM($X$2:X23))</f>
        <v/>
      </c>
      <c r="AD23" s="15">
        <f>IF(Y23="","",Config!$B$4 + SUM($Y$2:Y23))</f>
        <v/>
      </c>
      <c r="AE23" s="15">
        <f>IF(P23="","",P23*J23/100*Config!$B$11)</f>
        <v/>
      </c>
      <c r="AF23" s="15">
        <f>IF(Q23="","",Q23*J23/100*Config!$B$11)</f>
        <v/>
      </c>
      <c r="AG23" s="15">
        <f>IF(R23="","",R23*J23/100*Config!$B$11)</f>
        <v/>
      </c>
      <c r="AH23" s="15">
        <f>IF(S23="","",S23*J23/100*Config!$B$11)</f>
        <v/>
      </c>
      <c r="AI23" s="15">
        <f>IF(T23="","",T23*J23/100*Config!$B$11)</f>
        <v/>
      </c>
      <c r="AJ23" s="15">
        <f>IF(AE23="","",Config!$B$9 + SUM($AE$2:AE23))</f>
        <v/>
      </c>
      <c r="AK23" s="15">
        <f>IF(AF23="","",Config!$B$9 + SUM($AF$2:AF23))</f>
        <v/>
      </c>
      <c r="AL23" s="15">
        <f>IF(AG23="","",Config!$B$9 + SUM($AG$2:AG23))</f>
        <v/>
      </c>
      <c r="AM23" s="15">
        <f>IF(AH23="","",Config!$B$9 + SUM($AH$2:AH23))</f>
        <v/>
      </c>
      <c r="AN23" s="15">
        <f>IF(AI23="","",Config!$B$9 + SUM($AI$2:AI23))</f>
        <v/>
      </c>
      <c r="AO23" s="16">
        <f>IF(P23="","",IF(P23&gt;0,1,0))</f>
        <v/>
      </c>
      <c r="AP23" s="16">
        <f>IF(Q23="","",IF(Q23&gt;0,1,0))</f>
        <v/>
      </c>
      <c r="AQ23" s="16">
        <f>IF(R23="","",IF(R23&gt;0,1,0))</f>
        <v/>
      </c>
      <c r="AR23" s="16">
        <f>IF(S23="","",IF(S23&gt;0,1,0))</f>
        <v/>
      </c>
      <c r="AS23" s="16">
        <f>IF(T23="","",IF(T23&gt;0,1,0))</f>
        <v/>
      </c>
      <c r="AT23" s="17">
        <f>IF(Z23="","",IF(AT22="",Z23,MAX(AT22,Z23)))</f>
        <v/>
      </c>
      <c r="AU23" s="17">
        <f>IF(AA23="","",IF(AU22="",AA23,MAX(AU22,AA23)))</f>
        <v/>
      </c>
      <c r="AV23" s="17">
        <f>IF(AB23="","",IF(AV22="",AB23,MAX(AV22,AB23)))</f>
        <v/>
      </c>
      <c r="AW23" s="17">
        <f>IF(AC23="","",IF(AW22="",AC23,MAX(AW22,AC23)))</f>
        <v/>
      </c>
      <c r="AX23" s="17">
        <f>IF(AD23="","",IF(AX22="",AD23,MAX(AX22,AD23)))</f>
        <v/>
      </c>
      <c r="AY23" s="17">
        <f>IF(Z23="","",AT23-Z23)</f>
        <v/>
      </c>
      <c r="AZ23" s="17">
        <f>IF(AA23="","",AU23-AA23)</f>
        <v/>
      </c>
      <c r="BA23" s="17">
        <f>IF(AB23="","",AV23-AB23)</f>
        <v/>
      </c>
      <c r="BB23" s="17">
        <f>IF(AC23="","",AW23-AC23)</f>
        <v/>
      </c>
      <c r="BC23" s="17">
        <f>IF(AD23="","",AX23-AD23)</f>
        <v/>
      </c>
      <c r="BD23" s="17">
        <f>IF(OR(AE23="",B23=""),"",SUMIFS($AE$2:AE23,$B$2:B23,B23))</f>
        <v/>
      </c>
      <c r="BE23" s="17">
        <f>IF(OR(AF23="",B23=""),"",SUMIFS($AF$2:AF23,$B$2:B23,B23))</f>
        <v/>
      </c>
      <c r="BF23" s="17">
        <f>IF(OR(AG23="",B23=""),"",SUMIFS($AG$2:AG23,$B$2:B23,B23))</f>
        <v/>
      </c>
      <c r="BG23" s="17">
        <f>IF(OR(AH23="",B23=""),"",SUMIFS($AH$2:AH23,$B$2:B23,B23))</f>
        <v/>
      </c>
      <c r="BH23" s="17">
        <f>IF(OR(AI23="",B23=""),"",SUMIFS($AI$2:AI23,$B$2:B23,B23))</f>
        <v/>
      </c>
      <c r="BI23" s="17">
        <f>IF(AJ23="","",IF(BI22="",AJ23,MAX(BI22,AJ23)))</f>
        <v/>
      </c>
      <c r="BJ23" s="17">
        <f>IF(AK23="","",IF(BJ22="",AK23,MAX(BJ22,AK23)))</f>
        <v/>
      </c>
      <c r="BK23" s="17">
        <f>IF(AL23="","",IF(BK22="",AL23,MAX(BK22,AL23)))</f>
        <v/>
      </c>
      <c r="BL23" s="17">
        <f>IF(AM23="","",IF(BL22="",AM23,MAX(BL22,AM23)))</f>
        <v/>
      </c>
      <c r="BM23" s="17">
        <f>IF(AN23="","",IF(BM22="",AN23,MAX(BM22,AN23)))</f>
        <v/>
      </c>
      <c r="BN23" s="17">
        <f>IF(AJ23="","",BI23-AJ23)</f>
        <v/>
      </c>
      <c r="BO23" s="17">
        <f>IF(AK23="","",BJ23-AK23)</f>
        <v/>
      </c>
      <c r="BP23" s="17">
        <f>IF(AL23="","",BK23-AL23)</f>
        <v/>
      </c>
      <c r="BQ23" s="17">
        <f>IF(AM23="","",BL23-AM23)</f>
        <v/>
      </c>
      <c r="BR23" s="17">
        <f>IF(AN23="","",BM23-AN23)</f>
        <v/>
      </c>
    </row>
    <row r="24">
      <c r="A24">
        <f>ROW()-1</f>
        <v/>
      </c>
      <c r="B24" s="9" t="n">
        <v>46153</v>
      </c>
      <c r="C24" s="32" t="n">
        <v>0.93125</v>
      </c>
      <c r="D24" s="11">
        <f>IF(B24="","",CHOOSE(WEEKDAY(B24,2),"Lu","Ma","Mi","Jo","Vi","Sa","Du"))</f>
        <v/>
      </c>
      <c r="E24" s="11">
        <f>IF(OR(B24="",C24=""),"",IF(OR(WEEKDAY(B24,2)=1,WEEKDAY(B24,2)=5),"D",IF(AND(C24&gt;=TIME(15,30,0),C24&lt;TIME(16,30,0)),"C",IF(AND(AND(WEEKDAY(B24,2)&gt;=2,WEEKDAY(B24,2)&lt;=4),C24&gt;=TIME(16,35,0),C24&lt;TIME(17,0,0)),"A1",IF(AND(AND(WEEKDAY(B24,2)&gt;=2,WEEKDAY(B24,2)&lt;=4),C24&gt;=TIME(17,0,0),C24&lt;TIME(18,0,0)),"A2",IF(AND(AND(WEEKDAY(B24,2)&gt;=2,WEEKDAY(B24,2)&lt;=4),C24&gt;=TIME(18,0,0),C24&lt;TIME(19,0,0)),"A3",IF(AND(AND(WEEKDAY(B24,2)&gt;=2,WEEKDAY(B24,2)&lt;=4),C24&gt;=TIME(22,0,0),C24&lt;TIME(22,45,0)),"B","Other")))))))</f>
        <v/>
      </c>
      <c r="F24" s="12" t="inlineStr">
        <is>
          <t>M2D</t>
        </is>
      </c>
      <c r="G24" s="12" t="inlineStr">
        <is>
          <t>DIA</t>
        </is>
      </c>
      <c r="H24" s="12" t="inlineStr">
        <is>
          <t>3min</t>
        </is>
      </c>
      <c r="I24" s="12" t="inlineStr">
        <is>
          <t>Sell</t>
        </is>
      </c>
      <c r="J24" s="13" t="n">
        <v>0.07000000000000001</v>
      </c>
      <c r="K24" s="13" t="n">
        <v>0.03</v>
      </c>
      <c r="L24" s="13" t="n">
        <v>0.04</v>
      </c>
      <c r="M24" s="13" t="n">
        <v>0.07000000000000001</v>
      </c>
      <c r="N24" s="12" t="inlineStr">
        <is>
          <t>SL</t>
        </is>
      </c>
      <c r="O24" s="12" t="n"/>
      <c r="P24" s="14">
        <f>IF(N24="","",IF(N24="SL",-1,K24/J24))</f>
        <v/>
      </c>
      <c r="Q24" s="14">
        <f>IF(N24="","",IF(OR(N24="SL",N24="TP0"),-1,L24/J24))</f>
        <v/>
      </c>
      <c r="R24" s="14">
        <f>IF(N24="","",IF(N24="TP2",M24/J24,-1))</f>
        <v/>
      </c>
      <c r="S24" s="14">
        <f>IF(N24="","",IF(N24="SL",-1,IF(N24="TP0",0.5*K24/J24,0.5*(K24+L24)/J24)))</f>
        <v/>
      </c>
      <c r="T24" s="14">
        <f>IF(N24="","",IF(N24="SL",-1,IF(N24="TP0",0.5*K24/J24-0.5,0.5*(K24+L24)/J24)))</f>
        <v/>
      </c>
      <c r="U24" s="15">
        <f>IF(P24="","",P24*J24/100*Config!$B$4)</f>
        <v/>
      </c>
      <c r="V24" s="15">
        <f>IF(Q24="","",Q24*J24/100*Config!$B$4)</f>
        <v/>
      </c>
      <c r="W24" s="15">
        <f>IF(R24="","",R24*J24/100*Config!$B$4)</f>
        <v/>
      </c>
      <c r="X24" s="15">
        <f>IF(S24="","",S24*J24/100*Config!$B$4)</f>
        <v/>
      </c>
      <c r="Y24" s="15">
        <f>IF(T24="","",T24*J24/100*Config!$B$4)</f>
        <v/>
      </c>
      <c r="Z24" s="15">
        <f>IF(U24="","",Config!$B$4 + SUM($U$2:U24))</f>
        <v/>
      </c>
      <c r="AA24" s="15">
        <f>IF(V24="","",Config!$B$4 + SUM($V$2:V24))</f>
        <v/>
      </c>
      <c r="AB24" s="15">
        <f>IF(W24="","",Config!$B$4 + SUM($W$2:W24))</f>
        <v/>
      </c>
      <c r="AC24" s="15">
        <f>IF(X24="","",Config!$B$4 + SUM($X$2:X24))</f>
        <v/>
      </c>
      <c r="AD24" s="15">
        <f>IF(Y24="","",Config!$B$4 + SUM($Y$2:Y24))</f>
        <v/>
      </c>
      <c r="AE24" s="15">
        <f>IF(P24="","",P24*J24/100*Config!$B$11)</f>
        <v/>
      </c>
      <c r="AF24" s="15">
        <f>IF(Q24="","",Q24*J24/100*Config!$B$11)</f>
        <v/>
      </c>
      <c r="AG24" s="15">
        <f>IF(R24="","",R24*J24/100*Config!$B$11)</f>
        <v/>
      </c>
      <c r="AH24" s="15">
        <f>IF(S24="","",S24*J24/100*Config!$B$11)</f>
        <v/>
      </c>
      <c r="AI24" s="15">
        <f>IF(T24="","",T24*J24/100*Config!$B$11)</f>
        <v/>
      </c>
      <c r="AJ24" s="15">
        <f>IF(AE24="","",Config!$B$9 + SUM($AE$2:AE24))</f>
        <v/>
      </c>
      <c r="AK24" s="15">
        <f>IF(AF24="","",Config!$B$9 + SUM($AF$2:AF24))</f>
        <v/>
      </c>
      <c r="AL24" s="15">
        <f>IF(AG24="","",Config!$B$9 + SUM($AG$2:AG24))</f>
        <v/>
      </c>
      <c r="AM24" s="15">
        <f>IF(AH24="","",Config!$B$9 + SUM($AH$2:AH24))</f>
        <v/>
      </c>
      <c r="AN24" s="15">
        <f>IF(AI24="","",Config!$B$9 + SUM($AI$2:AI24))</f>
        <v/>
      </c>
      <c r="AO24" s="16">
        <f>IF(P24="","",IF(P24&gt;0,1,0))</f>
        <v/>
      </c>
      <c r="AP24" s="16">
        <f>IF(Q24="","",IF(Q24&gt;0,1,0))</f>
        <v/>
      </c>
      <c r="AQ24" s="16">
        <f>IF(R24="","",IF(R24&gt;0,1,0))</f>
        <v/>
      </c>
      <c r="AR24" s="16">
        <f>IF(S24="","",IF(S24&gt;0,1,0))</f>
        <v/>
      </c>
      <c r="AS24" s="16">
        <f>IF(T24="","",IF(T24&gt;0,1,0))</f>
        <v/>
      </c>
      <c r="AT24" s="17">
        <f>IF(Z24="","",IF(AT22="",Z24,MAX(AT22,Z24)))</f>
        <v/>
      </c>
      <c r="AU24" s="17">
        <f>IF(AA24="","",IF(AU22="",AA24,MAX(AU22,AA24)))</f>
        <v/>
      </c>
      <c r="AV24" s="17">
        <f>IF(AB24="","",IF(AV22="",AB24,MAX(AV22,AB24)))</f>
        <v/>
      </c>
      <c r="AW24" s="17">
        <f>IF(AC24="","",IF(AW22="",AC24,MAX(AW22,AC24)))</f>
        <v/>
      </c>
      <c r="AX24" s="17">
        <f>IF(AD24="","",IF(AX22="",AD24,MAX(AX22,AD24)))</f>
        <v/>
      </c>
      <c r="AY24" s="17">
        <f>IF(Z24="","",AT24-Z24)</f>
        <v/>
      </c>
      <c r="AZ24" s="17">
        <f>IF(AA24="","",AU24-AA24)</f>
        <v/>
      </c>
      <c r="BA24" s="17">
        <f>IF(AB24="","",AV24-AB24)</f>
        <v/>
      </c>
      <c r="BB24" s="17">
        <f>IF(AC24="","",AW24-AC24)</f>
        <v/>
      </c>
      <c r="BC24" s="17">
        <f>IF(AD24="","",AX24-AD24)</f>
        <v/>
      </c>
      <c r="BD24" s="17">
        <f>IF(OR(AE24="",B24=""),"",SUMIFS($AE$2:AE24,$B$2:B24,B24))</f>
        <v/>
      </c>
      <c r="BE24" s="17">
        <f>IF(OR(AF24="",B24=""),"",SUMIFS($AF$2:AF24,$B$2:B24,B24))</f>
        <v/>
      </c>
      <c r="BF24" s="17">
        <f>IF(OR(AG24="",B24=""),"",SUMIFS($AG$2:AG24,$B$2:B24,B24))</f>
        <v/>
      </c>
      <c r="BG24" s="17">
        <f>IF(OR(AH24="",B24=""),"",SUMIFS($AH$2:AH24,$B$2:B24,B24))</f>
        <v/>
      </c>
      <c r="BH24" s="17">
        <f>IF(OR(AI24="",B24=""),"",SUMIFS($AI$2:AI24,$B$2:B24,B24))</f>
        <v/>
      </c>
      <c r="BI24" s="17">
        <f>IF(AJ24="","",IF(BI22="",AJ24,MAX(BI22,AJ24)))</f>
        <v/>
      </c>
      <c r="BJ24" s="17">
        <f>IF(AK24="","",IF(BJ22="",AK24,MAX(BJ22,AK24)))</f>
        <v/>
      </c>
      <c r="BK24" s="17">
        <f>IF(AL24="","",IF(BK22="",AL24,MAX(BK22,AL24)))</f>
        <v/>
      </c>
      <c r="BL24" s="17">
        <f>IF(AM24="","",IF(BL22="",AM24,MAX(BL22,AM24)))</f>
        <v/>
      </c>
      <c r="BM24" s="17">
        <f>IF(AN24="","",IF(BM22="",AN24,MAX(BM22,AN24)))</f>
        <v/>
      </c>
      <c r="BN24" s="17">
        <f>IF(AJ24="","",BI24-AJ24)</f>
        <v/>
      </c>
      <c r="BO24" s="17">
        <f>IF(AK24="","",BJ24-AK24)</f>
        <v/>
      </c>
      <c r="BP24" s="17">
        <f>IF(AL24="","",BK24-AL24)</f>
        <v/>
      </c>
      <c r="BQ24" s="17">
        <f>IF(AM24="","",BL24-AM24)</f>
        <v/>
      </c>
      <c r="BR24" s="17">
        <f>IF(AN24="","",BM24-AN24)</f>
        <v/>
      </c>
    </row>
    <row r="25">
      <c r="A25">
        <f>ROW()-1</f>
        <v/>
      </c>
      <c r="B25" s="9" t="n">
        <v>46153</v>
      </c>
      <c r="C25" s="32" t="n">
        <v>0.875</v>
      </c>
      <c r="D25" s="11">
        <f>IF(B25="","",CHOOSE(WEEKDAY(B25,2),"Lu","Ma","Mi","Jo","Vi","Sa","Du"))</f>
        <v/>
      </c>
      <c r="E25" s="11">
        <f>IF(OR(B25="",C25=""),"",IF(OR(WEEKDAY(B25,2)=1,WEEKDAY(B25,2)=5),"D",IF(AND(C25&gt;=TIME(15,30,0),C25&lt;TIME(16,30,0)),"C",IF(AND(AND(WEEKDAY(B25,2)&gt;=2,WEEKDAY(B25,2)&lt;=4),C25&gt;=TIME(16,35,0),C25&lt;TIME(17,0,0)),"A1",IF(AND(AND(WEEKDAY(B25,2)&gt;=2,WEEKDAY(B25,2)&lt;=4),C25&gt;=TIME(17,0,0),C25&lt;TIME(18,0,0)),"A2",IF(AND(AND(WEEKDAY(B25,2)&gt;=2,WEEKDAY(B25,2)&lt;=4),C25&gt;=TIME(18,0,0),C25&lt;TIME(19,0,0)),"A3",IF(AND(AND(WEEKDAY(B25,2)&gt;=2,WEEKDAY(B25,2)&lt;=4),C25&gt;=TIME(22,0,0),C25&lt;TIME(22,45,0)),"B","Other")))))))</f>
        <v/>
      </c>
      <c r="F25" s="12" t="inlineStr">
        <is>
          <t>M2D</t>
        </is>
      </c>
      <c r="G25" s="12" t="inlineStr">
        <is>
          <t>DIA</t>
        </is>
      </c>
      <c r="H25" s="12" t="inlineStr">
        <is>
          <t>3min</t>
        </is>
      </c>
      <c r="I25" s="12" t="inlineStr">
        <is>
          <t>Buy</t>
        </is>
      </c>
      <c r="J25" s="13" t="n">
        <v>0.09</v>
      </c>
      <c r="K25" s="13" t="n">
        <v>0.04</v>
      </c>
      <c r="L25" s="13" t="n">
        <v>0.06</v>
      </c>
      <c r="M25" s="13" t="n">
        <v>0.09</v>
      </c>
      <c r="N25" s="12" t="inlineStr">
        <is>
          <t>TP1</t>
        </is>
      </c>
      <c r="O25" s="12" t="n"/>
      <c r="P25" s="14">
        <f>IF(N25="","",IF(N25="SL",-1,K25/J25))</f>
        <v/>
      </c>
      <c r="Q25" s="14">
        <f>IF(N25="","",IF(OR(N25="SL",N25="TP0"),-1,L25/J25))</f>
        <v/>
      </c>
      <c r="R25" s="14">
        <f>IF(N25="","",IF(N25="TP2",M25/J25,-1))</f>
        <v/>
      </c>
      <c r="S25" s="14">
        <f>IF(N25="","",IF(N25="SL",-1,IF(N25="TP0",0.5*K25/J25,0.5*(K25+L25)/J25)))</f>
        <v/>
      </c>
      <c r="T25" s="14">
        <f>IF(N25="","",IF(N25="SL",-1,IF(N25="TP0",0.5*K25/J25-0.5,0.5*(K25+L25)/J25)))</f>
        <v/>
      </c>
      <c r="U25" s="15">
        <f>IF(P25="","",P25*J25/100*Config!$B$4)</f>
        <v/>
      </c>
      <c r="V25" s="15">
        <f>IF(Q25="","",Q25*J25/100*Config!$B$4)</f>
        <v/>
      </c>
      <c r="W25" s="15">
        <f>IF(R25="","",R25*J25/100*Config!$B$4)</f>
        <v/>
      </c>
      <c r="X25" s="15">
        <f>IF(S25="","",S25*J25/100*Config!$B$4)</f>
        <v/>
      </c>
      <c r="Y25" s="15">
        <f>IF(T25="","",T25*J25/100*Config!$B$4)</f>
        <v/>
      </c>
      <c r="Z25" s="15">
        <f>IF(U25="","",Config!$B$4 + SUM($U$2:U25))</f>
        <v/>
      </c>
      <c r="AA25" s="15">
        <f>IF(V25="","",Config!$B$4 + SUM($V$2:V25))</f>
        <v/>
      </c>
      <c r="AB25" s="15">
        <f>IF(W25="","",Config!$B$4 + SUM($W$2:W25))</f>
        <v/>
      </c>
      <c r="AC25" s="15">
        <f>IF(X25="","",Config!$B$4 + SUM($X$2:X25))</f>
        <v/>
      </c>
      <c r="AD25" s="15">
        <f>IF(Y25="","",Config!$B$4 + SUM($Y$2:Y25))</f>
        <v/>
      </c>
      <c r="AE25" s="15">
        <f>IF(P25="","",P25*J25/100*Config!$B$11)</f>
        <v/>
      </c>
      <c r="AF25" s="15">
        <f>IF(Q25="","",Q25*J25/100*Config!$B$11)</f>
        <v/>
      </c>
      <c r="AG25" s="15">
        <f>IF(R25="","",R25*J25/100*Config!$B$11)</f>
        <v/>
      </c>
      <c r="AH25" s="15">
        <f>IF(S25="","",S25*J25/100*Config!$B$11)</f>
        <v/>
      </c>
      <c r="AI25" s="15">
        <f>IF(T25="","",T25*J25/100*Config!$B$11)</f>
        <v/>
      </c>
      <c r="AJ25" s="15">
        <f>IF(AE25="","",Config!$B$9 + SUM($AE$2:AE25))</f>
        <v/>
      </c>
      <c r="AK25" s="15">
        <f>IF(AF25="","",Config!$B$9 + SUM($AF$2:AF25))</f>
        <v/>
      </c>
      <c r="AL25" s="15">
        <f>IF(AG25="","",Config!$B$9 + SUM($AG$2:AG25))</f>
        <v/>
      </c>
      <c r="AM25" s="15">
        <f>IF(AH25="","",Config!$B$9 + SUM($AH$2:AH25))</f>
        <v/>
      </c>
      <c r="AN25" s="15">
        <f>IF(AI25="","",Config!$B$9 + SUM($AI$2:AI25))</f>
        <v/>
      </c>
      <c r="AO25" s="16">
        <f>IF(P25="","",IF(P25&gt;0,1,0))</f>
        <v/>
      </c>
      <c r="AP25" s="16">
        <f>IF(Q25="","",IF(Q25&gt;0,1,0))</f>
        <v/>
      </c>
      <c r="AQ25" s="16">
        <f>IF(R25="","",IF(R25&gt;0,1,0))</f>
        <v/>
      </c>
      <c r="AR25" s="16">
        <f>IF(S25="","",IF(S25&gt;0,1,0))</f>
        <v/>
      </c>
      <c r="AS25" s="16">
        <f>IF(T25="","",IF(T25&gt;0,1,0))</f>
        <v/>
      </c>
      <c r="AT25" s="17">
        <f>IF(Z25="","",IF(AT24="",Z25,MAX(AT24,Z25)))</f>
        <v/>
      </c>
      <c r="AU25" s="17">
        <f>IF(AA25="","",IF(AU24="",AA25,MAX(AU24,AA25)))</f>
        <v/>
      </c>
      <c r="AV25" s="17">
        <f>IF(AB25="","",IF(AV24="",AB25,MAX(AV24,AB25)))</f>
        <v/>
      </c>
      <c r="AW25" s="17">
        <f>IF(AC25="","",IF(AW24="",AC25,MAX(AW24,AC25)))</f>
        <v/>
      </c>
      <c r="AX25" s="17">
        <f>IF(AD25="","",IF(AX24="",AD25,MAX(AX24,AD25)))</f>
        <v/>
      </c>
      <c r="AY25" s="17">
        <f>IF(Z25="","",AT25-Z25)</f>
        <v/>
      </c>
      <c r="AZ25" s="17">
        <f>IF(AA25="","",AU25-AA25)</f>
        <v/>
      </c>
      <c r="BA25" s="17">
        <f>IF(AB25="","",AV25-AB25)</f>
        <v/>
      </c>
      <c r="BB25" s="17">
        <f>IF(AC25="","",AW25-AC25)</f>
        <v/>
      </c>
      <c r="BC25" s="17">
        <f>IF(AD25="","",AX25-AD25)</f>
        <v/>
      </c>
      <c r="BD25" s="17">
        <f>IF(OR(AE25="",B25=""),"",SUMIFS($AE$2:AE25,$B$2:B25,B25))</f>
        <v/>
      </c>
      <c r="BE25" s="17">
        <f>IF(OR(AF25="",B25=""),"",SUMIFS($AF$2:AF25,$B$2:B25,B25))</f>
        <v/>
      </c>
      <c r="BF25" s="17">
        <f>IF(OR(AG25="",B25=""),"",SUMIFS($AG$2:AG25,$B$2:B25,B25))</f>
        <v/>
      </c>
      <c r="BG25" s="17">
        <f>IF(OR(AH25="",B25=""),"",SUMIFS($AH$2:AH25,$B$2:B25,B25))</f>
        <v/>
      </c>
      <c r="BH25" s="17">
        <f>IF(OR(AI25="",B25=""),"",SUMIFS($AI$2:AI25,$B$2:B25,B25))</f>
        <v/>
      </c>
      <c r="BI25" s="17">
        <f>IF(AJ25="","",IF(BI24="",AJ25,MAX(BI24,AJ25)))</f>
        <v/>
      </c>
      <c r="BJ25" s="17">
        <f>IF(AK25="","",IF(BJ24="",AK25,MAX(BJ24,AK25)))</f>
        <v/>
      </c>
      <c r="BK25" s="17">
        <f>IF(AL25="","",IF(BK24="",AL25,MAX(BK24,AL25)))</f>
        <v/>
      </c>
      <c r="BL25" s="17">
        <f>IF(AM25="","",IF(BL24="",AM25,MAX(BL24,AM25)))</f>
        <v/>
      </c>
      <c r="BM25" s="17">
        <f>IF(AN25="","",IF(BM24="",AN25,MAX(BM24,AN25)))</f>
        <v/>
      </c>
      <c r="BN25" s="17">
        <f>IF(AJ25="","",BI25-AJ25)</f>
        <v/>
      </c>
      <c r="BO25" s="17">
        <f>IF(AK25="","",BJ25-AK25)</f>
        <v/>
      </c>
      <c r="BP25" s="17">
        <f>IF(AL25="","",BK25-AL25)</f>
        <v/>
      </c>
      <c r="BQ25" s="17">
        <f>IF(AM25="","",BL25-AM25)</f>
        <v/>
      </c>
      <c r="BR25" s="17">
        <f>IF(AN25="","",BM25-AN25)</f>
        <v/>
      </c>
    </row>
    <row r="26">
      <c r="A26">
        <f>ROW()-1</f>
        <v/>
      </c>
      <c r="B26" s="9" t="n">
        <v>46153</v>
      </c>
      <c r="C26" s="32" t="n">
        <v>0.8145833333333333</v>
      </c>
      <c r="D26" s="11">
        <f>IF(B26="","",CHOOSE(WEEKDAY(B26,2),"Lu","Ma","Mi","Jo","Vi","Sa","Du"))</f>
        <v/>
      </c>
      <c r="E26" s="11">
        <f>IF(OR(B26="",C26=""),"",IF(OR(WEEKDAY(B26,2)=1,WEEKDAY(B26,2)=5),"D",IF(AND(C26&gt;=TIME(15,30,0),C26&lt;TIME(16,30,0)),"C",IF(AND(AND(WEEKDAY(B26,2)&gt;=2,WEEKDAY(B26,2)&lt;=4),C26&gt;=TIME(16,35,0),C26&lt;TIME(17,0,0)),"A1",IF(AND(AND(WEEKDAY(B26,2)&gt;=2,WEEKDAY(B26,2)&lt;=4),C26&gt;=TIME(17,0,0),C26&lt;TIME(18,0,0)),"A2",IF(AND(AND(WEEKDAY(B26,2)&gt;=2,WEEKDAY(B26,2)&lt;=4),C26&gt;=TIME(18,0,0),C26&lt;TIME(19,0,0)),"A3",IF(AND(AND(WEEKDAY(B26,2)&gt;=2,WEEKDAY(B26,2)&lt;=4),C26&gt;=TIME(22,0,0),C26&lt;TIME(22,45,0)),"B","Other")))))))</f>
        <v/>
      </c>
      <c r="F26" s="12" t="inlineStr">
        <is>
          <t>M2D</t>
        </is>
      </c>
      <c r="G26" s="12" t="inlineStr">
        <is>
          <t>DIA</t>
        </is>
      </c>
      <c r="H26" s="12" t="inlineStr">
        <is>
          <t>3min</t>
        </is>
      </c>
      <c r="I26" s="12" t="inlineStr">
        <is>
          <t>Sell</t>
        </is>
      </c>
      <c r="J26" s="13" t="n">
        <v>0.12</v>
      </c>
      <c r="K26" s="13" t="n">
        <v>0.05</v>
      </c>
      <c r="L26" s="13" t="n">
        <v>0.09</v>
      </c>
      <c r="M26" s="13" t="n">
        <v>0.12</v>
      </c>
      <c r="N26" s="12" t="inlineStr">
        <is>
          <t>TP0</t>
        </is>
      </c>
      <c r="O26" s="12" t="n"/>
      <c r="P26" s="14">
        <f>IF(N26="","",IF(N26="SL",-1,K26/J26))</f>
        <v/>
      </c>
      <c r="Q26" s="14">
        <f>IF(N26="","",IF(OR(N26="SL",N26="TP0"),-1,L26/J26))</f>
        <v/>
      </c>
      <c r="R26" s="14">
        <f>IF(N26="","",IF(N26="TP2",M26/J26,-1))</f>
        <v/>
      </c>
      <c r="S26" s="14">
        <f>IF(N26="","",IF(N26="SL",-1,IF(N26="TP0",0.5*K26/J26,0.5*(K26+L26)/J26)))</f>
        <v/>
      </c>
      <c r="T26" s="14">
        <f>IF(N26="","",IF(N26="SL",-1,IF(N26="TP0",0.5*K26/J26-0.5,0.5*(K26+L26)/J26)))</f>
        <v/>
      </c>
      <c r="U26" s="15">
        <f>IF(P26="","",P26*J26/100*Config!$B$4)</f>
        <v/>
      </c>
      <c r="V26" s="15">
        <f>IF(Q26="","",Q26*J26/100*Config!$B$4)</f>
        <v/>
      </c>
      <c r="W26" s="15">
        <f>IF(R26="","",R26*J26/100*Config!$B$4)</f>
        <v/>
      </c>
      <c r="X26" s="15">
        <f>IF(S26="","",S26*J26/100*Config!$B$4)</f>
        <v/>
      </c>
      <c r="Y26" s="15">
        <f>IF(T26="","",T26*J26/100*Config!$B$4)</f>
        <v/>
      </c>
      <c r="Z26" s="15">
        <f>IF(U26="","",Config!$B$4 + SUM($U$2:U26))</f>
        <v/>
      </c>
      <c r="AA26" s="15">
        <f>IF(V26="","",Config!$B$4 + SUM($V$2:V26))</f>
        <v/>
      </c>
      <c r="AB26" s="15">
        <f>IF(W26="","",Config!$B$4 + SUM($W$2:W26))</f>
        <v/>
      </c>
      <c r="AC26" s="15">
        <f>IF(X26="","",Config!$B$4 + SUM($X$2:X26))</f>
        <v/>
      </c>
      <c r="AD26" s="15">
        <f>IF(Y26="","",Config!$B$4 + SUM($Y$2:Y26))</f>
        <v/>
      </c>
      <c r="AE26" s="15">
        <f>IF(P26="","",P26*J26/100*Config!$B$11)</f>
        <v/>
      </c>
      <c r="AF26" s="15">
        <f>IF(Q26="","",Q26*J26/100*Config!$B$11)</f>
        <v/>
      </c>
      <c r="AG26" s="15">
        <f>IF(R26="","",R26*J26/100*Config!$B$11)</f>
        <v/>
      </c>
      <c r="AH26" s="15">
        <f>IF(S26="","",S26*J26/100*Config!$B$11)</f>
        <v/>
      </c>
      <c r="AI26" s="15">
        <f>IF(T26="","",T26*J26/100*Config!$B$11)</f>
        <v/>
      </c>
      <c r="AJ26" s="15">
        <f>IF(AE26="","",Config!$B$9 + SUM($AE$2:AE26))</f>
        <v/>
      </c>
      <c r="AK26" s="15">
        <f>IF(AF26="","",Config!$B$9 + SUM($AF$2:AF26))</f>
        <v/>
      </c>
      <c r="AL26" s="15">
        <f>IF(AG26="","",Config!$B$9 + SUM($AG$2:AG26))</f>
        <v/>
      </c>
      <c r="AM26" s="15">
        <f>IF(AH26="","",Config!$B$9 + SUM($AH$2:AH26))</f>
        <v/>
      </c>
      <c r="AN26" s="15">
        <f>IF(AI26="","",Config!$B$9 + SUM($AI$2:AI26))</f>
        <v/>
      </c>
      <c r="AO26" s="16">
        <f>IF(P26="","",IF(P26&gt;0,1,0))</f>
        <v/>
      </c>
      <c r="AP26" s="16">
        <f>IF(Q26="","",IF(Q26&gt;0,1,0))</f>
        <v/>
      </c>
      <c r="AQ26" s="16">
        <f>IF(R26="","",IF(R26&gt;0,1,0))</f>
        <v/>
      </c>
      <c r="AR26" s="16">
        <f>IF(S26="","",IF(S26&gt;0,1,0))</f>
        <v/>
      </c>
      <c r="AS26" s="16">
        <f>IF(T26="","",IF(T26&gt;0,1,0))</f>
        <v/>
      </c>
      <c r="AT26" s="17">
        <f>IF(Z26="","",IF(AT25="",Z26,MAX(AT25,Z26)))</f>
        <v/>
      </c>
      <c r="AU26" s="17">
        <f>IF(AA26="","",IF(AU25="",AA26,MAX(AU25,AA26)))</f>
        <v/>
      </c>
      <c r="AV26" s="17">
        <f>IF(AB26="","",IF(AV25="",AB26,MAX(AV25,AB26)))</f>
        <v/>
      </c>
      <c r="AW26" s="17">
        <f>IF(AC26="","",IF(AW25="",AC26,MAX(AW25,AC26)))</f>
        <v/>
      </c>
      <c r="AX26" s="17">
        <f>IF(AD26="","",IF(AX25="",AD26,MAX(AX25,AD26)))</f>
        <v/>
      </c>
      <c r="AY26" s="17">
        <f>IF(Z26="","",AT26-Z26)</f>
        <v/>
      </c>
      <c r="AZ26" s="17">
        <f>IF(AA26="","",AU26-AA26)</f>
        <v/>
      </c>
      <c r="BA26" s="17">
        <f>IF(AB26="","",AV26-AB26)</f>
        <v/>
      </c>
      <c r="BB26" s="17">
        <f>IF(AC26="","",AW26-AC26)</f>
        <v/>
      </c>
      <c r="BC26" s="17">
        <f>IF(AD26="","",AX26-AD26)</f>
        <v/>
      </c>
      <c r="BD26" s="17">
        <f>IF(OR(AE26="",B26=""),"",SUMIFS($AE$2:AE26,$B$2:B26,B26))</f>
        <v/>
      </c>
      <c r="BE26" s="17">
        <f>IF(OR(AF26="",B26=""),"",SUMIFS($AF$2:AF26,$B$2:B26,B26))</f>
        <v/>
      </c>
      <c r="BF26" s="17">
        <f>IF(OR(AG26="",B26=""),"",SUMIFS($AG$2:AG26,$B$2:B26,B26))</f>
        <v/>
      </c>
      <c r="BG26" s="17">
        <f>IF(OR(AH26="",B26=""),"",SUMIFS($AH$2:AH26,$B$2:B26,B26))</f>
        <v/>
      </c>
      <c r="BH26" s="17">
        <f>IF(OR(AI26="",B26=""),"",SUMIFS($AI$2:AI26,$B$2:B26,B26))</f>
        <v/>
      </c>
      <c r="BI26" s="17">
        <f>IF(AJ26="","",IF(BI25="",AJ26,MAX(BI25,AJ26)))</f>
        <v/>
      </c>
      <c r="BJ26" s="17">
        <f>IF(AK26="","",IF(BJ25="",AK26,MAX(BJ25,AK26)))</f>
        <v/>
      </c>
      <c r="BK26" s="17">
        <f>IF(AL26="","",IF(BK25="",AL26,MAX(BK25,AL26)))</f>
        <v/>
      </c>
      <c r="BL26" s="17">
        <f>IF(AM26="","",IF(BL25="",AM26,MAX(BL25,AM26)))</f>
        <v/>
      </c>
      <c r="BM26" s="17">
        <f>IF(AN26="","",IF(BM25="",AN26,MAX(BM25,AN26)))</f>
        <v/>
      </c>
      <c r="BN26" s="17">
        <f>IF(AJ26="","",BI26-AJ26)</f>
        <v/>
      </c>
      <c r="BO26" s="17">
        <f>IF(AK26="","",BJ26-AK26)</f>
        <v/>
      </c>
      <c r="BP26" s="17">
        <f>IF(AL26="","",BK26-AL26)</f>
        <v/>
      </c>
      <c r="BQ26" s="17">
        <f>IF(AM26="","",BL26-AM26)</f>
        <v/>
      </c>
      <c r="BR26" s="17">
        <f>IF(AN26="","",BM26-AN26)</f>
        <v/>
      </c>
    </row>
    <row r="27">
      <c r="A27">
        <f>ROW()-1</f>
        <v/>
      </c>
      <c r="B27" s="9" t="n">
        <v>46153</v>
      </c>
      <c r="C27" s="32" t="n">
        <v>0.7791666666666667</v>
      </c>
      <c r="D27" s="11">
        <f>IF(B27="","",CHOOSE(WEEKDAY(B27,2),"Lu","Ma","Mi","Jo","Vi","Sa","Du"))</f>
        <v/>
      </c>
      <c r="E27" s="11">
        <f>IF(OR(B27="",C27=""),"",IF(OR(WEEKDAY(B27,2)=1,WEEKDAY(B27,2)=5),"D",IF(AND(C27&gt;=TIME(15,30,0),C27&lt;TIME(16,30,0)),"C",IF(AND(AND(WEEKDAY(B27,2)&gt;=2,WEEKDAY(B27,2)&lt;=4),C27&gt;=TIME(16,35,0),C27&lt;TIME(17,0,0)),"A1",IF(AND(AND(WEEKDAY(B27,2)&gt;=2,WEEKDAY(B27,2)&lt;=4),C27&gt;=TIME(17,0,0),C27&lt;TIME(18,0,0)),"A2",IF(AND(AND(WEEKDAY(B27,2)&gt;=2,WEEKDAY(B27,2)&lt;=4),C27&gt;=TIME(18,0,0),C27&lt;TIME(19,0,0)),"A3",IF(AND(AND(WEEKDAY(B27,2)&gt;=2,WEEKDAY(B27,2)&lt;=4),C27&gt;=TIME(22,0,0),C27&lt;TIME(22,45,0)),"B","Other")))))))</f>
        <v/>
      </c>
      <c r="F27" s="12" t="inlineStr">
        <is>
          <t>M2D</t>
        </is>
      </c>
      <c r="G27" s="12" t="inlineStr">
        <is>
          <t>DIA</t>
        </is>
      </c>
      <c r="H27" s="12" t="inlineStr">
        <is>
          <t>3min</t>
        </is>
      </c>
      <c r="I27" s="12" t="inlineStr">
        <is>
          <t>Buy</t>
        </is>
      </c>
      <c r="J27" s="13" t="n">
        <v>0.09</v>
      </c>
      <c r="K27" s="13" t="n">
        <v>0.04</v>
      </c>
      <c r="L27" s="13" t="n">
        <v>0.06</v>
      </c>
      <c r="M27" s="13" t="n">
        <v>0.09</v>
      </c>
      <c r="N27" s="12" t="inlineStr">
        <is>
          <t>SL</t>
        </is>
      </c>
      <c r="O27" s="12" t="n"/>
      <c r="P27" s="14">
        <f>IF(N27="","",IF(N27="SL",-1,K27/J27))</f>
        <v/>
      </c>
      <c r="Q27" s="14">
        <f>IF(N27="","",IF(OR(N27="SL",N27="TP0"),-1,L27/J27))</f>
        <v/>
      </c>
      <c r="R27" s="14">
        <f>IF(N27="","",IF(N27="TP2",M27/J27,-1))</f>
        <v/>
      </c>
      <c r="S27" s="14">
        <f>IF(N27="","",IF(N27="SL",-1,IF(N27="TP0",0.5*K27/J27,0.5*(K27+L27)/J27)))</f>
        <v/>
      </c>
      <c r="T27" s="14">
        <f>IF(N27="","",IF(N27="SL",-1,IF(N27="TP0",0.5*K27/J27-0.5,0.5*(K27+L27)/J27)))</f>
        <v/>
      </c>
      <c r="U27" s="15">
        <f>IF(P27="","",P27*J27/100*Config!$B$4)</f>
        <v/>
      </c>
      <c r="V27" s="15">
        <f>IF(Q27="","",Q27*J27/100*Config!$B$4)</f>
        <v/>
      </c>
      <c r="W27" s="15">
        <f>IF(R27="","",R27*J27/100*Config!$B$4)</f>
        <v/>
      </c>
      <c r="X27" s="15">
        <f>IF(S27="","",S27*J27/100*Config!$B$4)</f>
        <v/>
      </c>
      <c r="Y27" s="15">
        <f>IF(T27="","",T27*J27/100*Config!$B$4)</f>
        <v/>
      </c>
      <c r="Z27" s="15">
        <f>IF(U27="","",Config!$B$4 + SUM($U$2:U27))</f>
        <v/>
      </c>
      <c r="AA27" s="15">
        <f>IF(V27="","",Config!$B$4 + SUM($V$2:V27))</f>
        <v/>
      </c>
      <c r="AB27" s="15">
        <f>IF(W27="","",Config!$B$4 + SUM($W$2:W27))</f>
        <v/>
      </c>
      <c r="AC27" s="15">
        <f>IF(X27="","",Config!$B$4 + SUM($X$2:X27))</f>
        <v/>
      </c>
      <c r="AD27" s="15">
        <f>IF(Y27="","",Config!$B$4 + SUM($Y$2:Y27))</f>
        <v/>
      </c>
      <c r="AE27" s="15">
        <f>IF(P27="","",P27*J27/100*Config!$B$11)</f>
        <v/>
      </c>
      <c r="AF27" s="15">
        <f>IF(Q27="","",Q27*J27/100*Config!$B$11)</f>
        <v/>
      </c>
      <c r="AG27" s="15">
        <f>IF(R27="","",R27*J27/100*Config!$B$11)</f>
        <v/>
      </c>
      <c r="AH27" s="15">
        <f>IF(S27="","",S27*J27/100*Config!$B$11)</f>
        <v/>
      </c>
      <c r="AI27" s="15">
        <f>IF(T27="","",T27*J27/100*Config!$B$11)</f>
        <v/>
      </c>
      <c r="AJ27" s="15">
        <f>IF(AE27="","",Config!$B$9 + SUM($AE$2:AE27))</f>
        <v/>
      </c>
      <c r="AK27" s="15">
        <f>IF(AF27="","",Config!$B$9 + SUM($AF$2:AF27))</f>
        <v/>
      </c>
      <c r="AL27" s="15">
        <f>IF(AG27="","",Config!$B$9 + SUM($AG$2:AG27))</f>
        <v/>
      </c>
      <c r="AM27" s="15">
        <f>IF(AH27="","",Config!$B$9 + SUM($AH$2:AH27))</f>
        <v/>
      </c>
      <c r="AN27" s="15">
        <f>IF(AI27="","",Config!$B$9 + SUM($AI$2:AI27))</f>
        <v/>
      </c>
      <c r="AO27" s="16">
        <f>IF(P27="","",IF(P27&gt;0,1,0))</f>
        <v/>
      </c>
      <c r="AP27" s="16">
        <f>IF(Q27="","",IF(Q27&gt;0,1,0))</f>
        <v/>
      </c>
      <c r="AQ27" s="16">
        <f>IF(R27="","",IF(R27&gt;0,1,0))</f>
        <v/>
      </c>
      <c r="AR27" s="16">
        <f>IF(S27="","",IF(S27&gt;0,1,0))</f>
        <v/>
      </c>
      <c r="AS27" s="16">
        <f>IF(T27="","",IF(T27&gt;0,1,0))</f>
        <v/>
      </c>
      <c r="AT27" s="17">
        <f>IF(Z27="","",IF(AT24="",Z27,MAX(AT24,Z27)))</f>
        <v/>
      </c>
      <c r="AU27" s="17">
        <f>IF(AA27="","",IF(AU24="",AA27,MAX(AU24,AA27)))</f>
        <v/>
      </c>
      <c r="AV27" s="17">
        <f>IF(AB27="","",IF(AV24="",AB27,MAX(AV24,AB27)))</f>
        <v/>
      </c>
      <c r="AW27" s="17">
        <f>IF(AC27="","",IF(AW24="",AC27,MAX(AW24,AC27)))</f>
        <v/>
      </c>
      <c r="AX27" s="17">
        <f>IF(AD27="","",IF(AX24="",AD27,MAX(AX24,AD27)))</f>
        <v/>
      </c>
      <c r="AY27" s="17">
        <f>IF(Z27="","",AT27-Z27)</f>
        <v/>
      </c>
      <c r="AZ27" s="17">
        <f>IF(AA27="","",AU27-AA27)</f>
        <v/>
      </c>
      <c r="BA27" s="17">
        <f>IF(AB27="","",AV27-AB27)</f>
        <v/>
      </c>
      <c r="BB27" s="17">
        <f>IF(AC27="","",AW27-AC27)</f>
        <v/>
      </c>
      <c r="BC27" s="17">
        <f>IF(AD27="","",AX27-AD27)</f>
        <v/>
      </c>
      <c r="BD27" s="17">
        <f>IF(OR(AE27="",B27=""),"",SUMIFS($AE$2:AE27,$B$2:B27,B27))</f>
        <v/>
      </c>
      <c r="BE27" s="17">
        <f>IF(OR(AF27="",B27=""),"",SUMIFS($AF$2:AF27,$B$2:B27,B27))</f>
        <v/>
      </c>
      <c r="BF27" s="17">
        <f>IF(OR(AG27="",B27=""),"",SUMIFS($AG$2:AG27,$B$2:B27,B27))</f>
        <v/>
      </c>
      <c r="BG27" s="17">
        <f>IF(OR(AH27="",B27=""),"",SUMIFS($AH$2:AH27,$B$2:B27,B27))</f>
        <v/>
      </c>
      <c r="BH27" s="17">
        <f>IF(OR(AI27="",B27=""),"",SUMIFS($AI$2:AI27,$B$2:B27,B27))</f>
        <v/>
      </c>
      <c r="BI27" s="17">
        <f>IF(AJ27="","",IF(BI24="",AJ27,MAX(BI24,AJ27)))</f>
        <v/>
      </c>
      <c r="BJ27" s="17">
        <f>IF(AK27="","",IF(BJ24="",AK27,MAX(BJ24,AK27)))</f>
        <v/>
      </c>
      <c r="BK27" s="17">
        <f>IF(AL27="","",IF(BK24="",AL27,MAX(BK24,AL27)))</f>
        <v/>
      </c>
      <c r="BL27" s="17">
        <f>IF(AM27="","",IF(BL24="",AM27,MAX(BL24,AM27)))</f>
        <v/>
      </c>
      <c r="BM27" s="17">
        <f>IF(AN27="","",IF(BM24="",AN27,MAX(BM24,AN27)))</f>
        <v/>
      </c>
      <c r="BN27" s="17">
        <f>IF(AJ27="","",BI27-AJ27)</f>
        <v/>
      </c>
      <c r="BO27" s="17">
        <f>IF(AK27="","",BJ27-AK27)</f>
        <v/>
      </c>
      <c r="BP27" s="17">
        <f>IF(AL27="","",BK27-AL27)</f>
        <v/>
      </c>
      <c r="BQ27" s="17">
        <f>IF(AM27="","",BL27-AM27)</f>
        <v/>
      </c>
      <c r="BR27" s="17">
        <f>IF(AN27="","",BM27-AN27)</f>
        <v/>
      </c>
    </row>
    <row r="28">
      <c r="A28">
        <f>ROW()-1</f>
        <v/>
      </c>
      <c r="B28" s="9" t="n">
        <v>46153</v>
      </c>
      <c r="C28" s="32" t="n">
        <v>0.7208333333333333</v>
      </c>
      <c r="D28" s="11">
        <f>IF(B28="","",CHOOSE(WEEKDAY(B28,2),"Lu","Ma","Mi","Jo","Vi","Sa","Du"))</f>
        <v/>
      </c>
      <c r="E28" s="11">
        <f>IF(OR(B28="",C28=""),"",IF(OR(WEEKDAY(B28,2)=1,WEEKDAY(B28,2)=5),"D",IF(AND(C28&gt;=TIME(15,30,0),C28&lt;TIME(16,30,0)),"C",IF(AND(AND(WEEKDAY(B28,2)&gt;=2,WEEKDAY(B28,2)&lt;=4),C28&gt;=TIME(16,35,0),C28&lt;TIME(17,0,0)),"A1",IF(AND(AND(WEEKDAY(B28,2)&gt;=2,WEEKDAY(B28,2)&lt;=4),C28&gt;=TIME(17,0,0),C28&lt;TIME(18,0,0)),"A2",IF(AND(AND(WEEKDAY(B28,2)&gt;=2,WEEKDAY(B28,2)&lt;=4),C28&gt;=TIME(18,0,0),C28&lt;TIME(19,0,0)),"A3",IF(AND(AND(WEEKDAY(B28,2)&gt;=2,WEEKDAY(B28,2)&lt;=4),C28&gt;=TIME(22,0,0),C28&lt;TIME(22,45,0)),"B","Other")))))))</f>
        <v/>
      </c>
      <c r="F28" s="12" t="inlineStr">
        <is>
          <t>M2D</t>
        </is>
      </c>
      <c r="G28" s="12" t="inlineStr">
        <is>
          <t>DIA</t>
        </is>
      </c>
      <c r="H28" s="12" t="inlineStr">
        <is>
          <t>3min</t>
        </is>
      </c>
      <c r="I28" s="12" t="inlineStr">
        <is>
          <t>Buy</t>
        </is>
      </c>
      <c r="J28" s="13" t="n">
        <v>0.18</v>
      </c>
      <c r="K28" s="13" t="n">
        <v>0.09</v>
      </c>
      <c r="L28" s="13" t="n">
        <v>0.15</v>
      </c>
      <c r="M28" s="13" t="n">
        <v>0.18</v>
      </c>
      <c r="N28" s="12" t="inlineStr">
        <is>
          <t>TP2</t>
        </is>
      </c>
      <c r="O28" s="12" t="n"/>
      <c r="P28" s="14">
        <f>IF(N28="","",IF(N28="SL",-1,K28/J28))</f>
        <v/>
      </c>
      <c r="Q28" s="14">
        <f>IF(N28="","",IF(OR(N28="SL",N28="TP0"),-1,L28/J28))</f>
        <v/>
      </c>
      <c r="R28" s="14">
        <f>IF(N28="","",IF(N28="TP2",M28/J28,-1))</f>
        <v/>
      </c>
      <c r="S28" s="14">
        <f>IF(N28="","",IF(N28="SL",-1,IF(N28="TP0",0.5*K28/J28,0.5*(K28+L28)/J28)))</f>
        <v/>
      </c>
      <c r="T28" s="14">
        <f>IF(N28="","",IF(N28="SL",-1,IF(N28="TP0",0.5*K28/J28-0.5,0.5*(K28+L28)/J28)))</f>
        <v/>
      </c>
      <c r="U28" s="15">
        <f>IF(P28="","",P28*J28/100*Config!$B$4)</f>
        <v/>
      </c>
      <c r="V28" s="15">
        <f>IF(Q28="","",Q28*J28/100*Config!$B$4)</f>
        <v/>
      </c>
      <c r="W28" s="15">
        <f>IF(R28="","",R28*J28/100*Config!$B$4)</f>
        <v/>
      </c>
      <c r="X28" s="15">
        <f>IF(S28="","",S28*J28/100*Config!$B$4)</f>
        <v/>
      </c>
      <c r="Y28" s="15">
        <f>IF(T28="","",T28*J28/100*Config!$B$4)</f>
        <v/>
      </c>
      <c r="Z28" s="15">
        <f>IF(U28="","",Config!$B$4 + SUM($U$2:U28))</f>
        <v/>
      </c>
      <c r="AA28" s="15">
        <f>IF(V28="","",Config!$B$4 + SUM($V$2:V28))</f>
        <v/>
      </c>
      <c r="AB28" s="15">
        <f>IF(W28="","",Config!$B$4 + SUM($W$2:W28))</f>
        <v/>
      </c>
      <c r="AC28" s="15">
        <f>IF(X28="","",Config!$B$4 + SUM($X$2:X28))</f>
        <v/>
      </c>
      <c r="AD28" s="15">
        <f>IF(Y28="","",Config!$B$4 + SUM($Y$2:Y28))</f>
        <v/>
      </c>
      <c r="AE28" s="15">
        <f>IF(P28="","",P28*J28/100*Config!$B$11)</f>
        <v/>
      </c>
      <c r="AF28" s="15">
        <f>IF(Q28="","",Q28*J28/100*Config!$B$11)</f>
        <v/>
      </c>
      <c r="AG28" s="15">
        <f>IF(R28="","",R28*J28/100*Config!$B$11)</f>
        <v/>
      </c>
      <c r="AH28" s="15">
        <f>IF(S28="","",S28*J28/100*Config!$B$11)</f>
        <v/>
      </c>
      <c r="AI28" s="15">
        <f>IF(T28="","",T28*J28/100*Config!$B$11)</f>
        <v/>
      </c>
      <c r="AJ28" s="15">
        <f>IF(AE28="","",Config!$B$9 + SUM($AE$2:AE28))</f>
        <v/>
      </c>
      <c r="AK28" s="15">
        <f>IF(AF28="","",Config!$B$9 + SUM($AF$2:AF28))</f>
        <v/>
      </c>
      <c r="AL28" s="15">
        <f>IF(AG28="","",Config!$B$9 + SUM($AG$2:AG28))</f>
        <v/>
      </c>
      <c r="AM28" s="15">
        <f>IF(AH28="","",Config!$B$9 + SUM($AH$2:AH28))</f>
        <v/>
      </c>
      <c r="AN28" s="15">
        <f>IF(AI28="","",Config!$B$9 + SUM($AI$2:AI28))</f>
        <v/>
      </c>
      <c r="AO28" s="16">
        <f>IF(P28="","",IF(P28&gt;0,1,0))</f>
        <v/>
      </c>
      <c r="AP28" s="16">
        <f>IF(Q28="","",IF(Q28&gt;0,1,0))</f>
        <v/>
      </c>
      <c r="AQ28" s="16">
        <f>IF(R28="","",IF(R28&gt;0,1,0))</f>
        <v/>
      </c>
      <c r="AR28" s="16">
        <f>IF(S28="","",IF(S28&gt;0,1,0))</f>
        <v/>
      </c>
      <c r="AS28" s="16">
        <f>IF(T28="","",IF(T28&gt;0,1,0))</f>
        <v/>
      </c>
      <c r="AT28" s="17">
        <f>IF(Z28="","",IF(AT25="",Z28,MAX(AT25,Z28)))</f>
        <v/>
      </c>
      <c r="AU28" s="17">
        <f>IF(AA28="","",IF(AU25="",AA28,MAX(AU25,AA28)))</f>
        <v/>
      </c>
      <c r="AV28" s="17">
        <f>IF(AB28="","",IF(AV25="",AB28,MAX(AV25,AB28)))</f>
        <v/>
      </c>
      <c r="AW28" s="17">
        <f>IF(AC28="","",IF(AW25="",AC28,MAX(AW25,AC28)))</f>
        <v/>
      </c>
      <c r="AX28" s="17">
        <f>IF(AD28="","",IF(AX25="",AD28,MAX(AX25,AD28)))</f>
        <v/>
      </c>
      <c r="AY28" s="17">
        <f>IF(Z28="","",AT28-Z28)</f>
        <v/>
      </c>
      <c r="AZ28" s="17">
        <f>IF(AA28="","",AU28-AA28)</f>
        <v/>
      </c>
      <c r="BA28" s="17">
        <f>IF(AB28="","",AV28-AB28)</f>
        <v/>
      </c>
      <c r="BB28" s="17">
        <f>IF(AC28="","",AW28-AC28)</f>
        <v/>
      </c>
      <c r="BC28" s="17">
        <f>IF(AD28="","",AX28-AD28)</f>
        <v/>
      </c>
      <c r="BD28" s="17">
        <f>IF(OR(AE28="",B28=""),"",SUMIFS($AE$2:AE28,$B$2:B28,B28))</f>
        <v/>
      </c>
      <c r="BE28" s="17">
        <f>IF(OR(AF28="",B28=""),"",SUMIFS($AF$2:AF28,$B$2:B28,B28))</f>
        <v/>
      </c>
      <c r="BF28" s="17">
        <f>IF(OR(AG28="",B28=""),"",SUMIFS($AG$2:AG28,$B$2:B28,B28))</f>
        <v/>
      </c>
      <c r="BG28" s="17">
        <f>IF(OR(AH28="",B28=""),"",SUMIFS($AH$2:AH28,$B$2:B28,B28))</f>
        <v/>
      </c>
      <c r="BH28" s="17">
        <f>IF(OR(AI28="",B28=""),"",SUMIFS($AI$2:AI28,$B$2:B28,B28))</f>
        <v/>
      </c>
      <c r="BI28" s="17">
        <f>IF(AJ28="","",IF(BI25="",AJ28,MAX(BI25,AJ28)))</f>
        <v/>
      </c>
      <c r="BJ28" s="17">
        <f>IF(AK28="","",IF(BJ25="",AK28,MAX(BJ25,AK28)))</f>
        <v/>
      </c>
      <c r="BK28" s="17">
        <f>IF(AL28="","",IF(BK25="",AL28,MAX(BK25,AL28)))</f>
        <v/>
      </c>
      <c r="BL28" s="17">
        <f>IF(AM28="","",IF(BL25="",AM28,MAX(BL25,AM28)))</f>
        <v/>
      </c>
      <c r="BM28" s="17">
        <f>IF(AN28="","",IF(BM25="",AN28,MAX(BM25,AN28)))</f>
        <v/>
      </c>
      <c r="BN28" s="17">
        <f>IF(AJ28="","",BI28-AJ28)</f>
        <v/>
      </c>
      <c r="BO28" s="17">
        <f>IF(AK28="","",BJ28-AK28)</f>
        <v/>
      </c>
      <c r="BP28" s="17">
        <f>IF(AL28="","",BK28-AL28)</f>
        <v/>
      </c>
      <c r="BQ28" s="17">
        <f>IF(AM28="","",BL28-AM28)</f>
        <v/>
      </c>
      <c r="BR28" s="17">
        <f>IF(AN28="","",BM28-AN28)</f>
        <v/>
      </c>
    </row>
    <row r="29">
      <c r="A29">
        <f>ROW()-1</f>
        <v/>
      </c>
      <c r="B29" s="9" t="n">
        <v>46150</v>
      </c>
      <c r="C29" s="32" t="n">
        <v>0.86875</v>
      </c>
      <c r="D29" s="11">
        <f>IF(B29="","",CHOOSE(WEEKDAY(B29,2),"Lu","Ma","Mi","Jo","Vi","Sa","Du"))</f>
        <v/>
      </c>
      <c r="E29" s="11">
        <f>IF(OR(B29="",C29=""),"",IF(OR(WEEKDAY(B29,2)=1,WEEKDAY(B29,2)=5),"D",IF(AND(C29&gt;=TIME(15,30,0),C29&lt;TIME(16,30,0)),"C",IF(AND(AND(WEEKDAY(B29,2)&gt;=2,WEEKDAY(B29,2)&lt;=4),C29&gt;=TIME(16,35,0),C29&lt;TIME(17,0,0)),"A1",IF(AND(AND(WEEKDAY(B29,2)&gt;=2,WEEKDAY(B29,2)&lt;=4),C29&gt;=TIME(17,0,0),C29&lt;TIME(18,0,0)),"A2",IF(AND(AND(WEEKDAY(B29,2)&gt;=2,WEEKDAY(B29,2)&lt;=4),C29&gt;=TIME(18,0,0),C29&lt;TIME(19,0,0)),"A3",IF(AND(AND(WEEKDAY(B29,2)&gt;=2,WEEKDAY(B29,2)&lt;=4),C29&gt;=TIME(22,0,0),C29&lt;TIME(22,45,0)),"B","Other")))))))</f>
        <v/>
      </c>
      <c r="F29" s="12" t="inlineStr">
        <is>
          <t>M2D</t>
        </is>
      </c>
      <c r="G29" s="12" t="inlineStr">
        <is>
          <t>DIA</t>
        </is>
      </c>
      <c r="H29" s="12" t="inlineStr">
        <is>
          <t>3min</t>
        </is>
      </c>
      <c r="I29" s="12" t="inlineStr">
        <is>
          <t>Buy</t>
        </is>
      </c>
      <c r="J29" s="13" t="n">
        <v>0.15</v>
      </c>
      <c r="K29" s="13" t="n">
        <v>0.07000000000000001</v>
      </c>
      <c r="L29" s="13" t="n">
        <v>0.12</v>
      </c>
      <c r="M29" s="13" t="n">
        <v>0.15</v>
      </c>
      <c r="N29" s="12" t="inlineStr">
        <is>
          <t>TP1</t>
        </is>
      </c>
      <c r="O29" s="12" t="n"/>
      <c r="P29" s="14">
        <f>IF(N29="","",IF(N29="SL",-1,K29/J29))</f>
        <v/>
      </c>
      <c r="Q29" s="14">
        <f>IF(N29="","",IF(OR(N29="SL",N29="TP0"),-1,L29/J29))</f>
        <v/>
      </c>
      <c r="R29" s="14">
        <f>IF(N29="","",IF(N29="TP2",M29/J29,-1))</f>
        <v/>
      </c>
      <c r="S29" s="14">
        <f>IF(N29="","",IF(N29="SL",-1,IF(N29="TP0",0.5*K29/J29,0.5*(K29+L29)/J29)))</f>
        <v/>
      </c>
      <c r="T29" s="14">
        <f>IF(N29="","",IF(N29="SL",-1,IF(N29="TP0",0.5*K29/J29-0.5,0.5*(K29+L29)/J29)))</f>
        <v/>
      </c>
      <c r="U29" s="15">
        <f>IF(P29="","",P29*J29/100*Config!$B$4)</f>
        <v/>
      </c>
      <c r="V29" s="15">
        <f>IF(Q29="","",Q29*J29/100*Config!$B$4)</f>
        <v/>
      </c>
      <c r="W29" s="15">
        <f>IF(R29="","",R29*J29/100*Config!$B$4)</f>
        <v/>
      </c>
      <c r="X29" s="15">
        <f>IF(S29="","",S29*J29/100*Config!$B$4)</f>
        <v/>
      </c>
      <c r="Y29" s="15">
        <f>IF(T29="","",T29*J29/100*Config!$B$4)</f>
        <v/>
      </c>
      <c r="Z29" s="15">
        <f>IF(U29="","",Config!$B$4 + SUM($U$2:U29))</f>
        <v/>
      </c>
      <c r="AA29" s="15">
        <f>IF(V29="","",Config!$B$4 + SUM($V$2:V29))</f>
        <v/>
      </c>
      <c r="AB29" s="15">
        <f>IF(W29="","",Config!$B$4 + SUM($W$2:W29))</f>
        <v/>
      </c>
      <c r="AC29" s="15">
        <f>IF(X29="","",Config!$B$4 + SUM($X$2:X29))</f>
        <v/>
      </c>
      <c r="AD29" s="15">
        <f>IF(Y29="","",Config!$B$4 + SUM($Y$2:Y29))</f>
        <v/>
      </c>
      <c r="AE29" s="15">
        <f>IF(P29="","",P29*J29/100*Config!$B$11)</f>
        <v/>
      </c>
      <c r="AF29" s="15">
        <f>IF(Q29="","",Q29*J29/100*Config!$B$11)</f>
        <v/>
      </c>
      <c r="AG29" s="15">
        <f>IF(R29="","",R29*J29/100*Config!$B$11)</f>
        <v/>
      </c>
      <c r="AH29" s="15">
        <f>IF(S29="","",S29*J29/100*Config!$B$11)</f>
        <v/>
      </c>
      <c r="AI29" s="15">
        <f>IF(T29="","",T29*J29/100*Config!$B$11)</f>
        <v/>
      </c>
      <c r="AJ29" s="15">
        <f>IF(AE29="","",Config!$B$9 + SUM($AE$2:AE29))</f>
        <v/>
      </c>
      <c r="AK29" s="15">
        <f>IF(AF29="","",Config!$B$9 + SUM($AF$2:AF29))</f>
        <v/>
      </c>
      <c r="AL29" s="15">
        <f>IF(AG29="","",Config!$B$9 + SUM($AG$2:AG29))</f>
        <v/>
      </c>
      <c r="AM29" s="15">
        <f>IF(AH29="","",Config!$B$9 + SUM($AH$2:AH29))</f>
        <v/>
      </c>
      <c r="AN29" s="15">
        <f>IF(AI29="","",Config!$B$9 + SUM($AI$2:AI29))</f>
        <v/>
      </c>
      <c r="AO29" s="16">
        <f>IF(P29="","",IF(P29&gt;0,1,0))</f>
        <v/>
      </c>
      <c r="AP29" s="16">
        <f>IF(Q29="","",IF(Q29&gt;0,1,0))</f>
        <v/>
      </c>
      <c r="AQ29" s="16">
        <f>IF(R29="","",IF(R29&gt;0,1,0))</f>
        <v/>
      </c>
      <c r="AR29" s="16">
        <f>IF(S29="","",IF(S29&gt;0,1,0))</f>
        <v/>
      </c>
      <c r="AS29" s="16">
        <f>IF(T29="","",IF(T29&gt;0,1,0))</f>
        <v/>
      </c>
      <c r="AT29" s="17">
        <f>IF(Z29="","",IF(AT27="",Z29,MAX(AT27,Z29)))</f>
        <v/>
      </c>
      <c r="AU29" s="17">
        <f>IF(AA29="","",IF(AU27="",AA29,MAX(AU27,AA29)))</f>
        <v/>
      </c>
      <c r="AV29" s="17">
        <f>IF(AB29="","",IF(AV27="",AB29,MAX(AV27,AB29)))</f>
        <v/>
      </c>
      <c r="AW29" s="17">
        <f>IF(AC29="","",IF(AW27="",AC29,MAX(AW27,AC29)))</f>
        <v/>
      </c>
      <c r="AX29" s="17">
        <f>IF(AD29="","",IF(AX27="",AD29,MAX(AX27,AD29)))</f>
        <v/>
      </c>
      <c r="AY29" s="17">
        <f>IF(Z29="","",AT29-Z29)</f>
        <v/>
      </c>
      <c r="AZ29" s="17">
        <f>IF(AA29="","",AU29-AA29)</f>
        <v/>
      </c>
      <c r="BA29" s="17">
        <f>IF(AB29="","",AV29-AB29)</f>
        <v/>
      </c>
      <c r="BB29" s="17">
        <f>IF(AC29="","",AW29-AC29)</f>
        <v/>
      </c>
      <c r="BC29" s="17">
        <f>IF(AD29="","",AX29-AD29)</f>
        <v/>
      </c>
      <c r="BD29" s="17">
        <f>IF(OR(AE29="",B29=""),"",SUMIFS($AE$2:AE29,$B$2:B29,B29))</f>
        <v/>
      </c>
      <c r="BE29" s="17">
        <f>IF(OR(AF29="",B29=""),"",SUMIFS($AF$2:AF29,$B$2:B29,B29))</f>
        <v/>
      </c>
      <c r="BF29" s="17">
        <f>IF(OR(AG29="",B29=""),"",SUMIFS($AG$2:AG29,$B$2:B29,B29))</f>
        <v/>
      </c>
      <c r="BG29" s="17">
        <f>IF(OR(AH29="",B29=""),"",SUMIFS($AH$2:AH29,$B$2:B29,B29))</f>
        <v/>
      </c>
      <c r="BH29" s="17">
        <f>IF(OR(AI29="",B29=""),"",SUMIFS($AI$2:AI29,$B$2:B29,B29))</f>
        <v/>
      </c>
      <c r="BI29" s="17">
        <f>IF(AJ29="","",IF(BI27="",AJ29,MAX(BI27,AJ29)))</f>
        <v/>
      </c>
      <c r="BJ29" s="17">
        <f>IF(AK29="","",IF(BJ27="",AK29,MAX(BJ27,AK29)))</f>
        <v/>
      </c>
      <c r="BK29" s="17">
        <f>IF(AL29="","",IF(BK27="",AL29,MAX(BK27,AL29)))</f>
        <v/>
      </c>
      <c r="BL29" s="17">
        <f>IF(AM29="","",IF(BL27="",AM29,MAX(BL27,AM29)))</f>
        <v/>
      </c>
      <c r="BM29" s="17">
        <f>IF(AN29="","",IF(BM27="",AN29,MAX(BM27,AN29)))</f>
        <v/>
      </c>
      <c r="BN29" s="17">
        <f>IF(AJ29="","",BI29-AJ29)</f>
        <v/>
      </c>
      <c r="BO29" s="17">
        <f>IF(AK29="","",BJ29-AK29)</f>
        <v/>
      </c>
      <c r="BP29" s="17">
        <f>IF(AL29="","",BK29-AL29)</f>
        <v/>
      </c>
      <c r="BQ29" s="17">
        <f>IF(AM29="","",BL29-AM29)</f>
        <v/>
      </c>
      <c r="BR29" s="17">
        <f>IF(AN29="","",BM29-AN29)</f>
        <v/>
      </c>
    </row>
    <row r="30">
      <c r="A30">
        <f>ROW()-1</f>
        <v/>
      </c>
      <c r="B30" s="9" t="n">
        <v>46150</v>
      </c>
      <c r="C30" s="32" t="n">
        <v>0.78125</v>
      </c>
      <c r="D30" s="11">
        <f>IF(B30="","",CHOOSE(WEEKDAY(B30,2),"Lu","Ma","Mi","Jo","Vi","Sa","Du"))</f>
        <v/>
      </c>
      <c r="E30" s="11">
        <f>IF(OR(B30="",C30=""),"",IF(OR(WEEKDAY(B30,2)=1,WEEKDAY(B30,2)=5),"D",IF(AND(C30&gt;=TIME(15,30,0),C30&lt;TIME(16,30,0)),"C",IF(AND(AND(WEEKDAY(B30,2)&gt;=2,WEEKDAY(B30,2)&lt;=4),C30&gt;=TIME(16,35,0),C30&lt;TIME(17,0,0)),"A1",IF(AND(AND(WEEKDAY(B30,2)&gt;=2,WEEKDAY(B30,2)&lt;=4),C30&gt;=TIME(17,0,0),C30&lt;TIME(18,0,0)),"A2",IF(AND(AND(WEEKDAY(B30,2)&gt;=2,WEEKDAY(B30,2)&lt;=4),C30&gt;=TIME(18,0,0),C30&lt;TIME(19,0,0)),"A3",IF(AND(AND(WEEKDAY(B30,2)&gt;=2,WEEKDAY(B30,2)&lt;=4),C30&gt;=TIME(22,0,0),C30&lt;TIME(22,45,0)),"B","Other")))))))</f>
        <v/>
      </c>
      <c r="F30" s="12" t="inlineStr">
        <is>
          <t>M2D</t>
        </is>
      </c>
      <c r="G30" s="12" t="inlineStr">
        <is>
          <t>DIA</t>
        </is>
      </c>
      <c r="H30" s="12" t="inlineStr">
        <is>
          <t>3min</t>
        </is>
      </c>
      <c r="I30" s="12" t="inlineStr">
        <is>
          <t>Sell</t>
        </is>
      </c>
      <c r="J30" s="13" t="n">
        <v>0.12</v>
      </c>
      <c r="K30" s="13" t="n">
        <v>0.05</v>
      </c>
      <c r="L30" s="13" t="n">
        <v>0.09</v>
      </c>
      <c r="M30" s="13" t="n">
        <v>0.12</v>
      </c>
      <c r="N30" s="12" t="inlineStr">
        <is>
          <t>SL</t>
        </is>
      </c>
      <c r="O30" s="12" t="n"/>
      <c r="P30" s="14">
        <f>IF(N30="","",IF(N30="SL",-1,K30/J30))</f>
        <v/>
      </c>
      <c r="Q30" s="14">
        <f>IF(N30="","",IF(OR(N30="SL",N30="TP0"),-1,L30/J30))</f>
        <v/>
      </c>
      <c r="R30" s="14">
        <f>IF(N30="","",IF(N30="TP2",M30/J30,-1))</f>
        <v/>
      </c>
      <c r="S30" s="14">
        <f>IF(N30="","",IF(N30="SL",-1,IF(N30="TP0",0.5*K30/J30,0.5*(K30+L30)/J30)))</f>
        <v/>
      </c>
      <c r="T30" s="14">
        <f>IF(N30="","",IF(N30="SL",-1,IF(N30="TP0",0.5*K30/J30-0.5,0.5*(K30+L30)/J30)))</f>
        <v/>
      </c>
      <c r="U30" s="15">
        <f>IF(P30="","",P30*J30/100*Config!$B$4)</f>
        <v/>
      </c>
      <c r="V30" s="15">
        <f>IF(Q30="","",Q30*J30/100*Config!$B$4)</f>
        <v/>
      </c>
      <c r="W30" s="15">
        <f>IF(R30="","",R30*J30/100*Config!$B$4)</f>
        <v/>
      </c>
      <c r="X30" s="15">
        <f>IF(S30="","",S30*J30/100*Config!$B$4)</f>
        <v/>
      </c>
      <c r="Y30" s="15">
        <f>IF(T30="","",T30*J30/100*Config!$B$4)</f>
        <v/>
      </c>
      <c r="Z30" s="15">
        <f>IF(U30="","",Config!$B$4 + SUM($U$2:U30))</f>
        <v/>
      </c>
      <c r="AA30" s="15">
        <f>IF(V30="","",Config!$B$4 + SUM($V$2:V30))</f>
        <v/>
      </c>
      <c r="AB30" s="15">
        <f>IF(W30="","",Config!$B$4 + SUM($W$2:W30))</f>
        <v/>
      </c>
      <c r="AC30" s="15">
        <f>IF(X30="","",Config!$B$4 + SUM($X$2:X30))</f>
        <v/>
      </c>
      <c r="AD30" s="15">
        <f>IF(Y30="","",Config!$B$4 + SUM($Y$2:Y30))</f>
        <v/>
      </c>
      <c r="AE30" s="15">
        <f>IF(P30="","",P30*J30/100*Config!$B$11)</f>
        <v/>
      </c>
      <c r="AF30" s="15">
        <f>IF(Q30="","",Q30*J30/100*Config!$B$11)</f>
        <v/>
      </c>
      <c r="AG30" s="15">
        <f>IF(R30="","",R30*J30/100*Config!$B$11)</f>
        <v/>
      </c>
      <c r="AH30" s="15">
        <f>IF(S30="","",S30*J30/100*Config!$B$11)</f>
        <v/>
      </c>
      <c r="AI30" s="15">
        <f>IF(T30="","",T30*J30/100*Config!$B$11)</f>
        <v/>
      </c>
      <c r="AJ30" s="15">
        <f>IF(AE30="","",Config!$B$9 + SUM($AE$2:AE30))</f>
        <v/>
      </c>
      <c r="AK30" s="15">
        <f>IF(AF30="","",Config!$B$9 + SUM($AF$2:AF30))</f>
        <v/>
      </c>
      <c r="AL30" s="15">
        <f>IF(AG30="","",Config!$B$9 + SUM($AG$2:AG30))</f>
        <v/>
      </c>
      <c r="AM30" s="15">
        <f>IF(AH30="","",Config!$B$9 + SUM($AH$2:AH30))</f>
        <v/>
      </c>
      <c r="AN30" s="15">
        <f>IF(AI30="","",Config!$B$9 + SUM($AI$2:AI30))</f>
        <v/>
      </c>
      <c r="AO30" s="16">
        <f>IF(P30="","",IF(P30&gt;0,1,0))</f>
        <v/>
      </c>
      <c r="AP30" s="16">
        <f>IF(Q30="","",IF(Q30&gt;0,1,0))</f>
        <v/>
      </c>
      <c r="AQ30" s="16">
        <f>IF(R30="","",IF(R30&gt;0,1,0))</f>
        <v/>
      </c>
      <c r="AR30" s="16">
        <f>IF(S30="","",IF(S30&gt;0,1,0))</f>
        <v/>
      </c>
      <c r="AS30" s="16">
        <f>IF(T30="","",IF(T30&gt;0,1,0))</f>
        <v/>
      </c>
      <c r="AT30" s="17">
        <f>IF(Z30="","",IF(AT27="",Z30,MAX(AT27,Z30)))</f>
        <v/>
      </c>
      <c r="AU30" s="17">
        <f>IF(AA30="","",IF(AU27="",AA30,MAX(AU27,AA30)))</f>
        <v/>
      </c>
      <c r="AV30" s="17">
        <f>IF(AB30="","",IF(AV27="",AB30,MAX(AV27,AB30)))</f>
        <v/>
      </c>
      <c r="AW30" s="17">
        <f>IF(AC30="","",IF(AW27="",AC30,MAX(AW27,AC30)))</f>
        <v/>
      </c>
      <c r="AX30" s="17">
        <f>IF(AD30="","",IF(AX27="",AD30,MAX(AX27,AD30)))</f>
        <v/>
      </c>
      <c r="AY30" s="17">
        <f>IF(Z30="","",AT30-Z30)</f>
        <v/>
      </c>
      <c r="AZ30" s="17">
        <f>IF(AA30="","",AU30-AA30)</f>
        <v/>
      </c>
      <c r="BA30" s="17">
        <f>IF(AB30="","",AV30-AB30)</f>
        <v/>
      </c>
      <c r="BB30" s="17">
        <f>IF(AC30="","",AW30-AC30)</f>
        <v/>
      </c>
      <c r="BC30" s="17">
        <f>IF(AD30="","",AX30-AD30)</f>
        <v/>
      </c>
      <c r="BD30" s="17">
        <f>IF(OR(AE30="",B30=""),"",SUMIFS($AE$2:AE30,$B$2:B30,B30))</f>
        <v/>
      </c>
      <c r="BE30" s="17">
        <f>IF(OR(AF30="",B30=""),"",SUMIFS($AF$2:AF30,$B$2:B30,B30))</f>
        <v/>
      </c>
      <c r="BF30" s="17">
        <f>IF(OR(AG30="",B30=""),"",SUMIFS($AG$2:AG30,$B$2:B30,B30))</f>
        <v/>
      </c>
      <c r="BG30" s="17">
        <f>IF(OR(AH30="",B30=""),"",SUMIFS($AH$2:AH30,$B$2:B30,B30))</f>
        <v/>
      </c>
      <c r="BH30" s="17">
        <f>IF(OR(AI30="",B30=""),"",SUMIFS($AI$2:AI30,$B$2:B30,B30))</f>
        <v/>
      </c>
      <c r="BI30" s="17">
        <f>IF(AJ30="","",IF(BI27="",AJ30,MAX(BI27,AJ30)))</f>
        <v/>
      </c>
      <c r="BJ30" s="17">
        <f>IF(AK30="","",IF(BJ27="",AK30,MAX(BJ27,AK30)))</f>
        <v/>
      </c>
      <c r="BK30" s="17">
        <f>IF(AL30="","",IF(BK27="",AL30,MAX(BK27,AL30)))</f>
        <v/>
      </c>
      <c r="BL30" s="17">
        <f>IF(AM30="","",IF(BL27="",AM30,MAX(BL27,AM30)))</f>
        <v/>
      </c>
      <c r="BM30" s="17">
        <f>IF(AN30="","",IF(BM27="",AN30,MAX(BM27,AN30)))</f>
        <v/>
      </c>
      <c r="BN30" s="17">
        <f>IF(AJ30="","",BI30-AJ30)</f>
        <v/>
      </c>
      <c r="BO30" s="17">
        <f>IF(AK30="","",BJ30-AK30)</f>
        <v/>
      </c>
      <c r="BP30" s="17">
        <f>IF(AL30="","",BK30-AL30)</f>
        <v/>
      </c>
      <c r="BQ30" s="17">
        <f>IF(AM30="","",BL30-AM30)</f>
        <v/>
      </c>
      <c r="BR30" s="17">
        <f>IF(AN30="","",BM30-AN30)</f>
        <v/>
      </c>
    </row>
    <row r="31">
      <c r="A31">
        <f>ROW()-1</f>
        <v/>
      </c>
      <c r="B31" s="9" t="n">
        <v>46150</v>
      </c>
      <c r="C31" s="32" t="n">
        <v>0.71875</v>
      </c>
      <c r="D31" s="11">
        <f>IF(B31="","",CHOOSE(WEEKDAY(B31,2),"Lu","Ma","Mi","Jo","Vi","Sa","Du"))</f>
        <v/>
      </c>
      <c r="E31" s="11">
        <f>IF(OR(B31="",C31=""),"",IF(OR(WEEKDAY(B31,2)=1,WEEKDAY(B31,2)=5),"D",IF(AND(C31&gt;=TIME(15,30,0),C31&lt;TIME(16,30,0)),"C",IF(AND(AND(WEEKDAY(B31,2)&gt;=2,WEEKDAY(B31,2)&lt;=4),C31&gt;=TIME(16,35,0),C31&lt;TIME(17,0,0)),"A1",IF(AND(AND(WEEKDAY(B31,2)&gt;=2,WEEKDAY(B31,2)&lt;=4),C31&gt;=TIME(17,0,0),C31&lt;TIME(18,0,0)),"A2",IF(AND(AND(WEEKDAY(B31,2)&gt;=2,WEEKDAY(B31,2)&lt;=4),C31&gt;=TIME(18,0,0),C31&lt;TIME(19,0,0)),"A3",IF(AND(AND(WEEKDAY(B31,2)&gt;=2,WEEKDAY(B31,2)&lt;=4),C31&gt;=TIME(22,0,0),C31&lt;TIME(22,45,0)),"B","Other")))))))</f>
        <v/>
      </c>
      <c r="F31" s="12" t="inlineStr">
        <is>
          <t>M2D</t>
        </is>
      </c>
      <c r="G31" s="12" t="inlineStr">
        <is>
          <t>DIA</t>
        </is>
      </c>
      <c r="H31" s="12" t="inlineStr">
        <is>
          <t>3min</t>
        </is>
      </c>
      <c r="I31" s="12" t="inlineStr">
        <is>
          <t>Buy</t>
        </is>
      </c>
      <c r="J31" s="13" t="n">
        <v>0.15</v>
      </c>
      <c r="K31" s="13" t="n">
        <v>0.07000000000000001</v>
      </c>
      <c r="L31" s="13" t="n">
        <v>0.12</v>
      </c>
      <c r="M31" s="13" t="n">
        <v>0.15</v>
      </c>
      <c r="N31" s="12" t="inlineStr">
        <is>
          <t>TP1</t>
        </is>
      </c>
      <c r="O31" s="12" t="n"/>
      <c r="P31" s="14">
        <f>IF(N31="","",IF(N31="SL",-1,K31/J31))</f>
        <v/>
      </c>
      <c r="Q31" s="14">
        <f>IF(N31="","",IF(OR(N31="SL",N31="TP0"),-1,L31/J31))</f>
        <v/>
      </c>
      <c r="R31" s="14">
        <f>IF(N31="","",IF(N31="TP2",M31/J31,-1))</f>
        <v/>
      </c>
      <c r="S31" s="14">
        <f>IF(N31="","",IF(N31="SL",-1,IF(N31="TP0",0.5*K31/J31,0.5*(K31+L31)/J31)))</f>
        <v/>
      </c>
      <c r="T31" s="14">
        <f>IF(N31="","",IF(N31="SL",-1,IF(N31="TP0",0.5*K31/J31-0.5,0.5*(K31+L31)/J31)))</f>
        <v/>
      </c>
      <c r="U31" s="15">
        <f>IF(P31="","",P31*J31/100*Config!$B$4)</f>
        <v/>
      </c>
      <c r="V31" s="15">
        <f>IF(Q31="","",Q31*J31/100*Config!$B$4)</f>
        <v/>
      </c>
      <c r="W31" s="15">
        <f>IF(R31="","",R31*J31/100*Config!$B$4)</f>
        <v/>
      </c>
      <c r="X31" s="15">
        <f>IF(S31="","",S31*J31/100*Config!$B$4)</f>
        <v/>
      </c>
      <c r="Y31" s="15">
        <f>IF(T31="","",T31*J31/100*Config!$B$4)</f>
        <v/>
      </c>
      <c r="Z31" s="15">
        <f>IF(U31="","",Config!$B$4 + SUM($U$2:U31))</f>
        <v/>
      </c>
      <c r="AA31" s="15">
        <f>IF(V31="","",Config!$B$4 + SUM($V$2:V31))</f>
        <v/>
      </c>
      <c r="AB31" s="15">
        <f>IF(W31="","",Config!$B$4 + SUM($W$2:W31))</f>
        <v/>
      </c>
      <c r="AC31" s="15">
        <f>IF(X31="","",Config!$B$4 + SUM($X$2:X31))</f>
        <v/>
      </c>
      <c r="AD31" s="15">
        <f>IF(Y31="","",Config!$B$4 + SUM($Y$2:Y31))</f>
        <v/>
      </c>
      <c r="AE31" s="15">
        <f>IF(P31="","",P31*J31/100*Config!$B$11)</f>
        <v/>
      </c>
      <c r="AF31" s="15">
        <f>IF(Q31="","",Q31*J31/100*Config!$B$11)</f>
        <v/>
      </c>
      <c r="AG31" s="15">
        <f>IF(R31="","",R31*J31/100*Config!$B$11)</f>
        <v/>
      </c>
      <c r="AH31" s="15">
        <f>IF(S31="","",S31*J31/100*Config!$B$11)</f>
        <v/>
      </c>
      <c r="AI31" s="15">
        <f>IF(T31="","",T31*J31/100*Config!$B$11)</f>
        <v/>
      </c>
      <c r="AJ31" s="15">
        <f>IF(AE31="","",Config!$B$9 + SUM($AE$2:AE31))</f>
        <v/>
      </c>
      <c r="AK31" s="15">
        <f>IF(AF31="","",Config!$B$9 + SUM($AF$2:AF31))</f>
        <v/>
      </c>
      <c r="AL31" s="15">
        <f>IF(AG31="","",Config!$B$9 + SUM($AG$2:AG31))</f>
        <v/>
      </c>
      <c r="AM31" s="15">
        <f>IF(AH31="","",Config!$B$9 + SUM($AH$2:AH31))</f>
        <v/>
      </c>
      <c r="AN31" s="15">
        <f>IF(AI31="","",Config!$B$9 + SUM($AI$2:AI31))</f>
        <v/>
      </c>
      <c r="AO31" s="16">
        <f>IF(P31="","",IF(P31&gt;0,1,0))</f>
        <v/>
      </c>
      <c r="AP31" s="16">
        <f>IF(Q31="","",IF(Q31&gt;0,1,0))</f>
        <v/>
      </c>
      <c r="AQ31" s="16">
        <f>IF(R31="","",IF(R31&gt;0,1,0))</f>
        <v/>
      </c>
      <c r="AR31" s="16">
        <f>IF(S31="","",IF(S31&gt;0,1,0))</f>
        <v/>
      </c>
      <c r="AS31" s="16">
        <f>IF(T31="","",IF(T31&gt;0,1,0))</f>
        <v/>
      </c>
      <c r="AT31" s="17">
        <f>IF(Z31="","",IF(AT28="",Z31,MAX(AT28,Z31)))</f>
        <v/>
      </c>
      <c r="AU31" s="17">
        <f>IF(AA31="","",IF(AU28="",AA31,MAX(AU28,AA31)))</f>
        <v/>
      </c>
      <c r="AV31" s="17">
        <f>IF(AB31="","",IF(AV28="",AB31,MAX(AV28,AB31)))</f>
        <v/>
      </c>
      <c r="AW31" s="17">
        <f>IF(AC31="","",IF(AW28="",AC31,MAX(AW28,AC31)))</f>
        <v/>
      </c>
      <c r="AX31" s="17">
        <f>IF(AD31="","",IF(AX28="",AD31,MAX(AX28,AD31)))</f>
        <v/>
      </c>
      <c r="AY31" s="17">
        <f>IF(Z31="","",AT31-Z31)</f>
        <v/>
      </c>
      <c r="AZ31" s="17">
        <f>IF(AA31="","",AU31-AA31)</f>
        <v/>
      </c>
      <c r="BA31" s="17">
        <f>IF(AB31="","",AV31-AB31)</f>
        <v/>
      </c>
      <c r="BB31" s="17">
        <f>IF(AC31="","",AW31-AC31)</f>
        <v/>
      </c>
      <c r="BC31" s="17">
        <f>IF(AD31="","",AX31-AD31)</f>
        <v/>
      </c>
      <c r="BD31" s="17">
        <f>IF(OR(AE31="",B31=""),"",SUMIFS($AE$2:AE31,$B$2:B31,B31))</f>
        <v/>
      </c>
      <c r="BE31" s="17">
        <f>IF(OR(AF31="",B31=""),"",SUMIFS($AF$2:AF31,$B$2:B31,B31))</f>
        <v/>
      </c>
      <c r="BF31" s="17">
        <f>IF(OR(AG31="",B31=""),"",SUMIFS($AG$2:AG31,$B$2:B31,B31))</f>
        <v/>
      </c>
      <c r="BG31" s="17">
        <f>IF(OR(AH31="",B31=""),"",SUMIFS($AH$2:AH31,$B$2:B31,B31))</f>
        <v/>
      </c>
      <c r="BH31" s="17">
        <f>IF(OR(AI31="",B31=""),"",SUMIFS($AI$2:AI31,$B$2:B31,B31))</f>
        <v/>
      </c>
      <c r="BI31" s="17">
        <f>IF(AJ31="","",IF(BI28="",AJ31,MAX(BI28,AJ31)))</f>
        <v/>
      </c>
      <c r="BJ31" s="17">
        <f>IF(AK31="","",IF(BJ28="",AK31,MAX(BJ28,AK31)))</f>
        <v/>
      </c>
      <c r="BK31" s="17">
        <f>IF(AL31="","",IF(BK28="",AL31,MAX(BK28,AL31)))</f>
        <v/>
      </c>
      <c r="BL31" s="17">
        <f>IF(AM31="","",IF(BL28="",AM31,MAX(BL28,AM31)))</f>
        <v/>
      </c>
      <c r="BM31" s="17">
        <f>IF(AN31="","",IF(BM28="",AN31,MAX(BM28,AN31)))</f>
        <v/>
      </c>
      <c r="BN31" s="17">
        <f>IF(AJ31="","",BI31-AJ31)</f>
        <v/>
      </c>
      <c r="BO31" s="17">
        <f>IF(AK31="","",BJ31-AK31)</f>
        <v/>
      </c>
      <c r="BP31" s="17">
        <f>IF(AL31="","",BK31-AL31)</f>
        <v/>
      </c>
      <c r="BQ31" s="17">
        <f>IF(AM31="","",BL31-AM31)</f>
        <v/>
      </c>
      <c r="BR31" s="17">
        <f>IF(AN31="","",BM31-AN31)</f>
        <v/>
      </c>
    </row>
    <row r="32">
      <c r="A32">
        <f>ROW()-1</f>
        <v/>
      </c>
      <c r="B32" s="9" t="n">
        <v>46149</v>
      </c>
      <c r="C32" s="32" t="n">
        <v>0.9291666666666667</v>
      </c>
      <c r="D32" s="11">
        <f>IF(B32="","",CHOOSE(WEEKDAY(B32,2),"Lu","Ma","Mi","Jo","Vi","Sa","Du"))</f>
        <v/>
      </c>
      <c r="E32" s="11">
        <f>IF(OR(B32="",C32=""),"",IF(OR(WEEKDAY(B32,2)=1,WEEKDAY(B32,2)=5),"D",IF(AND(C32&gt;=TIME(15,30,0),C32&lt;TIME(16,30,0)),"C",IF(AND(AND(WEEKDAY(B32,2)&gt;=2,WEEKDAY(B32,2)&lt;=4),C32&gt;=TIME(16,35,0),C32&lt;TIME(17,0,0)),"A1",IF(AND(AND(WEEKDAY(B32,2)&gt;=2,WEEKDAY(B32,2)&lt;=4),C32&gt;=TIME(17,0,0),C32&lt;TIME(18,0,0)),"A2",IF(AND(AND(WEEKDAY(B32,2)&gt;=2,WEEKDAY(B32,2)&lt;=4),C32&gt;=TIME(18,0,0),C32&lt;TIME(19,0,0)),"A3",IF(AND(AND(WEEKDAY(B32,2)&gt;=2,WEEKDAY(B32,2)&lt;=4),C32&gt;=TIME(22,0,0),C32&lt;TIME(22,45,0)),"B","Other")))))))</f>
        <v/>
      </c>
      <c r="F32" s="12" t="inlineStr">
        <is>
          <t>M2D</t>
        </is>
      </c>
      <c r="G32" s="12" t="inlineStr">
        <is>
          <t>DIA</t>
        </is>
      </c>
      <c r="H32" s="12" t="inlineStr">
        <is>
          <t>3min</t>
        </is>
      </c>
      <c r="I32" s="12" t="inlineStr">
        <is>
          <t>Sell</t>
        </is>
      </c>
      <c r="J32" s="13" t="n">
        <v>0.14</v>
      </c>
      <c r="K32" s="13" t="n">
        <v>0.07000000000000001</v>
      </c>
      <c r="L32" s="13" t="n">
        <v>0.11</v>
      </c>
      <c r="M32" s="13" t="n">
        <v>0.14</v>
      </c>
      <c r="N32" s="12" t="inlineStr">
        <is>
          <t>SL</t>
        </is>
      </c>
      <c r="O32" s="12" t="n"/>
      <c r="P32" s="14">
        <f>IF(N32="","",IF(N32="SL",-1,K32/J32))</f>
        <v/>
      </c>
      <c r="Q32" s="14">
        <f>IF(N32="","",IF(OR(N32="SL",N32="TP0"),-1,L32/J32))</f>
        <v/>
      </c>
      <c r="R32" s="14">
        <f>IF(N32="","",IF(N32="TP2",M32/J32,-1))</f>
        <v/>
      </c>
      <c r="S32" s="14">
        <f>IF(N32="","",IF(N32="SL",-1,IF(N32="TP0",0.5*K32/J32,0.5*(K32+L32)/J32)))</f>
        <v/>
      </c>
      <c r="T32" s="14">
        <f>IF(N32="","",IF(N32="SL",-1,IF(N32="TP0",0.5*K32/J32-0.5,0.5*(K32+L32)/J32)))</f>
        <v/>
      </c>
      <c r="U32" s="15">
        <f>IF(P32="","",P32*J32/100*Config!$B$4)</f>
        <v/>
      </c>
      <c r="V32" s="15">
        <f>IF(Q32="","",Q32*J32/100*Config!$B$4)</f>
        <v/>
      </c>
      <c r="W32" s="15">
        <f>IF(R32="","",R32*J32/100*Config!$B$4)</f>
        <v/>
      </c>
      <c r="X32" s="15">
        <f>IF(S32="","",S32*J32/100*Config!$B$4)</f>
        <v/>
      </c>
      <c r="Y32" s="15">
        <f>IF(T32="","",T32*J32/100*Config!$B$4)</f>
        <v/>
      </c>
      <c r="Z32" s="15">
        <f>IF(U32="","",Config!$B$4 + SUM($U$2:U32))</f>
        <v/>
      </c>
      <c r="AA32" s="15">
        <f>IF(V32="","",Config!$B$4 + SUM($V$2:V32))</f>
        <v/>
      </c>
      <c r="AB32" s="15">
        <f>IF(W32="","",Config!$B$4 + SUM($W$2:W32))</f>
        <v/>
      </c>
      <c r="AC32" s="15">
        <f>IF(X32="","",Config!$B$4 + SUM($X$2:X32))</f>
        <v/>
      </c>
      <c r="AD32" s="15">
        <f>IF(Y32="","",Config!$B$4 + SUM($Y$2:Y32))</f>
        <v/>
      </c>
      <c r="AE32" s="15">
        <f>IF(P32="","",P32*J32/100*Config!$B$11)</f>
        <v/>
      </c>
      <c r="AF32" s="15">
        <f>IF(Q32="","",Q32*J32/100*Config!$B$11)</f>
        <v/>
      </c>
      <c r="AG32" s="15">
        <f>IF(R32="","",R32*J32/100*Config!$B$11)</f>
        <v/>
      </c>
      <c r="AH32" s="15">
        <f>IF(S32="","",S32*J32/100*Config!$B$11)</f>
        <v/>
      </c>
      <c r="AI32" s="15">
        <f>IF(T32="","",T32*J32/100*Config!$B$11)</f>
        <v/>
      </c>
      <c r="AJ32" s="15">
        <f>IF(AE32="","",Config!$B$9 + SUM($AE$2:AE32))</f>
        <v/>
      </c>
      <c r="AK32" s="15">
        <f>IF(AF32="","",Config!$B$9 + SUM($AF$2:AF32))</f>
        <v/>
      </c>
      <c r="AL32" s="15">
        <f>IF(AG32="","",Config!$B$9 + SUM($AG$2:AG32))</f>
        <v/>
      </c>
      <c r="AM32" s="15">
        <f>IF(AH32="","",Config!$B$9 + SUM($AH$2:AH32))</f>
        <v/>
      </c>
      <c r="AN32" s="15">
        <f>IF(AI32="","",Config!$B$9 + SUM($AI$2:AI32))</f>
        <v/>
      </c>
      <c r="AO32" s="16">
        <f>IF(P32="","",IF(P32&gt;0,1,0))</f>
        <v/>
      </c>
      <c r="AP32" s="16">
        <f>IF(Q32="","",IF(Q32&gt;0,1,0))</f>
        <v/>
      </c>
      <c r="AQ32" s="16">
        <f>IF(R32="","",IF(R32&gt;0,1,0))</f>
        <v/>
      </c>
      <c r="AR32" s="16">
        <f>IF(S32="","",IF(S32&gt;0,1,0))</f>
        <v/>
      </c>
      <c r="AS32" s="16">
        <f>IF(T32="","",IF(T32&gt;0,1,0))</f>
        <v/>
      </c>
      <c r="AT32" s="17">
        <f>IF(Z32="","",IF(AT31="",Z32,MAX(AT31,Z32)))</f>
        <v/>
      </c>
      <c r="AU32" s="17">
        <f>IF(AA32="","",IF(AU31="",AA32,MAX(AU31,AA32)))</f>
        <v/>
      </c>
      <c r="AV32" s="17">
        <f>IF(AB32="","",IF(AV31="",AB32,MAX(AV31,AB32)))</f>
        <v/>
      </c>
      <c r="AW32" s="17">
        <f>IF(AC32="","",IF(AW31="",AC32,MAX(AW31,AC32)))</f>
        <v/>
      </c>
      <c r="AX32" s="17">
        <f>IF(AD32="","",IF(AX31="",AD32,MAX(AX31,AD32)))</f>
        <v/>
      </c>
      <c r="AY32" s="17">
        <f>IF(Z32="","",AT32-Z32)</f>
        <v/>
      </c>
      <c r="AZ32" s="17">
        <f>IF(AA32="","",AU32-AA32)</f>
        <v/>
      </c>
      <c r="BA32" s="17">
        <f>IF(AB32="","",AV32-AB32)</f>
        <v/>
      </c>
      <c r="BB32" s="17">
        <f>IF(AC32="","",AW32-AC32)</f>
        <v/>
      </c>
      <c r="BC32" s="17">
        <f>IF(AD32="","",AX32-AD32)</f>
        <v/>
      </c>
      <c r="BD32" s="17">
        <f>IF(OR(AE32="",B32=""),"",SUMIFS($AE$2:AE32,$B$2:B32,B32))</f>
        <v/>
      </c>
      <c r="BE32" s="17">
        <f>IF(OR(AF32="",B32=""),"",SUMIFS($AF$2:AF32,$B$2:B32,B32))</f>
        <v/>
      </c>
      <c r="BF32" s="17">
        <f>IF(OR(AG32="",B32=""),"",SUMIFS($AG$2:AG32,$B$2:B32,B32))</f>
        <v/>
      </c>
      <c r="BG32" s="17">
        <f>IF(OR(AH32="",B32=""),"",SUMIFS($AH$2:AH32,$B$2:B32,B32))</f>
        <v/>
      </c>
      <c r="BH32" s="17">
        <f>IF(OR(AI32="",B32=""),"",SUMIFS($AI$2:AI32,$B$2:B32,B32))</f>
        <v/>
      </c>
      <c r="BI32" s="17">
        <f>IF(AJ32="","",IF(BI31="",AJ32,MAX(BI31,AJ32)))</f>
        <v/>
      </c>
      <c r="BJ32" s="17">
        <f>IF(AK32="","",IF(BJ31="",AK32,MAX(BJ31,AK32)))</f>
        <v/>
      </c>
      <c r="BK32" s="17">
        <f>IF(AL32="","",IF(BK31="",AL32,MAX(BK31,AL32)))</f>
        <v/>
      </c>
      <c r="BL32" s="17">
        <f>IF(AM32="","",IF(BL31="",AM32,MAX(BL31,AM32)))</f>
        <v/>
      </c>
      <c r="BM32" s="17">
        <f>IF(AN32="","",IF(BM31="",AN32,MAX(BM31,AN32)))</f>
        <v/>
      </c>
      <c r="BN32" s="17">
        <f>IF(AJ32="","",BI32-AJ32)</f>
        <v/>
      </c>
      <c r="BO32" s="17">
        <f>IF(AK32="","",BJ32-AK32)</f>
        <v/>
      </c>
      <c r="BP32" s="17">
        <f>IF(AL32="","",BK32-AL32)</f>
        <v/>
      </c>
      <c r="BQ32" s="17">
        <f>IF(AM32="","",BL32-AM32)</f>
        <v/>
      </c>
      <c r="BR32" s="17">
        <f>IF(AN32="","",BM32-AN32)</f>
        <v/>
      </c>
    </row>
    <row r="33">
      <c r="A33">
        <f>ROW()-1</f>
        <v/>
      </c>
      <c r="B33" s="9" t="n">
        <v>46149</v>
      </c>
      <c r="C33" s="32" t="n">
        <v>0.81875</v>
      </c>
      <c r="D33" s="11">
        <f>IF(B33="","",CHOOSE(WEEKDAY(B33,2),"Lu","Ma","Mi","Jo","Vi","Sa","Du"))</f>
        <v/>
      </c>
      <c r="E33" s="11">
        <f>IF(OR(B33="",C33=""),"",IF(OR(WEEKDAY(B33,2)=1,WEEKDAY(B33,2)=5),"D",IF(AND(C33&gt;=TIME(15,30,0),C33&lt;TIME(16,30,0)),"C",IF(AND(AND(WEEKDAY(B33,2)&gt;=2,WEEKDAY(B33,2)&lt;=4),C33&gt;=TIME(16,35,0),C33&lt;TIME(17,0,0)),"A1",IF(AND(AND(WEEKDAY(B33,2)&gt;=2,WEEKDAY(B33,2)&lt;=4),C33&gt;=TIME(17,0,0),C33&lt;TIME(18,0,0)),"A2",IF(AND(AND(WEEKDAY(B33,2)&gt;=2,WEEKDAY(B33,2)&lt;=4),C33&gt;=TIME(18,0,0),C33&lt;TIME(19,0,0)),"A3",IF(AND(AND(WEEKDAY(B33,2)&gt;=2,WEEKDAY(B33,2)&lt;=4),C33&gt;=TIME(22,0,0),C33&lt;TIME(22,45,0)),"B","Other")))))))</f>
        <v/>
      </c>
      <c r="F33" s="12" t="inlineStr">
        <is>
          <t>M2D</t>
        </is>
      </c>
      <c r="G33" s="12" t="inlineStr">
        <is>
          <t>DIA</t>
        </is>
      </c>
      <c r="H33" s="12" t="inlineStr">
        <is>
          <t>3min</t>
        </is>
      </c>
      <c r="I33" s="12" t="inlineStr">
        <is>
          <t>Sell</t>
        </is>
      </c>
      <c r="J33" s="13" t="n">
        <v>0.14</v>
      </c>
      <c r="K33" s="13" t="n">
        <v>0.06</v>
      </c>
      <c r="L33" s="13" t="n">
        <v>0.11</v>
      </c>
      <c r="M33" s="13" t="n">
        <v>0.14</v>
      </c>
      <c r="N33" s="12" t="inlineStr">
        <is>
          <t>TP2</t>
        </is>
      </c>
      <c r="O33" s="12" t="n"/>
      <c r="P33" s="14">
        <f>IF(N33="","",IF(N33="SL",-1,K33/J33))</f>
        <v/>
      </c>
      <c r="Q33" s="14">
        <f>IF(N33="","",IF(OR(N33="SL",N33="TP0"),-1,L33/J33))</f>
        <v/>
      </c>
      <c r="R33" s="14">
        <f>IF(N33="","",IF(N33="TP2",M33/J33,-1))</f>
        <v/>
      </c>
      <c r="S33" s="14">
        <f>IF(N33="","",IF(N33="SL",-1,IF(N33="TP0",0.5*K33/J33,0.5*(K33+L33)/J33)))</f>
        <v/>
      </c>
      <c r="T33" s="14">
        <f>IF(N33="","",IF(N33="SL",-1,IF(N33="TP0",0.5*K33/J33-0.5,0.5*(K33+L33)/J33)))</f>
        <v/>
      </c>
      <c r="U33" s="15">
        <f>IF(P33="","",P33*J33/100*Config!$B$4)</f>
        <v/>
      </c>
      <c r="V33" s="15">
        <f>IF(Q33="","",Q33*J33/100*Config!$B$4)</f>
        <v/>
      </c>
      <c r="W33" s="15">
        <f>IF(R33="","",R33*J33/100*Config!$B$4)</f>
        <v/>
      </c>
      <c r="X33" s="15">
        <f>IF(S33="","",S33*J33/100*Config!$B$4)</f>
        <v/>
      </c>
      <c r="Y33" s="15">
        <f>IF(T33="","",T33*J33/100*Config!$B$4)</f>
        <v/>
      </c>
      <c r="Z33" s="15">
        <f>IF(U33="","",Config!$B$4 + SUM($U$2:U33))</f>
        <v/>
      </c>
      <c r="AA33" s="15">
        <f>IF(V33="","",Config!$B$4 + SUM($V$2:V33))</f>
        <v/>
      </c>
      <c r="AB33" s="15">
        <f>IF(W33="","",Config!$B$4 + SUM($W$2:W33))</f>
        <v/>
      </c>
      <c r="AC33" s="15">
        <f>IF(X33="","",Config!$B$4 + SUM($X$2:X33))</f>
        <v/>
      </c>
      <c r="AD33" s="15">
        <f>IF(Y33="","",Config!$B$4 + SUM($Y$2:Y33))</f>
        <v/>
      </c>
      <c r="AE33" s="15">
        <f>IF(P33="","",P33*J33/100*Config!$B$11)</f>
        <v/>
      </c>
      <c r="AF33" s="15">
        <f>IF(Q33="","",Q33*J33/100*Config!$B$11)</f>
        <v/>
      </c>
      <c r="AG33" s="15">
        <f>IF(R33="","",R33*J33/100*Config!$B$11)</f>
        <v/>
      </c>
      <c r="AH33" s="15">
        <f>IF(S33="","",S33*J33/100*Config!$B$11)</f>
        <v/>
      </c>
      <c r="AI33" s="15">
        <f>IF(T33="","",T33*J33/100*Config!$B$11)</f>
        <v/>
      </c>
      <c r="AJ33" s="15">
        <f>IF(AE33="","",Config!$B$9 + SUM($AE$2:AE33))</f>
        <v/>
      </c>
      <c r="AK33" s="15">
        <f>IF(AF33="","",Config!$B$9 + SUM($AF$2:AF33))</f>
        <v/>
      </c>
      <c r="AL33" s="15">
        <f>IF(AG33="","",Config!$B$9 + SUM($AG$2:AG33))</f>
        <v/>
      </c>
      <c r="AM33" s="15">
        <f>IF(AH33="","",Config!$B$9 + SUM($AH$2:AH33))</f>
        <v/>
      </c>
      <c r="AN33" s="15">
        <f>IF(AI33="","",Config!$B$9 + SUM($AI$2:AI33))</f>
        <v/>
      </c>
      <c r="AO33" s="16">
        <f>IF(P33="","",IF(P33&gt;0,1,0))</f>
        <v/>
      </c>
      <c r="AP33" s="16">
        <f>IF(Q33="","",IF(Q33&gt;0,1,0))</f>
        <v/>
      </c>
      <c r="AQ33" s="16">
        <f>IF(R33="","",IF(R33&gt;0,1,0))</f>
        <v/>
      </c>
      <c r="AR33" s="16">
        <f>IF(S33="","",IF(S33&gt;0,1,0))</f>
        <v/>
      </c>
      <c r="AS33" s="16">
        <f>IF(T33="","",IF(T33&gt;0,1,0))</f>
        <v/>
      </c>
      <c r="AT33" s="17">
        <f>IF(Z33="","",IF(AT31="",Z33,MAX(AT31,Z33)))</f>
        <v/>
      </c>
      <c r="AU33" s="17">
        <f>IF(AA33="","",IF(AU31="",AA33,MAX(AU31,AA33)))</f>
        <v/>
      </c>
      <c r="AV33" s="17">
        <f>IF(AB33="","",IF(AV31="",AB33,MAX(AV31,AB33)))</f>
        <v/>
      </c>
      <c r="AW33" s="17">
        <f>IF(AC33="","",IF(AW31="",AC33,MAX(AW31,AC33)))</f>
        <v/>
      </c>
      <c r="AX33" s="17">
        <f>IF(AD33="","",IF(AX31="",AD33,MAX(AX31,AD33)))</f>
        <v/>
      </c>
      <c r="AY33" s="17">
        <f>IF(Z33="","",AT33-Z33)</f>
        <v/>
      </c>
      <c r="AZ33" s="17">
        <f>IF(AA33="","",AU33-AA33)</f>
        <v/>
      </c>
      <c r="BA33" s="17">
        <f>IF(AB33="","",AV33-AB33)</f>
        <v/>
      </c>
      <c r="BB33" s="17">
        <f>IF(AC33="","",AW33-AC33)</f>
        <v/>
      </c>
      <c r="BC33" s="17">
        <f>IF(AD33="","",AX33-AD33)</f>
        <v/>
      </c>
      <c r="BD33" s="17">
        <f>IF(OR(AE33="",B33=""),"",SUMIFS($AE$2:AE33,$B$2:B33,B33))</f>
        <v/>
      </c>
      <c r="BE33" s="17">
        <f>IF(OR(AF33="",B33=""),"",SUMIFS($AF$2:AF33,$B$2:B33,B33))</f>
        <v/>
      </c>
      <c r="BF33" s="17">
        <f>IF(OR(AG33="",B33=""),"",SUMIFS($AG$2:AG33,$B$2:B33,B33))</f>
        <v/>
      </c>
      <c r="BG33" s="17">
        <f>IF(OR(AH33="",B33=""),"",SUMIFS($AH$2:AH33,$B$2:B33,B33))</f>
        <v/>
      </c>
      <c r="BH33" s="17">
        <f>IF(OR(AI33="",B33=""),"",SUMIFS($AI$2:AI33,$B$2:B33,B33))</f>
        <v/>
      </c>
      <c r="BI33" s="17">
        <f>IF(AJ33="","",IF(BI31="",AJ33,MAX(BI31,AJ33)))</f>
        <v/>
      </c>
      <c r="BJ33" s="17">
        <f>IF(AK33="","",IF(BJ31="",AK33,MAX(BJ31,AK33)))</f>
        <v/>
      </c>
      <c r="BK33" s="17">
        <f>IF(AL33="","",IF(BK31="",AL33,MAX(BK31,AL33)))</f>
        <v/>
      </c>
      <c r="BL33" s="17">
        <f>IF(AM33="","",IF(BL31="",AM33,MAX(BL31,AM33)))</f>
        <v/>
      </c>
      <c r="BM33" s="17">
        <f>IF(AN33="","",IF(BM31="",AN33,MAX(BM31,AN33)))</f>
        <v/>
      </c>
      <c r="BN33" s="17">
        <f>IF(AJ33="","",BI33-AJ33)</f>
        <v/>
      </c>
      <c r="BO33" s="17">
        <f>IF(AK33="","",BJ33-AK33)</f>
        <v/>
      </c>
      <c r="BP33" s="17">
        <f>IF(AL33="","",BK33-AL33)</f>
        <v/>
      </c>
      <c r="BQ33" s="17">
        <f>IF(AM33="","",BL33-AM33)</f>
        <v/>
      </c>
      <c r="BR33" s="17">
        <f>IF(AN33="","",BM33-AN33)</f>
        <v/>
      </c>
    </row>
    <row r="34">
      <c r="A34">
        <f>ROW()-1</f>
        <v/>
      </c>
      <c r="B34" s="9" t="n">
        <v>46149</v>
      </c>
      <c r="C34" s="32" t="n">
        <v>0.7875</v>
      </c>
      <c r="D34" s="11">
        <f>IF(B34="","",CHOOSE(WEEKDAY(B34,2),"Lu","Ma","Mi","Jo","Vi","Sa","Du"))</f>
        <v/>
      </c>
      <c r="E34" s="11">
        <f>IF(OR(B34="",C34=""),"",IF(OR(WEEKDAY(B34,2)=1,WEEKDAY(B34,2)=5),"D",IF(AND(C34&gt;=TIME(15,30,0),C34&lt;TIME(16,30,0)),"C",IF(AND(AND(WEEKDAY(B34,2)&gt;=2,WEEKDAY(B34,2)&lt;=4),C34&gt;=TIME(16,35,0),C34&lt;TIME(17,0,0)),"A1",IF(AND(AND(WEEKDAY(B34,2)&gt;=2,WEEKDAY(B34,2)&lt;=4),C34&gt;=TIME(17,0,0),C34&lt;TIME(18,0,0)),"A2",IF(AND(AND(WEEKDAY(B34,2)&gt;=2,WEEKDAY(B34,2)&lt;=4),C34&gt;=TIME(18,0,0),C34&lt;TIME(19,0,0)),"A3",IF(AND(AND(WEEKDAY(B34,2)&gt;=2,WEEKDAY(B34,2)&lt;=4),C34&gt;=TIME(22,0,0),C34&lt;TIME(22,45,0)),"B","Other")))))))</f>
        <v/>
      </c>
      <c r="F34" s="12" t="inlineStr">
        <is>
          <t>M2D</t>
        </is>
      </c>
      <c r="G34" s="12" t="inlineStr">
        <is>
          <t>DIA</t>
        </is>
      </c>
      <c r="H34" s="12" t="inlineStr">
        <is>
          <t>3min</t>
        </is>
      </c>
      <c r="I34" s="12" t="inlineStr">
        <is>
          <t>Buy</t>
        </is>
      </c>
      <c r="J34" s="13" t="n">
        <v>0.1</v>
      </c>
      <c r="K34" s="13" t="n">
        <v>0.04</v>
      </c>
      <c r="L34" s="13" t="n">
        <v>0.07000000000000001</v>
      </c>
      <c r="M34" s="13" t="n">
        <v>0.1</v>
      </c>
      <c r="N34" s="12" t="inlineStr">
        <is>
          <t>SL</t>
        </is>
      </c>
      <c r="O34" s="12" t="n"/>
      <c r="P34" s="14">
        <f>IF(N34="","",IF(N34="SL",-1,K34/J34))</f>
        <v/>
      </c>
      <c r="Q34" s="14">
        <f>IF(N34="","",IF(OR(N34="SL",N34="TP0"),-1,L34/J34))</f>
        <v/>
      </c>
      <c r="R34" s="14">
        <f>IF(N34="","",IF(N34="TP2",M34/J34,-1))</f>
        <v/>
      </c>
      <c r="S34" s="14">
        <f>IF(N34="","",IF(N34="SL",-1,IF(N34="TP0",0.5*K34/J34,0.5*(K34+L34)/J34)))</f>
        <v/>
      </c>
      <c r="T34" s="14">
        <f>IF(N34="","",IF(N34="SL",-1,IF(N34="TP0",0.5*K34/J34-0.5,0.5*(K34+L34)/J34)))</f>
        <v/>
      </c>
      <c r="U34" s="15">
        <f>IF(P34="","",P34*J34/100*Config!$B$4)</f>
        <v/>
      </c>
      <c r="V34" s="15">
        <f>IF(Q34="","",Q34*J34/100*Config!$B$4)</f>
        <v/>
      </c>
      <c r="W34" s="15">
        <f>IF(R34="","",R34*J34/100*Config!$B$4)</f>
        <v/>
      </c>
      <c r="X34" s="15">
        <f>IF(S34="","",S34*J34/100*Config!$B$4)</f>
        <v/>
      </c>
      <c r="Y34" s="15">
        <f>IF(T34="","",T34*J34/100*Config!$B$4)</f>
        <v/>
      </c>
      <c r="Z34" s="15">
        <f>IF(U34="","",Config!$B$4 + SUM($U$2:U34))</f>
        <v/>
      </c>
      <c r="AA34" s="15">
        <f>IF(V34="","",Config!$B$4 + SUM($V$2:V34))</f>
        <v/>
      </c>
      <c r="AB34" s="15">
        <f>IF(W34="","",Config!$B$4 + SUM($W$2:W34))</f>
        <v/>
      </c>
      <c r="AC34" s="15">
        <f>IF(X34="","",Config!$B$4 + SUM($X$2:X34))</f>
        <v/>
      </c>
      <c r="AD34" s="15">
        <f>IF(Y34="","",Config!$B$4 + SUM($Y$2:Y34))</f>
        <v/>
      </c>
      <c r="AE34" s="15">
        <f>IF(P34="","",P34*J34/100*Config!$B$11)</f>
        <v/>
      </c>
      <c r="AF34" s="15">
        <f>IF(Q34="","",Q34*J34/100*Config!$B$11)</f>
        <v/>
      </c>
      <c r="AG34" s="15">
        <f>IF(R34="","",R34*J34/100*Config!$B$11)</f>
        <v/>
      </c>
      <c r="AH34" s="15">
        <f>IF(S34="","",S34*J34/100*Config!$B$11)</f>
        <v/>
      </c>
      <c r="AI34" s="15">
        <f>IF(T34="","",T34*J34/100*Config!$B$11)</f>
        <v/>
      </c>
      <c r="AJ34" s="15">
        <f>IF(AE34="","",Config!$B$9 + SUM($AE$2:AE34))</f>
        <v/>
      </c>
      <c r="AK34" s="15">
        <f>IF(AF34="","",Config!$B$9 + SUM($AF$2:AF34))</f>
        <v/>
      </c>
      <c r="AL34" s="15">
        <f>IF(AG34="","",Config!$B$9 + SUM($AG$2:AG34))</f>
        <v/>
      </c>
      <c r="AM34" s="15">
        <f>IF(AH34="","",Config!$B$9 + SUM($AH$2:AH34))</f>
        <v/>
      </c>
      <c r="AN34" s="15">
        <f>IF(AI34="","",Config!$B$9 + SUM($AI$2:AI34))</f>
        <v/>
      </c>
      <c r="AO34" s="16">
        <f>IF(P34="","",IF(P34&gt;0,1,0))</f>
        <v/>
      </c>
      <c r="AP34" s="16">
        <f>IF(Q34="","",IF(Q34&gt;0,1,0))</f>
        <v/>
      </c>
      <c r="AQ34" s="16">
        <f>IF(R34="","",IF(R34&gt;0,1,0))</f>
        <v/>
      </c>
      <c r="AR34" s="16">
        <f>IF(S34="","",IF(S34&gt;0,1,0))</f>
        <v/>
      </c>
      <c r="AS34" s="16">
        <f>IF(T34="","",IF(T34&gt;0,1,0))</f>
        <v/>
      </c>
      <c r="AT34" s="17">
        <f>IF(Z34="","",IF(AT32="",Z34,MAX(AT32,Z34)))</f>
        <v/>
      </c>
      <c r="AU34" s="17">
        <f>IF(AA34="","",IF(AU32="",AA34,MAX(AU32,AA34)))</f>
        <v/>
      </c>
      <c r="AV34" s="17">
        <f>IF(AB34="","",IF(AV32="",AB34,MAX(AV32,AB34)))</f>
        <v/>
      </c>
      <c r="AW34" s="17">
        <f>IF(AC34="","",IF(AW32="",AC34,MAX(AW32,AC34)))</f>
        <v/>
      </c>
      <c r="AX34" s="17">
        <f>IF(AD34="","",IF(AX32="",AD34,MAX(AX32,AD34)))</f>
        <v/>
      </c>
      <c r="AY34" s="17">
        <f>IF(Z34="","",AT34-Z34)</f>
        <v/>
      </c>
      <c r="AZ34" s="17">
        <f>IF(AA34="","",AU34-AA34)</f>
        <v/>
      </c>
      <c r="BA34" s="17">
        <f>IF(AB34="","",AV34-AB34)</f>
        <v/>
      </c>
      <c r="BB34" s="17">
        <f>IF(AC34="","",AW34-AC34)</f>
        <v/>
      </c>
      <c r="BC34" s="17">
        <f>IF(AD34="","",AX34-AD34)</f>
        <v/>
      </c>
      <c r="BD34" s="17">
        <f>IF(OR(AE34="",B34=""),"",SUMIFS($AE$2:AE34,$B$2:B34,B34))</f>
        <v/>
      </c>
      <c r="BE34" s="17">
        <f>IF(OR(AF34="",B34=""),"",SUMIFS($AF$2:AF34,$B$2:B34,B34))</f>
        <v/>
      </c>
      <c r="BF34" s="17">
        <f>IF(OR(AG34="",B34=""),"",SUMIFS($AG$2:AG34,$B$2:B34,B34))</f>
        <v/>
      </c>
      <c r="BG34" s="17">
        <f>IF(OR(AH34="",B34=""),"",SUMIFS($AH$2:AH34,$B$2:B34,B34))</f>
        <v/>
      </c>
      <c r="BH34" s="17">
        <f>IF(OR(AI34="",B34=""),"",SUMIFS($AI$2:AI34,$B$2:B34,B34))</f>
        <v/>
      </c>
      <c r="BI34" s="17">
        <f>IF(AJ34="","",IF(BI32="",AJ34,MAX(BI32,AJ34)))</f>
        <v/>
      </c>
      <c r="BJ34" s="17">
        <f>IF(AK34="","",IF(BJ32="",AK34,MAX(BJ32,AK34)))</f>
        <v/>
      </c>
      <c r="BK34" s="17">
        <f>IF(AL34="","",IF(BK32="",AL34,MAX(BK32,AL34)))</f>
        <v/>
      </c>
      <c r="BL34" s="17">
        <f>IF(AM34="","",IF(BL32="",AM34,MAX(BL32,AM34)))</f>
        <v/>
      </c>
      <c r="BM34" s="17">
        <f>IF(AN34="","",IF(BM32="",AN34,MAX(BM32,AN34)))</f>
        <v/>
      </c>
      <c r="BN34" s="17">
        <f>IF(AJ34="","",BI34-AJ34)</f>
        <v/>
      </c>
      <c r="BO34" s="17">
        <f>IF(AK34="","",BJ34-AK34)</f>
        <v/>
      </c>
      <c r="BP34" s="17">
        <f>IF(AL34="","",BK34-AL34)</f>
        <v/>
      </c>
      <c r="BQ34" s="17">
        <f>IF(AM34="","",BL34-AM34)</f>
        <v/>
      </c>
      <c r="BR34" s="17">
        <f>IF(AN34="","",BM34-AN34)</f>
        <v/>
      </c>
    </row>
    <row r="35">
      <c r="A35">
        <f>ROW()-1</f>
        <v/>
      </c>
      <c r="B35" s="9" t="n">
        <v>46149</v>
      </c>
      <c r="C35" s="32" t="n">
        <v>0.7020833333333333</v>
      </c>
      <c r="D35" s="11">
        <f>IF(B35="","",CHOOSE(WEEKDAY(B35,2),"Lu","Ma","Mi","Jo","Vi","Sa","Du"))</f>
        <v/>
      </c>
      <c r="E35" s="11">
        <f>IF(OR(B35="",C35=""),"",IF(OR(WEEKDAY(B35,2)=1,WEEKDAY(B35,2)=5),"D",IF(AND(C35&gt;=TIME(15,30,0),C35&lt;TIME(16,30,0)),"C",IF(AND(AND(WEEKDAY(B35,2)&gt;=2,WEEKDAY(B35,2)&lt;=4),C35&gt;=TIME(16,35,0),C35&lt;TIME(17,0,0)),"A1",IF(AND(AND(WEEKDAY(B35,2)&gt;=2,WEEKDAY(B35,2)&lt;=4),C35&gt;=TIME(17,0,0),C35&lt;TIME(18,0,0)),"A2",IF(AND(AND(WEEKDAY(B35,2)&gt;=2,WEEKDAY(B35,2)&lt;=4),C35&gt;=TIME(18,0,0),C35&lt;TIME(19,0,0)),"A3",IF(AND(AND(WEEKDAY(B35,2)&gt;=2,WEEKDAY(B35,2)&lt;=4),C35&gt;=TIME(22,0,0),C35&lt;TIME(22,45,0)),"B","Other")))))))</f>
        <v/>
      </c>
      <c r="F35" s="12" t="inlineStr">
        <is>
          <t>M2D</t>
        </is>
      </c>
      <c r="G35" s="12" t="inlineStr">
        <is>
          <t>DIA</t>
        </is>
      </c>
      <c r="H35" s="12" t="inlineStr">
        <is>
          <t>3min</t>
        </is>
      </c>
      <c r="I35" s="12" t="inlineStr">
        <is>
          <t>Sell</t>
        </is>
      </c>
      <c r="J35" s="13" t="n">
        <v>0.28</v>
      </c>
      <c r="K35" s="13" t="n">
        <v>0.15</v>
      </c>
      <c r="L35" s="13" t="n">
        <v>0.25</v>
      </c>
      <c r="M35" s="13" t="n">
        <v>0.28</v>
      </c>
      <c r="N35" s="12" t="inlineStr">
        <is>
          <t>TP2</t>
        </is>
      </c>
      <c r="O35" s="12" t="n"/>
      <c r="P35" s="14">
        <f>IF(N35="","",IF(N35="SL",-1,K35/J35))</f>
        <v/>
      </c>
      <c r="Q35" s="14">
        <f>IF(N35="","",IF(OR(N35="SL",N35="TP0"),-1,L35/J35))</f>
        <v/>
      </c>
      <c r="R35" s="14">
        <f>IF(N35="","",IF(N35="TP2",M35/J35,-1))</f>
        <v/>
      </c>
      <c r="S35" s="14">
        <f>IF(N35="","",IF(N35="SL",-1,IF(N35="TP0",0.5*K35/J35,0.5*(K35+L35)/J35)))</f>
        <v/>
      </c>
      <c r="T35" s="14">
        <f>IF(N35="","",IF(N35="SL",-1,IF(N35="TP0",0.5*K35/J35-0.5,0.5*(K35+L35)/J35)))</f>
        <v/>
      </c>
      <c r="U35" s="15">
        <f>IF(P35="","",P35*J35/100*Config!$B$4)</f>
        <v/>
      </c>
      <c r="V35" s="15">
        <f>IF(Q35="","",Q35*J35/100*Config!$B$4)</f>
        <v/>
      </c>
      <c r="W35" s="15">
        <f>IF(R35="","",R35*J35/100*Config!$B$4)</f>
        <v/>
      </c>
      <c r="X35" s="15">
        <f>IF(S35="","",S35*J35/100*Config!$B$4)</f>
        <v/>
      </c>
      <c r="Y35" s="15">
        <f>IF(T35="","",T35*J35/100*Config!$B$4)</f>
        <v/>
      </c>
      <c r="Z35" s="15">
        <f>IF(U35="","",Config!$B$4 + SUM($U$2:U35))</f>
        <v/>
      </c>
      <c r="AA35" s="15">
        <f>IF(V35="","",Config!$B$4 + SUM($V$2:V35))</f>
        <v/>
      </c>
      <c r="AB35" s="15">
        <f>IF(W35="","",Config!$B$4 + SUM($W$2:W35))</f>
        <v/>
      </c>
      <c r="AC35" s="15">
        <f>IF(X35="","",Config!$B$4 + SUM($X$2:X35))</f>
        <v/>
      </c>
      <c r="AD35" s="15">
        <f>IF(Y35="","",Config!$B$4 + SUM($Y$2:Y35))</f>
        <v/>
      </c>
      <c r="AE35" s="15">
        <f>IF(P35="","",P35*J35/100*Config!$B$11)</f>
        <v/>
      </c>
      <c r="AF35" s="15">
        <f>IF(Q35="","",Q35*J35/100*Config!$B$11)</f>
        <v/>
      </c>
      <c r="AG35" s="15">
        <f>IF(R35="","",R35*J35/100*Config!$B$11)</f>
        <v/>
      </c>
      <c r="AH35" s="15">
        <f>IF(S35="","",S35*J35/100*Config!$B$11)</f>
        <v/>
      </c>
      <c r="AI35" s="15">
        <f>IF(T35="","",T35*J35/100*Config!$B$11)</f>
        <v/>
      </c>
      <c r="AJ35" s="15">
        <f>IF(AE35="","",Config!$B$9 + SUM($AE$2:AE35))</f>
        <v/>
      </c>
      <c r="AK35" s="15">
        <f>IF(AF35="","",Config!$B$9 + SUM($AF$2:AF35))</f>
        <v/>
      </c>
      <c r="AL35" s="15">
        <f>IF(AG35="","",Config!$B$9 + SUM($AG$2:AG35))</f>
        <v/>
      </c>
      <c r="AM35" s="15">
        <f>IF(AH35="","",Config!$B$9 + SUM($AH$2:AH35))</f>
        <v/>
      </c>
      <c r="AN35" s="15">
        <f>IF(AI35="","",Config!$B$9 + SUM($AI$2:AI35))</f>
        <v/>
      </c>
      <c r="AO35" s="16">
        <f>IF(P35="","",IF(P35&gt;0,1,0))</f>
        <v/>
      </c>
      <c r="AP35" s="16">
        <f>IF(Q35="","",IF(Q35&gt;0,1,0))</f>
        <v/>
      </c>
      <c r="AQ35" s="16">
        <f>IF(R35="","",IF(R35&gt;0,1,0))</f>
        <v/>
      </c>
      <c r="AR35" s="16">
        <f>IF(S35="","",IF(S35&gt;0,1,0))</f>
        <v/>
      </c>
      <c r="AS35" s="16">
        <f>IF(T35="","",IF(T35&gt;0,1,0))</f>
        <v/>
      </c>
      <c r="AT35" s="17">
        <f>IF(Z35="","",IF(AT32="",Z35,MAX(AT32,Z35)))</f>
        <v/>
      </c>
      <c r="AU35" s="17">
        <f>IF(AA35="","",IF(AU32="",AA35,MAX(AU32,AA35)))</f>
        <v/>
      </c>
      <c r="AV35" s="17">
        <f>IF(AB35="","",IF(AV32="",AB35,MAX(AV32,AB35)))</f>
        <v/>
      </c>
      <c r="AW35" s="17">
        <f>IF(AC35="","",IF(AW32="",AC35,MAX(AW32,AC35)))</f>
        <v/>
      </c>
      <c r="AX35" s="17">
        <f>IF(AD35="","",IF(AX32="",AD35,MAX(AX32,AD35)))</f>
        <v/>
      </c>
      <c r="AY35" s="17">
        <f>IF(Z35="","",AT35-Z35)</f>
        <v/>
      </c>
      <c r="AZ35" s="17">
        <f>IF(AA35="","",AU35-AA35)</f>
        <v/>
      </c>
      <c r="BA35" s="17">
        <f>IF(AB35="","",AV35-AB35)</f>
        <v/>
      </c>
      <c r="BB35" s="17">
        <f>IF(AC35="","",AW35-AC35)</f>
        <v/>
      </c>
      <c r="BC35" s="17">
        <f>IF(AD35="","",AX35-AD35)</f>
        <v/>
      </c>
      <c r="BD35" s="17">
        <f>IF(OR(AE35="",B35=""),"",SUMIFS($AE$2:AE35,$B$2:B35,B35))</f>
        <v/>
      </c>
      <c r="BE35" s="17">
        <f>IF(OR(AF35="",B35=""),"",SUMIFS($AF$2:AF35,$B$2:B35,B35))</f>
        <v/>
      </c>
      <c r="BF35" s="17">
        <f>IF(OR(AG35="",B35=""),"",SUMIFS($AG$2:AG35,$B$2:B35,B35))</f>
        <v/>
      </c>
      <c r="BG35" s="17">
        <f>IF(OR(AH35="",B35=""),"",SUMIFS($AH$2:AH35,$B$2:B35,B35))</f>
        <v/>
      </c>
      <c r="BH35" s="17">
        <f>IF(OR(AI35="",B35=""),"",SUMIFS($AI$2:AI35,$B$2:B35,B35))</f>
        <v/>
      </c>
      <c r="BI35" s="17">
        <f>IF(AJ35="","",IF(BI32="",AJ35,MAX(BI32,AJ35)))</f>
        <v/>
      </c>
      <c r="BJ35" s="17">
        <f>IF(AK35="","",IF(BJ32="",AK35,MAX(BJ32,AK35)))</f>
        <v/>
      </c>
      <c r="BK35" s="17">
        <f>IF(AL35="","",IF(BK32="",AL35,MAX(BK32,AL35)))</f>
        <v/>
      </c>
      <c r="BL35" s="17">
        <f>IF(AM35="","",IF(BL32="",AM35,MAX(BL32,AM35)))</f>
        <v/>
      </c>
      <c r="BM35" s="17">
        <f>IF(AN35="","",IF(BM32="",AN35,MAX(BM32,AN35)))</f>
        <v/>
      </c>
      <c r="BN35" s="17">
        <f>IF(AJ35="","",BI35-AJ35)</f>
        <v/>
      </c>
      <c r="BO35" s="17">
        <f>IF(AK35="","",BJ35-AK35)</f>
        <v/>
      </c>
      <c r="BP35" s="17">
        <f>IF(AL35="","",BK35-AL35)</f>
        <v/>
      </c>
      <c r="BQ35" s="17">
        <f>IF(AM35="","",BL35-AM35)</f>
        <v/>
      </c>
      <c r="BR35" s="17">
        <f>IF(AN35="","",BM35-AN35)</f>
        <v/>
      </c>
    </row>
    <row r="36">
      <c r="A36">
        <f>ROW()-1</f>
        <v/>
      </c>
      <c r="B36" s="9" t="n">
        <v>46148</v>
      </c>
      <c r="C36" s="32" t="n">
        <v>0.9166666666666666</v>
      </c>
      <c r="D36" s="11">
        <f>IF(B36="","",CHOOSE(WEEKDAY(B36,2),"Lu","Ma","Mi","Jo","Vi","Sa","Du"))</f>
        <v/>
      </c>
      <c r="E36" s="11">
        <f>IF(OR(B36="",C36=""),"",IF(OR(WEEKDAY(B36,2)=1,WEEKDAY(B36,2)=5),"D",IF(AND(C36&gt;=TIME(15,30,0),C36&lt;TIME(16,30,0)),"C",IF(AND(AND(WEEKDAY(B36,2)&gt;=2,WEEKDAY(B36,2)&lt;=4),C36&gt;=TIME(16,35,0),C36&lt;TIME(17,0,0)),"A1",IF(AND(AND(WEEKDAY(B36,2)&gt;=2,WEEKDAY(B36,2)&lt;=4),C36&gt;=TIME(17,0,0),C36&lt;TIME(18,0,0)),"A2",IF(AND(AND(WEEKDAY(B36,2)&gt;=2,WEEKDAY(B36,2)&lt;=4),C36&gt;=TIME(18,0,0),C36&lt;TIME(19,0,0)),"A3",IF(AND(AND(WEEKDAY(B36,2)&gt;=2,WEEKDAY(B36,2)&lt;=4),C36&gt;=TIME(22,0,0),C36&lt;TIME(22,45,0)),"B","Other")))))))</f>
        <v/>
      </c>
      <c r="F36" s="12" t="inlineStr">
        <is>
          <t>M2D</t>
        </is>
      </c>
      <c r="G36" s="12" t="inlineStr">
        <is>
          <t>DIA</t>
        </is>
      </c>
      <c r="H36" s="12" t="inlineStr">
        <is>
          <t>3min</t>
        </is>
      </c>
      <c r="I36" s="12" t="inlineStr">
        <is>
          <t>Buy</t>
        </is>
      </c>
      <c r="J36" s="13" t="n">
        <v>0.09</v>
      </c>
      <c r="K36" s="13" t="n">
        <v>0.04</v>
      </c>
      <c r="L36" s="13" t="n">
        <v>0.06</v>
      </c>
      <c r="M36" s="13" t="n">
        <v>0.09</v>
      </c>
      <c r="N36" s="12" t="inlineStr">
        <is>
          <t>TP2</t>
        </is>
      </c>
      <c r="O36" s="12" t="n"/>
      <c r="P36" s="14">
        <f>IF(N36="","",IF(N36="SL",-1,K36/J36))</f>
        <v/>
      </c>
      <c r="Q36" s="14">
        <f>IF(N36="","",IF(OR(N36="SL",N36="TP0"),-1,L36/J36))</f>
        <v/>
      </c>
      <c r="R36" s="14">
        <f>IF(N36="","",IF(N36="TP2",M36/J36,-1))</f>
        <v/>
      </c>
      <c r="S36" s="14">
        <f>IF(N36="","",IF(N36="SL",-1,IF(N36="TP0",0.5*K36/J36,0.5*(K36+L36)/J36)))</f>
        <v/>
      </c>
      <c r="T36" s="14">
        <f>IF(N36="","",IF(N36="SL",-1,IF(N36="TP0",0.5*K36/J36-0.5,0.5*(K36+L36)/J36)))</f>
        <v/>
      </c>
      <c r="U36" s="15">
        <f>IF(P36="","",P36*J36/100*Config!$B$4)</f>
        <v/>
      </c>
      <c r="V36" s="15">
        <f>IF(Q36="","",Q36*J36/100*Config!$B$4)</f>
        <v/>
      </c>
      <c r="W36" s="15">
        <f>IF(R36="","",R36*J36/100*Config!$B$4)</f>
        <v/>
      </c>
      <c r="X36" s="15">
        <f>IF(S36="","",S36*J36/100*Config!$B$4)</f>
        <v/>
      </c>
      <c r="Y36" s="15">
        <f>IF(T36="","",T36*J36/100*Config!$B$4)</f>
        <v/>
      </c>
      <c r="Z36" s="15">
        <f>IF(U36="","",Config!$B$4 + SUM($U$2:U36))</f>
        <v/>
      </c>
      <c r="AA36" s="15">
        <f>IF(V36="","",Config!$B$4 + SUM($V$2:V36))</f>
        <v/>
      </c>
      <c r="AB36" s="15">
        <f>IF(W36="","",Config!$B$4 + SUM($W$2:W36))</f>
        <v/>
      </c>
      <c r="AC36" s="15">
        <f>IF(X36="","",Config!$B$4 + SUM($X$2:X36))</f>
        <v/>
      </c>
      <c r="AD36" s="15">
        <f>IF(Y36="","",Config!$B$4 + SUM($Y$2:Y36))</f>
        <v/>
      </c>
      <c r="AE36" s="15">
        <f>IF(P36="","",P36*J36/100*Config!$B$11)</f>
        <v/>
      </c>
      <c r="AF36" s="15">
        <f>IF(Q36="","",Q36*J36/100*Config!$B$11)</f>
        <v/>
      </c>
      <c r="AG36" s="15">
        <f>IF(R36="","",R36*J36/100*Config!$B$11)</f>
        <v/>
      </c>
      <c r="AH36" s="15">
        <f>IF(S36="","",S36*J36/100*Config!$B$11)</f>
        <v/>
      </c>
      <c r="AI36" s="15">
        <f>IF(T36="","",T36*J36/100*Config!$B$11)</f>
        <v/>
      </c>
      <c r="AJ36" s="15">
        <f>IF(AE36="","",Config!$B$9 + SUM($AE$2:AE36))</f>
        <v/>
      </c>
      <c r="AK36" s="15">
        <f>IF(AF36="","",Config!$B$9 + SUM($AF$2:AF36))</f>
        <v/>
      </c>
      <c r="AL36" s="15">
        <f>IF(AG36="","",Config!$B$9 + SUM($AG$2:AG36))</f>
        <v/>
      </c>
      <c r="AM36" s="15">
        <f>IF(AH36="","",Config!$B$9 + SUM($AH$2:AH36))</f>
        <v/>
      </c>
      <c r="AN36" s="15">
        <f>IF(AI36="","",Config!$B$9 + SUM($AI$2:AI36))</f>
        <v/>
      </c>
      <c r="AO36" s="16">
        <f>IF(P36="","",IF(P36&gt;0,1,0))</f>
        <v/>
      </c>
      <c r="AP36" s="16">
        <f>IF(Q36="","",IF(Q36&gt;0,1,0))</f>
        <v/>
      </c>
      <c r="AQ36" s="16">
        <f>IF(R36="","",IF(R36&gt;0,1,0))</f>
        <v/>
      </c>
      <c r="AR36" s="16">
        <f>IF(S36="","",IF(S36&gt;0,1,0))</f>
        <v/>
      </c>
      <c r="AS36" s="16">
        <f>IF(T36="","",IF(T36&gt;0,1,0))</f>
        <v/>
      </c>
      <c r="AT36" s="17">
        <f>IF(Z36="","",IF(AT35="",Z36,MAX(AT35,Z36)))</f>
        <v/>
      </c>
      <c r="AU36" s="17">
        <f>IF(AA36="","",IF(AU35="",AA36,MAX(AU35,AA36)))</f>
        <v/>
      </c>
      <c r="AV36" s="17">
        <f>IF(AB36="","",IF(AV35="",AB36,MAX(AV35,AB36)))</f>
        <v/>
      </c>
      <c r="AW36" s="17">
        <f>IF(AC36="","",IF(AW35="",AC36,MAX(AW35,AC36)))</f>
        <v/>
      </c>
      <c r="AX36" s="17">
        <f>IF(AD36="","",IF(AX35="",AD36,MAX(AX35,AD36)))</f>
        <v/>
      </c>
      <c r="AY36" s="17">
        <f>IF(Z36="","",AT36-Z36)</f>
        <v/>
      </c>
      <c r="AZ36" s="17">
        <f>IF(AA36="","",AU36-AA36)</f>
        <v/>
      </c>
      <c r="BA36" s="17">
        <f>IF(AB36="","",AV36-AB36)</f>
        <v/>
      </c>
      <c r="BB36" s="17">
        <f>IF(AC36="","",AW36-AC36)</f>
        <v/>
      </c>
      <c r="BC36" s="17">
        <f>IF(AD36="","",AX36-AD36)</f>
        <v/>
      </c>
      <c r="BD36" s="17">
        <f>IF(OR(AE36="",B36=""),"",SUMIFS($AE$2:AE36,$B$2:B36,B36))</f>
        <v/>
      </c>
      <c r="BE36" s="17">
        <f>IF(OR(AF36="",B36=""),"",SUMIFS($AF$2:AF36,$B$2:B36,B36))</f>
        <v/>
      </c>
      <c r="BF36" s="17">
        <f>IF(OR(AG36="",B36=""),"",SUMIFS($AG$2:AG36,$B$2:B36,B36))</f>
        <v/>
      </c>
      <c r="BG36" s="17">
        <f>IF(OR(AH36="",B36=""),"",SUMIFS($AH$2:AH36,$B$2:B36,B36))</f>
        <v/>
      </c>
      <c r="BH36" s="17">
        <f>IF(OR(AI36="",B36=""),"",SUMIFS($AI$2:AI36,$B$2:B36,B36))</f>
        <v/>
      </c>
      <c r="BI36" s="17">
        <f>IF(AJ36="","",IF(BI35="",AJ36,MAX(BI35,AJ36)))</f>
        <v/>
      </c>
      <c r="BJ36" s="17">
        <f>IF(AK36="","",IF(BJ35="",AK36,MAX(BJ35,AK36)))</f>
        <v/>
      </c>
      <c r="BK36" s="17">
        <f>IF(AL36="","",IF(BK35="",AL36,MAX(BK35,AL36)))</f>
        <v/>
      </c>
      <c r="BL36" s="17">
        <f>IF(AM36="","",IF(BL35="",AM36,MAX(BL35,AM36)))</f>
        <v/>
      </c>
      <c r="BM36" s="17">
        <f>IF(AN36="","",IF(BM35="",AN36,MAX(BM35,AN36)))</f>
        <v/>
      </c>
      <c r="BN36" s="17">
        <f>IF(AJ36="","",BI36-AJ36)</f>
        <v/>
      </c>
      <c r="BO36" s="17">
        <f>IF(AK36="","",BJ36-AK36)</f>
        <v/>
      </c>
      <c r="BP36" s="17">
        <f>IF(AL36="","",BK36-AL36)</f>
        <v/>
      </c>
      <c r="BQ36" s="17">
        <f>IF(AM36="","",BL36-AM36)</f>
        <v/>
      </c>
      <c r="BR36" s="17">
        <f>IF(AN36="","",BM36-AN36)</f>
        <v/>
      </c>
    </row>
    <row r="37">
      <c r="A37">
        <f>ROW()-1</f>
        <v/>
      </c>
      <c r="B37" s="9" t="n">
        <v>46148</v>
      </c>
      <c r="C37" s="32" t="n">
        <v>0.79375</v>
      </c>
      <c r="D37" s="11">
        <f>IF(B37="","",CHOOSE(WEEKDAY(B37,2),"Lu","Ma","Mi","Jo","Vi","Sa","Du"))</f>
        <v/>
      </c>
      <c r="E37" s="11">
        <f>IF(OR(B37="",C37=""),"",IF(OR(WEEKDAY(B37,2)=1,WEEKDAY(B37,2)=5),"D",IF(AND(C37&gt;=TIME(15,30,0),C37&lt;TIME(16,30,0)),"C",IF(AND(AND(WEEKDAY(B37,2)&gt;=2,WEEKDAY(B37,2)&lt;=4),C37&gt;=TIME(16,35,0),C37&lt;TIME(17,0,0)),"A1",IF(AND(AND(WEEKDAY(B37,2)&gt;=2,WEEKDAY(B37,2)&lt;=4),C37&gt;=TIME(17,0,0),C37&lt;TIME(18,0,0)),"A2",IF(AND(AND(WEEKDAY(B37,2)&gt;=2,WEEKDAY(B37,2)&lt;=4),C37&gt;=TIME(18,0,0),C37&lt;TIME(19,0,0)),"A3",IF(AND(AND(WEEKDAY(B37,2)&gt;=2,WEEKDAY(B37,2)&lt;=4),C37&gt;=TIME(22,0,0),C37&lt;TIME(22,45,0)),"B","Other")))))))</f>
        <v/>
      </c>
      <c r="F37" s="12" t="inlineStr">
        <is>
          <t>M2D</t>
        </is>
      </c>
      <c r="G37" s="12" t="inlineStr">
        <is>
          <t>DIA</t>
        </is>
      </c>
      <c r="H37" s="12" t="inlineStr">
        <is>
          <t>3min</t>
        </is>
      </c>
      <c r="I37" s="12" t="inlineStr">
        <is>
          <t>Sell</t>
        </is>
      </c>
      <c r="J37" s="13" t="n">
        <v>0.09</v>
      </c>
      <c r="K37" s="13" t="n">
        <v>0.03</v>
      </c>
      <c r="L37" s="13" t="n">
        <v>0.06</v>
      </c>
      <c r="M37" s="13" t="n">
        <v>0.09</v>
      </c>
      <c r="N37" s="12" t="inlineStr">
        <is>
          <t>TP2</t>
        </is>
      </c>
      <c r="O37" s="12" t="n"/>
      <c r="P37" s="14">
        <f>IF(N37="","",IF(N37="SL",-1,K37/J37))</f>
        <v/>
      </c>
      <c r="Q37" s="14">
        <f>IF(N37="","",IF(OR(N37="SL",N37="TP0"),-1,L37/J37))</f>
        <v/>
      </c>
      <c r="R37" s="14">
        <f>IF(N37="","",IF(N37="TP2",M37/J37,-1))</f>
        <v/>
      </c>
      <c r="S37" s="14">
        <f>IF(N37="","",IF(N37="SL",-1,IF(N37="TP0",0.5*K37/J37,0.5*(K37+L37)/J37)))</f>
        <v/>
      </c>
      <c r="T37" s="14">
        <f>IF(N37="","",IF(N37="SL",-1,IF(N37="TP0",0.5*K37/J37-0.5,0.5*(K37+L37)/J37)))</f>
        <v/>
      </c>
      <c r="U37" s="15">
        <f>IF(P37="","",P37*J37/100*Config!$B$4)</f>
        <v/>
      </c>
      <c r="V37" s="15">
        <f>IF(Q37="","",Q37*J37/100*Config!$B$4)</f>
        <v/>
      </c>
      <c r="W37" s="15">
        <f>IF(R37="","",R37*J37/100*Config!$B$4)</f>
        <v/>
      </c>
      <c r="X37" s="15">
        <f>IF(S37="","",S37*J37/100*Config!$B$4)</f>
        <v/>
      </c>
      <c r="Y37" s="15">
        <f>IF(T37="","",T37*J37/100*Config!$B$4)</f>
        <v/>
      </c>
      <c r="Z37" s="15">
        <f>IF(U37="","",Config!$B$4 + SUM($U$2:U37))</f>
        <v/>
      </c>
      <c r="AA37" s="15">
        <f>IF(V37="","",Config!$B$4 + SUM($V$2:V37))</f>
        <v/>
      </c>
      <c r="AB37" s="15">
        <f>IF(W37="","",Config!$B$4 + SUM($W$2:W37))</f>
        <v/>
      </c>
      <c r="AC37" s="15">
        <f>IF(X37="","",Config!$B$4 + SUM($X$2:X37))</f>
        <v/>
      </c>
      <c r="AD37" s="15">
        <f>IF(Y37="","",Config!$B$4 + SUM($Y$2:Y37))</f>
        <v/>
      </c>
      <c r="AE37" s="15">
        <f>IF(P37="","",P37*J37/100*Config!$B$11)</f>
        <v/>
      </c>
      <c r="AF37" s="15">
        <f>IF(Q37="","",Q37*J37/100*Config!$B$11)</f>
        <v/>
      </c>
      <c r="AG37" s="15">
        <f>IF(R37="","",R37*J37/100*Config!$B$11)</f>
        <v/>
      </c>
      <c r="AH37" s="15">
        <f>IF(S37="","",S37*J37/100*Config!$B$11)</f>
        <v/>
      </c>
      <c r="AI37" s="15">
        <f>IF(T37="","",T37*J37/100*Config!$B$11)</f>
        <v/>
      </c>
      <c r="AJ37" s="15">
        <f>IF(AE37="","",Config!$B$9 + SUM($AE$2:AE37))</f>
        <v/>
      </c>
      <c r="AK37" s="15">
        <f>IF(AF37="","",Config!$B$9 + SUM($AF$2:AF37))</f>
        <v/>
      </c>
      <c r="AL37" s="15">
        <f>IF(AG37="","",Config!$B$9 + SUM($AG$2:AG37))</f>
        <v/>
      </c>
      <c r="AM37" s="15">
        <f>IF(AH37="","",Config!$B$9 + SUM($AH$2:AH37))</f>
        <v/>
      </c>
      <c r="AN37" s="15">
        <f>IF(AI37="","",Config!$B$9 + SUM($AI$2:AI37))</f>
        <v/>
      </c>
      <c r="AO37" s="16">
        <f>IF(P37="","",IF(P37&gt;0,1,0))</f>
        <v/>
      </c>
      <c r="AP37" s="16">
        <f>IF(Q37="","",IF(Q37&gt;0,1,0))</f>
        <v/>
      </c>
      <c r="AQ37" s="16">
        <f>IF(R37="","",IF(R37&gt;0,1,0))</f>
        <v/>
      </c>
      <c r="AR37" s="16">
        <f>IF(S37="","",IF(S37&gt;0,1,0))</f>
        <v/>
      </c>
      <c r="AS37" s="16">
        <f>IF(T37="","",IF(T37&gt;0,1,0))</f>
        <v/>
      </c>
      <c r="AT37" s="17">
        <f>IF(Z37="","",IF(AT35="",Z37,MAX(AT35,Z37)))</f>
        <v/>
      </c>
      <c r="AU37" s="17">
        <f>IF(AA37="","",IF(AU35="",AA37,MAX(AU35,AA37)))</f>
        <v/>
      </c>
      <c r="AV37" s="17">
        <f>IF(AB37="","",IF(AV35="",AB37,MAX(AV35,AB37)))</f>
        <v/>
      </c>
      <c r="AW37" s="17">
        <f>IF(AC37="","",IF(AW35="",AC37,MAX(AW35,AC37)))</f>
        <v/>
      </c>
      <c r="AX37" s="17">
        <f>IF(AD37="","",IF(AX35="",AD37,MAX(AX35,AD37)))</f>
        <v/>
      </c>
      <c r="AY37" s="17">
        <f>IF(Z37="","",AT37-Z37)</f>
        <v/>
      </c>
      <c r="AZ37" s="17">
        <f>IF(AA37="","",AU37-AA37)</f>
        <v/>
      </c>
      <c r="BA37" s="17">
        <f>IF(AB37="","",AV37-AB37)</f>
        <v/>
      </c>
      <c r="BB37" s="17">
        <f>IF(AC37="","",AW37-AC37)</f>
        <v/>
      </c>
      <c r="BC37" s="17">
        <f>IF(AD37="","",AX37-AD37)</f>
        <v/>
      </c>
      <c r="BD37" s="17">
        <f>IF(OR(AE37="",B37=""),"",SUMIFS($AE$2:AE37,$B$2:B37,B37))</f>
        <v/>
      </c>
      <c r="BE37" s="17">
        <f>IF(OR(AF37="",B37=""),"",SUMIFS($AF$2:AF37,$B$2:B37,B37))</f>
        <v/>
      </c>
      <c r="BF37" s="17">
        <f>IF(OR(AG37="",B37=""),"",SUMIFS($AG$2:AG37,$B$2:B37,B37))</f>
        <v/>
      </c>
      <c r="BG37" s="17">
        <f>IF(OR(AH37="",B37=""),"",SUMIFS($AH$2:AH37,$B$2:B37,B37))</f>
        <v/>
      </c>
      <c r="BH37" s="17">
        <f>IF(OR(AI37="",B37=""),"",SUMIFS($AI$2:AI37,$B$2:B37,B37))</f>
        <v/>
      </c>
      <c r="BI37" s="17">
        <f>IF(AJ37="","",IF(BI35="",AJ37,MAX(BI35,AJ37)))</f>
        <v/>
      </c>
      <c r="BJ37" s="17">
        <f>IF(AK37="","",IF(BJ35="",AK37,MAX(BJ35,AK37)))</f>
        <v/>
      </c>
      <c r="BK37" s="17">
        <f>IF(AL37="","",IF(BK35="",AL37,MAX(BK35,AL37)))</f>
        <v/>
      </c>
      <c r="BL37" s="17">
        <f>IF(AM37="","",IF(BL35="",AM37,MAX(BL35,AM37)))</f>
        <v/>
      </c>
      <c r="BM37" s="17">
        <f>IF(AN37="","",IF(BM35="",AN37,MAX(BM35,AN37)))</f>
        <v/>
      </c>
      <c r="BN37" s="17">
        <f>IF(AJ37="","",BI37-AJ37)</f>
        <v/>
      </c>
      <c r="BO37" s="17">
        <f>IF(AK37="","",BJ37-AK37)</f>
        <v/>
      </c>
      <c r="BP37" s="17">
        <f>IF(AL37="","",BK37-AL37)</f>
        <v/>
      </c>
      <c r="BQ37" s="17">
        <f>IF(AM37="","",BL37-AM37)</f>
        <v/>
      </c>
      <c r="BR37" s="17">
        <f>IF(AN37="","",BM37-AN37)</f>
        <v/>
      </c>
    </row>
    <row r="38">
      <c r="A38">
        <f>ROW()-1</f>
        <v/>
      </c>
      <c r="B38" s="9" t="n">
        <v>46148</v>
      </c>
      <c r="C38" s="32" t="n">
        <v>0.7083333333333334</v>
      </c>
      <c r="D38" s="11">
        <f>IF(B38="","",CHOOSE(WEEKDAY(B38,2),"Lu","Ma","Mi","Jo","Vi","Sa","Du"))</f>
        <v/>
      </c>
      <c r="E38" s="11">
        <f>IF(OR(B38="",C38=""),"",IF(OR(WEEKDAY(B38,2)=1,WEEKDAY(B38,2)=5),"D",IF(AND(C38&gt;=TIME(15,30,0),C38&lt;TIME(16,30,0)),"C",IF(AND(AND(WEEKDAY(B38,2)&gt;=2,WEEKDAY(B38,2)&lt;=4),C38&gt;=TIME(16,35,0),C38&lt;TIME(17,0,0)),"A1",IF(AND(AND(WEEKDAY(B38,2)&gt;=2,WEEKDAY(B38,2)&lt;=4),C38&gt;=TIME(17,0,0),C38&lt;TIME(18,0,0)),"A2",IF(AND(AND(WEEKDAY(B38,2)&gt;=2,WEEKDAY(B38,2)&lt;=4),C38&gt;=TIME(18,0,0),C38&lt;TIME(19,0,0)),"A3",IF(AND(AND(WEEKDAY(B38,2)&gt;=2,WEEKDAY(B38,2)&lt;=4),C38&gt;=TIME(22,0,0),C38&lt;TIME(22,45,0)),"B","Other")))))))</f>
        <v/>
      </c>
      <c r="F38" s="12" t="inlineStr">
        <is>
          <t>M2D</t>
        </is>
      </c>
      <c r="G38" s="12" t="inlineStr">
        <is>
          <t>DIA</t>
        </is>
      </c>
      <c r="H38" s="12" t="inlineStr">
        <is>
          <t>3min</t>
        </is>
      </c>
      <c r="I38" s="12" t="inlineStr">
        <is>
          <t>Buy</t>
        </is>
      </c>
      <c r="J38" s="13" t="n">
        <v>0.26</v>
      </c>
      <c r="K38" s="13" t="n">
        <v>0.14</v>
      </c>
      <c r="L38" s="13" t="n">
        <v>0.23</v>
      </c>
      <c r="M38" s="13" t="n">
        <v>0.26</v>
      </c>
      <c r="N38" s="12" t="inlineStr">
        <is>
          <t>TP2</t>
        </is>
      </c>
      <c r="O38" s="12" t="n"/>
      <c r="P38" s="14">
        <f>IF(N38="","",IF(N38="SL",-1,K38/J38))</f>
        <v/>
      </c>
      <c r="Q38" s="14">
        <f>IF(N38="","",IF(OR(N38="SL",N38="TP0"),-1,L38/J38))</f>
        <v/>
      </c>
      <c r="R38" s="14">
        <f>IF(N38="","",IF(N38="TP2",M38/J38,-1))</f>
        <v/>
      </c>
      <c r="S38" s="14">
        <f>IF(N38="","",IF(N38="SL",-1,IF(N38="TP0",0.5*K38/J38,0.5*(K38+L38)/J38)))</f>
        <v/>
      </c>
      <c r="T38" s="14">
        <f>IF(N38="","",IF(N38="SL",-1,IF(N38="TP0",0.5*K38/J38-0.5,0.5*(K38+L38)/J38)))</f>
        <v/>
      </c>
      <c r="U38" s="15">
        <f>IF(P38="","",P38*J38/100*Config!$B$4)</f>
        <v/>
      </c>
      <c r="V38" s="15">
        <f>IF(Q38="","",Q38*J38/100*Config!$B$4)</f>
        <v/>
      </c>
      <c r="W38" s="15">
        <f>IF(R38="","",R38*J38/100*Config!$B$4)</f>
        <v/>
      </c>
      <c r="X38" s="15">
        <f>IF(S38="","",S38*J38/100*Config!$B$4)</f>
        <v/>
      </c>
      <c r="Y38" s="15">
        <f>IF(T38="","",T38*J38/100*Config!$B$4)</f>
        <v/>
      </c>
      <c r="Z38" s="15">
        <f>IF(U38="","",Config!$B$4 + SUM($U$2:U38))</f>
        <v/>
      </c>
      <c r="AA38" s="15">
        <f>IF(V38="","",Config!$B$4 + SUM($V$2:V38))</f>
        <v/>
      </c>
      <c r="AB38" s="15">
        <f>IF(W38="","",Config!$B$4 + SUM($W$2:W38))</f>
        <v/>
      </c>
      <c r="AC38" s="15">
        <f>IF(X38="","",Config!$B$4 + SUM($X$2:X38))</f>
        <v/>
      </c>
      <c r="AD38" s="15">
        <f>IF(Y38="","",Config!$B$4 + SUM($Y$2:Y38))</f>
        <v/>
      </c>
      <c r="AE38" s="15">
        <f>IF(P38="","",P38*J38/100*Config!$B$11)</f>
        <v/>
      </c>
      <c r="AF38" s="15">
        <f>IF(Q38="","",Q38*J38/100*Config!$B$11)</f>
        <v/>
      </c>
      <c r="AG38" s="15">
        <f>IF(R38="","",R38*J38/100*Config!$B$11)</f>
        <v/>
      </c>
      <c r="AH38" s="15">
        <f>IF(S38="","",S38*J38/100*Config!$B$11)</f>
        <v/>
      </c>
      <c r="AI38" s="15">
        <f>IF(T38="","",T38*J38/100*Config!$B$11)</f>
        <v/>
      </c>
      <c r="AJ38" s="15">
        <f>IF(AE38="","",Config!$B$9 + SUM($AE$2:AE38))</f>
        <v/>
      </c>
      <c r="AK38" s="15">
        <f>IF(AF38="","",Config!$B$9 + SUM($AF$2:AF38))</f>
        <v/>
      </c>
      <c r="AL38" s="15">
        <f>IF(AG38="","",Config!$B$9 + SUM($AG$2:AG38))</f>
        <v/>
      </c>
      <c r="AM38" s="15">
        <f>IF(AH38="","",Config!$B$9 + SUM($AH$2:AH38))</f>
        <v/>
      </c>
      <c r="AN38" s="15">
        <f>IF(AI38="","",Config!$B$9 + SUM($AI$2:AI38))</f>
        <v/>
      </c>
      <c r="AO38" s="16">
        <f>IF(P38="","",IF(P38&gt;0,1,0))</f>
        <v/>
      </c>
      <c r="AP38" s="16">
        <f>IF(Q38="","",IF(Q38&gt;0,1,0))</f>
        <v/>
      </c>
      <c r="AQ38" s="16">
        <f>IF(R38="","",IF(R38&gt;0,1,0))</f>
        <v/>
      </c>
      <c r="AR38" s="16">
        <f>IF(S38="","",IF(S38&gt;0,1,0))</f>
        <v/>
      </c>
      <c r="AS38" s="16">
        <f>IF(T38="","",IF(T38&gt;0,1,0))</f>
        <v/>
      </c>
      <c r="AT38" s="17">
        <f>IF(Z38="","",IF(AT36="",Z38,MAX(AT36,Z38)))</f>
        <v/>
      </c>
      <c r="AU38" s="17">
        <f>IF(AA38="","",IF(AU36="",AA38,MAX(AU36,AA38)))</f>
        <v/>
      </c>
      <c r="AV38" s="17">
        <f>IF(AB38="","",IF(AV36="",AB38,MAX(AV36,AB38)))</f>
        <v/>
      </c>
      <c r="AW38" s="17">
        <f>IF(AC38="","",IF(AW36="",AC38,MAX(AW36,AC38)))</f>
        <v/>
      </c>
      <c r="AX38" s="17">
        <f>IF(AD38="","",IF(AX36="",AD38,MAX(AX36,AD38)))</f>
        <v/>
      </c>
      <c r="AY38" s="17">
        <f>IF(Z38="","",AT38-Z38)</f>
        <v/>
      </c>
      <c r="AZ38" s="17">
        <f>IF(AA38="","",AU38-AA38)</f>
        <v/>
      </c>
      <c r="BA38" s="17">
        <f>IF(AB38="","",AV38-AB38)</f>
        <v/>
      </c>
      <c r="BB38" s="17">
        <f>IF(AC38="","",AW38-AC38)</f>
        <v/>
      </c>
      <c r="BC38" s="17">
        <f>IF(AD38="","",AX38-AD38)</f>
        <v/>
      </c>
      <c r="BD38" s="17">
        <f>IF(OR(AE38="",B38=""),"",SUMIFS($AE$2:AE38,$B$2:B38,B38))</f>
        <v/>
      </c>
      <c r="BE38" s="17">
        <f>IF(OR(AF38="",B38=""),"",SUMIFS($AF$2:AF38,$B$2:B38,B38))</f>
        <v/>
      </c>
      <c r="BF38" s="17">
        <f>IF(OR(AG38="",B38=""),"",SUMIFS($AG$2:AG38,$B$2:B38,B38))</f>
        <v/>
      </c>
      <c r="BG38" s="17">
        <f>IF(OR(AH38="",B38=""),"",SUMIFS($AH$2:AH38,$B$2:B38,B38))</f>
        <v/>
      </c>
      <c r="BH38" s="17">
        <f>IF(OR(AI38="",B38=""),"",SUMIFS($AI$2:AI38,$B$2:B38,B38))</f>
        <v/>
      </c>
      <c r="BI38" s="17">
        <f>IF(AJ38="","",IF(BI36="",AJ38,MAX(BI36,AJ38)))</f>
        <v/>
      </c>
      <c r="BJ38" s="17">
        <f>IF(AK38="","",IF(BJ36="",AK38,MAX(BJ36,AK38)))</f>
        <v/>
      </c>
      <c r="BK38" s="17">
        <f>IF(AL38="","",IF(BK36="",AL38,MAX(BK36,AL38)))</f>
        <v/>
      </c>
      <c r="BL38" s="17">
        <f>IF(AM38="","",IF(BL36="",AM38,MAX(BL36,AM38)))</f>
        <v/>
      </c>
      <c r="BM38" s="17">
        <f>IF(AN38="","",IF(BM36="",AN38,MAX(BM36,AN38)))</f>
        <v/>
      </c>
      <c r="BN38" s="17">
        <f>IF(AJ38="","",BI38-AJ38)</f>
        <v/>
      </c>
      <c r="BO38" s="17">
        <f>IF(AK38="","",BJ38-AK38)</f>
        <v/>
      </c>
      <c r="BP38" s="17">
        <f>IF(AL38="","",BK38-AL38)</f>
        <v/>
      </c>
      <c r="BQ38" s="17">
        <f>IF(AM38="","",BL38-AM38)</f>
        <v/>
      </c>
      <c r="BR38" s="17">
        <f>IF(AN38="","",BM38-AN38)</f>
        <v/>
      </c>
    </row>
    <row r="39">
      <c r="A39">
        <f>ROW()-1</f>
        <v/>
      </c>
      <c r="B39" s="9" t="n">
        <v>46147</v>
      </c>
      <c r="C39" s="32" t="n">
        <v>0.8708333333333333</v>
      </c>
      <c r="D39" s="11">
        <f>IF(B39="","",CHOOSE(WEEKDAY(B39,2),"Lu","Ma","Mi","Jo","Vi","Sa","Du"))</f>
        <v/>
      </c>
      <c r="E39" s="11">
        <f>IF(OR(B39="",C39=""),"",IF(OR(WEEKDAY(B39,2)=1,WEEKDAY(B39,2)=5),"D",IF(AND(C39&gt;=TIME(15,30,0),C39&lt;TIME(16,30,0)),"C",IF(AND(AND(WEEKDAY(B39,2)&gt;=2,WEEKDAY(B39,2)&lt;=4),C39&gt;=TIME(16,35,0),C39&lt;TIME(17,0,0)),"A1",IF(AND(AND(WEEKDAY(B39,2)&gt;=2,WEEKDAY(B39,2)&lt;=4),C39&gt;=TIME(17,0,0),C39&lt;TIME(18,0,0)),"A2",IF(AND(AND(WEEKDAY(B39,2)&gt;=2,WEEKDAY(B39,2)&lt;=4),C39&gt;=TIME(18,0,0),C39&lt;TIME(19,0,0)),"A3",IF(AND(AND(WEEKDAY(B39,2)&gt;=2,WEEKDAY(B39,2)&lt;=4),C39&gt;=TIME(22,0,0),C39&lt;TIME(22,45,0)),"B","Other")))))))</f>
        <v/>
      </c>
      <c r="F39" s="12" t="inlineStr">
        <is>
          <t>M2D</t>
        </is>
      </c>
      <c r="G39" s="12" t="inlineStr">
        <is>
          <t>DIA</t>
        </is>
      </c>
      <c r="H39" s="12" t="inlineStr">
        <is>
          <t>3min</t>
        </is>
      </c>
      <c r="I39" s="12" t="inlineStr">
        <is>
          <t>Buy</t>
        </is>
      </c>
      <c r="J39" s="13" t="n">
        <v>0.06</v>
      </c>
      <c r="K39" s="13" t="n">
        <v>0.02</v>
      </c>
      <c r="L39" s="13" t="n">
        <v>0.03</v>
      </c>
      <c r="M39" s="13" t="n">
        <v>0.06</v>
      </c>
      <c r="N39" s="12" t="inlineStr">
        <is>
          <t>TP2</t>
        </is>
      </c>
      <c r="O39" s="12" t="n"/>
      <c r="P39" s="14">
        <f>IF(N39="","",IF(N39="SL",-1,K39/J39))</f>
        <v/>
      </c>
      <c r="Q39" s="14">
        <f>IF(N39="","",IF(OR(N39="SL",N39="TP0"),-1,L39/J39))</f>
        <v/>
      </c>
      <c r="R39" s="14">
        <f>IF(N39="","",IF(N39="TP2",M39/J39,-1))</f>
        <v/>
      </c>
      <c r="S39" s="14">
        <f>IF(N39="","",IF(N39="SL",-1,IF(N39="TP0",0.5*K39/J39,0.5*(K39+L39)/J39)))</f>
        <v/>
      </c>
      <c r="T39" s="14">
        <f>IF(N39="","",IF(N39="SL",-1,IF(N39="TP0",0.5*K39/J39-0.5,0.5*(K39+L39)/J39)))</f>
        <v/>
      </c>
      <c r="U39" s="15">
        <f>IF(P39="","",P39*J39/100*Config!$B$4)</f>
        <v/>
      </c>
      <c r="V39" s="15">
        <f>IF(Q39="","",Q39*J39/100*Config!$B$4)</f>
        <v/>
      </c>
      <c r="W39" s="15">
        <f>IF(R39="","",R39*J39/100*Config!$B$4)</f>
        <v/>
      </c>
      <c r="X39" s="15">
        <f>IF(S39="","",S39*J39/100*Config!$B$4)</f>
        <v/>
      </c>
      <c r="Y39" s="15">
        <f>IF(T39="","",T39*J39/100*Config!$B$4)</f>
        <v/>
      </c>
      <c r="Z39" s="15">
        <f>IF(U39="","",Config!$B$4 + SUM($U$2:U39))</f>
        <v/>
      </c>
      <c r="AA39" s="15">
        <f>IF(V39="","",Config!$B$4 + SUM($V$2:V39))</f>
        <v/>
      </c>
      <c r="AB39" s="15">
        <f>IF(W39="","",Config!$B$4 + SUM($W$2:W39))</f>
        <v/>
      </c>
      <c r="AC39" s="15">
        <f>IF(X39="","",Config!$B$4 + SUM($X$2:X39))</f>
        <v/>
      </c>
      <c r="AD39" s="15">
        <f>IF(Y39="","",Config!$B$4 + SUM($Y$2:Y39))</f>
        <v/>
      </c>
      <c r="AE39" s="15">
        <f>IF(P39="","",P39*J39/100*Config!$B$11)</f>
        <v/>
      </c>
      <c r="AF39" s="15">
        <f>IF(Q39="","",Q39*J39/100*Config!$B$11)</f>
        <v/>
      </c>
      <c r="AG39" s="15">
        <f>IF(R39="","",R39*J39/100*Config!$B$11)</f>
        <v/>
      </c>
      <c r="AH39" s="15">
        <f>IF(S39="","",S39*J39/100*Config!$B$11)</f>
        <v/>
      </c>
      <c r="AI39" s="15">
        <f>IF(T39="","",T39*J39/100*Config!$B$11)</f>
        <v/>
      </c>
      <c r="AJ39" s="15">
        <f>IF(AE39="","",Config!$B$9 + SUM($AE$2:AE39))</f>
        <v/>
      </c>
      <c r="AK39" s="15">
        <f>IF(AF39="","",Config!$B$9 + SUM($AF$2:AF39))</f>
        <v/>
      </c>
      <c r="AL39" s="15">
        <f>IF(AG39="","",Config!$B$9 + SUM($AG$2:AG39))</f>
        <v/>
      </c>
      <c r="AM39" s="15">
        <f>IF(AH39="","",Config!$B$9 + SUM($AH$2:AH39))</f>
        <v/>
      </c>
      <c r="AN39" s="15">
        <f>IF(AI39="","",Config!$B$9 + SUM($AI$2:AI39))</f>
        <v/>
      </c>
      <c r="AO39" s="16">
        <f>IF(P39="","",IF(P39&gt;0,1,0))</f>
        <v/>
      </c>
      <c r="AP39" s="16">
        <f>IF(Q39="","",IF(Q39&gt;0,1,0))</f>
        <v/>
      </c>
      <c r="AQ39" s="16">
        <f>IF(R39="","",IF(R39&gt;0,1,0))</f>
        <v/>
      </c>
      <c r="AR39" s="16">
        <f>IF(S39="","",IF(S39&gt;0,1,0))</f>
        <v/>
      </c>
      <c r="AS39" s="16">
        <f>IF(T39="","",IF(T39&gt;0,1,0))</f>
        <v/>
      </c>
      <c r="AT39" s="17">
        <f>IF(Z39="","",IF(AT37="",Z39,MAX(AT37,Z39)))</f>
        <v/>
      </c>
      <c r="AU39" s="17">
        <f>IF(AA39="","",IF(AU37="",AA39,MAX(AU37,AA39)))</f>
        <v/>
      </c>
      <c r="AV39" s="17">
        <f>IF(AB39="","",IF(AV37="",AB39,MAX(AV37,AB39)))</f>
        <v/>
      </c>
      <c r="AW39" s="17">
        <f>IF(AC39="","",IF(AW37="",AC39,MAX(AW37,AC39)))</f>
        <v/>
      </c>
      <c r="AX39" s="17">
        <f>IF(AD39="","",IF(AX37="",AD39,MAX(AX37,AD39)))</f>
        <v/>
      </c>
      <c r="AY39" s="17">
        <f>IF(Z39="","",AT39-Z39)</f>
        <v/>
      </c>
      <c r="AZ39" s="17">
        <f>IF(AA39="","",AU39-AA39)</f>
        <v/>
      </c>
      <c r="BA39" s="17">
        <f>IF(AB39="","",AV39-AB39)</f>
        <v/>
      </c>
      <c r="BB39" s="17">
        <f>IF(AC39="","",AW39-AC39)</f>
        <v/>
      </c>
      <c r="BC39" s="17">
        <f>IF(AD39="","",AX39-AD39)</f>
        <v/>
      </c>
      <c r="BD39" s="17">
        <f>IF(OR(AE39="",B39=""),"",SUMIFS($AE$2:AE39,$B$2:B39,B39))</f>
        <v/>
      </c>
      <c r="BE39" s="17">
        <f>IF(OR(AF39="",B39=""),"",SUMIFS($AF$2:AF39,$B$2:B39,B39))</f>
        <v/>
      </c>
      <c r="BF39" s="17">
        <f>IF(OR(AG39="",B39=""),"",SUMIFS($AG$2:AG39,$B$2:B39,B39))</f>
        <v/>
      </c>
      <c r="BG39" s="17">
        <f>IF(OR(AH39="",B39=""),"",SUMIFS($AH$2:AH39,$B$2:B39,B39))</f>
        <v/>
      </c>
      <c r="BH39" s="17">
        <f>IF(OR(AI39="",B39=""),"",SUMIFS($AI$2:AI39,$B$2:B39,B39))</f>
        <v/>
      </c>
      <c r="BI39" s="17">
        <f>IF(AJ39="","",IF(BI37="",AJ39,MAX(BI37,AJ39)))</f>
        <v/>
      </c>
      <c r="BJ39" s="17">
        <f>IF(AK39="","",IF(BJ37="",AK39,MAX(BJ37,AK39)))</f>
        <v/>
      </c>
      <c r="BK39" s="17">
        <f>IF(AL39="","",IF(BK37="",AL39,MAX(BK37,AL39)))</f>
        <v/>
      </c>
      <c r="BL39" s="17">
        <f>IF(AM39="","",IF(BL37="",AM39,MAX(BL37,AM39)))</f>
        <v/>
      </c>
      <c r="BM39" s="17">
        <f>IF(AN39="","",IF(BM37="",AN39,MAX(BM37,AN39)))</f>
        <v/>
      </c>
      <c r="BN39" s="17">
        <f>IF(AJ39="","",BI39-AJ39)</f>
        <v/>
      </c>
      <c r="BO39" s="17">
        <f>IF(AK39="","",BJ39-AK39)</f>
        <v/>
      </c>
      <c r="BP39" s="17">
        <f>IF(AL39="","",BK39-AL39)</f>
        <v/>
      </c>
      <c r="BQ39" s="17">
        <f>IF(AM39="","",BL39-AM39)</f>
        <v/>
      </c>
      <c r="BR39" s="17">
        <f>IF(AN39="","",BM39-AN39)</f>
        <v/>
      </c>
    </row>
    <row r="40">
      <c r="A40">
        <f>ROW()-1</f>
        <v/>
      </c>
      <c r="B40" s="9" t="n">
        <v>46147</v>
      </c>
      <c r="C40" s="32" t="n">
        <v>0.8208333333333333</v>
      </c>
      <c r="D40" s="11">
        <f>IF(B40="","",CHOOSE(WEEKDAY(B40,2),"Lu","Ma","Mi","Jo","Vi","Sa","Du"))</f>
        <v/>
      </c>
      <c r="E40" s="11">
        <f>IF(OR(B40="",C40=""),"",IF(OR(WEEKDAY(B40,2)=1,WEEKDAY(B40,2)=5),"D",IF(AND(C40&gt;=TIME(15,30,0),C40&lt;TIME(16,30,0)),"C",IF(AND(AND(WEEKDAY(B40,2)&gt;=2,WEEKDAY(B40,2)&lt;=4),C40&gt;=TIME(16,35,0),C40&lt;TIME(17,0,0)),"A1",IF(AND(AND(WEEKDAY(B40,2)&gt;=2,WEEKDAY(B40,2)&lt;=4),C40&gt;=TIME(17,0,0),C40&lt;TIME(18,0,0)),"A2",IF(AND(AND(WEEKDAY(B40,2)&gt;=2,WEEKDAY(B40,2)&lt;=4),C40&gt;=TIME(18,0,0),C40&lt;TIME(19,0,0)),"A3",IF(AND(AND(WEEKDAY(B40,2)&gt;=2,WEEKDAY(B40,2)&lt;=4),C40&gt;=TIME(22,0,0),C40&lt;TIME(22,45,0)),"B","Other")))))))</f>
        <v/>
      </c>
      <c r="F40" s="12" t="inlineStr">
        <is>
          <t>M2D</t>
        </is>
      </c>
      <c r="G40" s="12" t="inlineStr">
        <is>
          <t>DIA</t>
        </is>
      </c>
      <c r="H40" s="12" t="inlineStr">
        <is>
          <t>3min</t>
        </is>
      </c>
      <c r="I40" s="12" t="inlineStr">
        <is>
          <t>Buy</t>
        </is>
      </c>
      <c r="J40" s="13" t="n">
        <v>0.07000000000000001</v>
      </c>
      <c r="K40" s="13" t="n">
        <v>0.02</v>
      </c>
      <c r="L40" s="13" t="n">
        <v>0.04</v>
      </c>
      <c r="M40" s="13" t="n">
        <v>0.07000000000000001</v>
      </c>
      <c r="N40" s="12" t="inlineStr">
        <is>
          <t>TP2</t>
        </is>
      </c>
      <c r="O40" s="12" t="n"/>
      <c r="P40" s="14">
        <f>IF(N40="","",IF(N40="SL",-1,K40/J40))</f>
        <v/>
      </c>
      <c r="Q40" s="14">
        <f>IF(N40="","",IF(OR(N40="SL",N40="TP0"),-1,L40/J40))</f>
        <v/>
      </c>
      <c r="R40" s="14">
        <f>IF(N40="","",IF(N40="TP2",M40/J40,-1))</f>
        <v/>
      </c>
      <c r="S40" s="14">
        <f>IF(N40="","",IF(N40="SL",-1,IF(N40="TP0",0.5*K40/J40,0.5*(K40+L40)/J40)))</f>
        <v/>
      </c>
      <c r="T40" s="14">
        <f>IF(N40="","",IF(N40="SL",-1,IF(N40="TP0",0.5*K40/J40-0.5,0.5*(K40+L40)/J40)))</f>
        <v/>
      </c>
      <c r="U40" s="15">
        <f>IF(P40="","",P40*J40/100*Config!$B$4)</f>
        <v/>
      </c>
      <c r="V40" s="15">
        <f>IF(Q40="","",Q40*J40/100*Config!$B$4)</f>
        <v/>
      </c>
      <c r="W40" s="15">
        <f>IF(R40="","",R40*J40/100*Config!$B$4)</f>
        <v/>
      </c>
      <c r="X40" s="15">
        <f>IF(S40="","",S40*J40/100*Config!$B$4)</f>
        <v/>
      </c>
      <c r="Y40" s="15">
        <f>IF(T40="","",T40*J40/100*Config!$B$4)</f>
        <v/>
      </c>
      <c r="Z40" s="15">
        <f>IF(U40="","",Config!$B$4 + SUM($U$2:U40))</f>
        <v/>
      </c>
      <c r="AA40" s="15">
        <f>IF(V40="","",Config!$B$4 + SUM($V$2:V40))</f>
        <v/>
      </c>
      <c r="AB40" s="15">
        <f>IF(W40="","",Config!$B$4 + SUM($W$2:W40))</f>
        <v/>
      </c>
      <c r="AC40" s="15">
        <f>IF(X40="","",Config!$B$4 + SUM($X$2:X40))</f>
        <v/>
      </c>
      <c r="AD40" s="15">
        <f>IF(Y40="","",Config!$B$4 + SUM($Y$2:Y40))</f>
        <v/>
      </c>
      <c r="AE40" s="15">
        <f>IF(P40="","",P40*J40/100*Config!$B$11)</f>
        <v/>
      </c>
      <c r="AF40" s="15">
        <f>IF(Q40="","",Q40*J40/100*Config!$B$11)</f>
        <v/>
      </c>
      <c r="AG40" s="15">
        <f>IF(R40="","",R40*J40/100*Config!$B$11)</f>
        <v/>
      </c>
      <c r="AH40" s="15">
        <f>IF(S40="","",S40*J40/100*Config!$B$11)</f>
        <v/>
      </c>
      <c r="AI40" s="15">
        <f>IF(T40="","",T40*J40/100*Config!$B$11)</f>
        <v/>
      </c>
      <c r="AJ40" s="15">
        <f>IF(AE40="","",Config!$B$9 + SUM($AE$2:AE40))</f>
        <v/>
      </c>
      <c r="AK40" s="15">
        <f>IF(AF40="","",Config!$B$9 + SUM($AF$2:AF40))</f>
        <v/>
      </c>
      <c r="AL40" s="15">
        <f>IF(AG40="","",Config!$B$9 + SUM($AG$2:AG40))</f>
        <v/>
      </c>
      <c r="AM40" s="15">
        <f>IF(AH40="","",Config!$B$9 + SUM($AH$2:AH40))</f>
        <v/>
      </c>
      <c r="AN40" s="15">
        <f>IF(AI40="","",Config!$B$9 + SUM($AI$2:AI40))</f>
        <v/>
      </c>
      <c r="AO40" s="16">
        <f>IF(P40="","",IF(P40&gt;0,1,0))</f>
        <v/>
      </c>
      <c r="AP40" s="16">
        <f>IF(Q40="","",IF(Q40&gt;0,1,0))</f>
        <v/>
      </c>
      <c r="AQ40" s="16">
        <f>IF(R40="","",IF(R40&gt;0,1,0))</f>
        <v/>
      </c>
      <c r="AR40" s="16">
        <f>IF(S40="","",IF(S40&gt;0,1,0))</f>
        <v/>
      </c>
      <c r="AS40" s="16">
        <f>IF(T40="","",IF(T40&gt;0,1,0))</f>
        <v/>
      </c>
      <c r="AT40" s="17">
        <f>IF(Z40="","",IF(AT36="",Z40,MAX(AT36,Z40)))</f>
        <v/>
      </c>
      <c r="AU40" s="17">
        <f>IF(AA40="","",IF(AU36="",AA40,MAX(AU36,AA40)))</f>
        <v/>
      </c>
      <c r="AV40" s="17">
        <f>IF(AB40="","",IF(AV36="",AB40,MAX(AV36,AB40)))</f>
        <v/>
      </c>
      <c r="AW40" s="17">
        <f>IF(AC40="","",IF(AW36="",AC40,MAX(AW36,AC40)))</f>
        <v/>
      </c>
      <c r="AX40" s="17">
        <f>IF(AD40="","",IF(AX36="",AD40,MAX(AX36,AD40)))</f>
        <v/>
      </c>
      <c r="AY40" s="17">
        <f>IF(Z40="","",AT40-Z40)</f>
        <v/>
      </c>
      <c r="AZ40" s="17">
        <f>IF(AA40="","",AU40-AA40)</f>
        <v/>
      </c>
      <c r="BA40" s="17">
        <f>IF(AB40="","",AV40-AB40)</f>
        <v/>
      </c>
      <c r="BB40" s="17">
        <f>IF(AC40="","",AW40-AC40)</f>
        <v/>
      </c>
      <c r="BC40" s="17">
        <f>IF(AD40="","",AX40-AD40)</f>
        <v/>
      </c>
      <c r="BD40" s="17">
        <f>IF(OR(AE40="",B40=""),"",SUMIFS($AE$2:AE40,$B$2:B40,B40))</f>
        <v/>
      </c>
      <c r="BE40" s="17">
        <f>IF(OR(AF40="",B40=""),"",SUMIFS($AF$2:AF40,$B$2:B40,B40))</f>
        <v/>
      </c>
      <c r="BF40" s="17">
        <f>IF(OR(AG40="",B40=""),"",SUMIFS($AG$2:AG40,$B$2:B40,B40))</f>
        <v/>
      </c>
      <c r="BG40" s="17">
        <f>IF(OR(AH40="",B40=""),"",SUMIFS($AH$2:AH40,$B$2:B40,B40))</f>
        <v/>
      </c>
      <c r="BH40" s="17">
        <f>IF(OR(AI40="",B40=""),"",SUMIFS($AI$2:AI40,$B$2:B40,B40))</f>
        <v/>
      </c>
      <c r="BI40" s="17">
        <f>IF(AJ40="","",IF(BI36="",AJ40,MAX(BI36,AJ40)))</f>
        <v/>
      </c>
      <c r="BJ40" s="17">
        <f>IF(AK40="","",IF(BJ36="",AK40,MAX(BJ36,AK40)))</f>
        <v/>
      </c>
      <c r="BK40" s="17">
        <f>IF(AL40="","",IF(BK36="",AL40,MAX(BK36,AL40)))</f>
        <v/>
      </c>
      <c r="BL40" s="17">
        <f>IF(AM40="","",IF(BL36="",AM40,MAX(BL36,AM40)))</f>
        <v/>
      </c>
      <c r="BM40" s="17">
        <f>IF(AN40="","",IF(BM36="",AN40,MAX(BM36,AN40)))</f>
        <v/>
      </c>
      <c r="BN40" s="17">
        <f>IF(AJ40="","",BI40-AJ40)</f>
        <v/>
      </c>
      <c r="BO40" s="17">
        <f>IF(AK40="","",BJ40-AK40)</f>
        <v/>
      </c>
      <c r="BP40" s="17">
        <f>IF(AL40="","",BK40-AL40)</f>
        <v/>
      </c>
      <c r="BQ40" s="17">
        <f>IF(AM40="","",BL40-AM40)</f>
        <v/>
      </c>
      <c r="BR40" s="17">
        <f>IF(AN40="","",BM40-AN40)</f>
        <v/>
      </c>
    </row>
    <row r="41">
      <c r="A41">
        <f>ROW()-1</f>
        <v/>
      </c>
      <c r="B41" s="9" t="n">
        <v>46147</v>
      </c>
      <c r="C41" s="32" t="n">
        <v>0.7916666666666666</v>
      </c>
      <c r="D41" s="11">
        <f>IF(B41="","",CHOOSE(WEEKDAY(B41,2),"Lu","Ma","Mi","Jo","Vi","Sa","Du"))</f>
        <v/>
      </c>
      <c r="E41" s="11">
        <f>IF(OR(B41="",C41=""),"",IF(OR(WEEKDAY(B41,2)=1,WEEKDAY(B41,2)=5),"D",IF(AND(C41&gt;=TIME(15,30,0),C41&lt;TIME(16,30,0)),"C",IF(AND(AND(WEEKDAY(B41,2)&gt;=2,WEEKDAY(B41,2)&lt;=4),C41&gt;=TIME(16,35,0),C41&lt;TIME(17,0,0)),"A1",IF(AND(AND(WEEKDAY(B41,2)&gt;=2,WEEKDAY(B41,2)&lt;=4),C41&gt;=TIME(17,0,0),C41&lt;TIME(18,0,0)),"A2",IF(AND(AND(WEEKDAY(B41,2)&gt;=2,WEEKDAY(B41,2)&lt;=4),C41&gt;=TIME(18,0,0),C41&lt;TIME(19,0,0)),"A3",IF(AND(AND(WEEKDAY(B41,2)&gt;=2,WEEKDAY(B41,2)&lt;=4),C41&gt;=TIME(22,0,0),C41&lt;TIME(22,45,0)),"B","Other")))))))</f>
        <v/>
      </c>
      <c r="F41" s="12" t="inlineStr">
        <is>
          <t>M2D</t>
        </is>
      </c>
      <c r="G41" s="12" t="inlineStr">
        <is>
          <t>DIA</t>
        </is>
      </c>
      <c r="H41" s="12" t="inlineStr">
        <is>
          <t>3min</t>
        </is>
      </c>
      <c r="I41" s="12" t="inlineStr">
        <is>
          <t>Sell</t>
        </is>
      </c>
      <c r="J41" s="13" t="n">
        <v>0.1</v>
      </c>
      <c r="K41" s="13" t="n">
        <v>0.04</v>
      </c>
      <c r="L41" s="13" t="n">
        <v>0.07000000000000001</v>
      </c>
      <c r="M41" s="13" t="n">
        <v>0.1</v>
      </c>
      <c r="N41" s="12" t="inlineStr">
        <is>
          <t>SL</t>
        </is>
      </c>
      <c r="O41" s="12" t="n"/>
      <c r="P41" s="14">
        <f>IF(N41="","",IF(N41="SL",-1,K41/J41))</f>
        <v/>
      </c>
      <c r="Q41" s="14">
        <f>IF(N41="","",IF(OR(N41="SL",N41="TP0"),-1,L41/J41))</f>
        <v/>
      </c>
      <c r="R41" s="14">
        <f>IF(N41="","",IF(N41="TP2",M41/J41,-1))</f>
        <v/>
      </c>
      <c r="S41" s="14">
        <f>IF(N41="","",IF(N41="SL",-1,IF(N41="TP0",0.5*K41/J41,0.5*(K41+L41)/J41)))</f>
        <v/>
      </c>
      <c r="T41" s="14">
        <f>IF(N41="","",IF(N41="SL",-1,IF(N41="TP0",0.5*K41/J41-0.5,0.5*(K41+L41)/J41)))</f>
        <v/>
      </c>
      <c r="U41" s="15">
        <f>IF(P41="","",P41*J41/100*Config!$B$4)</f>
        <v/>
      </c>
      <c r="V41" s="15">
        <f>IF(Q41="","",Q41*J41/100*Config!$B$4)</f>
        <v/>
      </c>
      <c r="W41" s="15">
        <f>IF(R41="","",R41*J41/100*Config!$B$4)</f>
        <v/>
      </c>
      <c r="X41" s="15">
        <f>IF(S41="","",S41*J41/100*Config!$B$4)</f>
        <v/>
      </c>
      <c r="Y41" s="15">
        <f>IF(T41="","",T41*J41/100*Config!$B$4)</f>
        <v/>
      </c>
      <c r="Z41" s="15">
        <f>IF(U41="","",Config!$B$4 + SUM($U$2:U41))</f>
        <v/>
      </c>
      <c r="AA41" s="15">
        <f>IF(V41="","",Config!$B$4 + SUM($V$2:V41))</f>
        <v/>
      </c>
      <c r="AB41" s="15">
        <f>IF(W41="","",Config!$B$4 + SUM($W$2:W41))</f>
        <v/>
      </c>
      <c r="AC41" s="15">
        <f>IF(X41="","",Config!$B$4 + SUM($X$2:X41))</f>
        <v/>
      </c>
      <c r="AD41" s="15">
        <f>IF(Y41="","",Config!$B$4 + SUM($Y$2:Y41))</f>
        <v/>
      </c>
      <c r="AE41" s="15">
        <f>IF(P41="","",P41*J41/100*Config!$B$11)</f>
        <v/>
      </c>
      <c r="AF41" s="15">
        <f>IF(Q41="","",Q41*J41/100*Config!$B$11)</f>
        <v/>
      </c>
      <c r="AG41" s="15">
        <f>IF(R41="","",R41*J41/100*Config!$B$11)</f>
        <v/>
      </c>
      <c r="AH41" s="15">
        <f>IF(S41="","",S41*J41/100*Config!$B$11)</f>
        <v/>
      </c>
      <c r="AI41" s="15">
        <f>IF(T41="","",T41*J41/100*Config!$B$11)</f>
        <v/>
      </c>
      <c r="AJ41" s="15">
        <f>IF(AE41="","",Config!$B$9 + SUM($AE$2:AE41))</f>
        <v/>
      </c>
      <c r="AK41" s="15">
        <f>IF(AF41="","",Config!$B$9 + SUM($AF$2:AF41))</f>
        <v/>
      </c>
      <c r="AL41" s="15">
        <f>IF(AG41="","",Config!$B$9 + SUM($AG$2:AG41))</f>
        <v/>
      </c>
      <c r="AM41" s="15">
        <f>IF(AH41="","",Config!$B$9 + SUM($AH$2:AH41))</f>
        <v/>
      </c>
      <c r="AN41" s="15">
        <f>IF(AI41="","",Config!$B$9 + SUM($AI$2:AI41))</f>
        <v/>
      </c>
      <c r="AO41" s="16">
        <f>IF(P41="","",IF(P41&gt;0,1,0))</f>
        <v/>
      </c>
      <c r="AP41" s="16">
        <f>IF(Q41="","",IF(Q41&gt;0,1,0))</f>
        <v/>
      </c>
      <c r="AQ41" s="16">
        <f>IF(R41="","",IF(R41&gt;0,1,0))</f>
        <v/>
      </c>
      <c r="AR41" s="16">
        <f>IF(S41="","",IF(S41&gt;0,1,0))</f>
        <v/>
      </c>
      <c r="AS41" s="16">
        <f>IF(T41="","",IF(T41&gt;0,1,0))</f>
        <v/>
      </c>
      <c r="AT41" s="17">
        <f>IF(Z41="","",IF(AT37="",Z41,MAX(AT37,Z41)))</f>
        <v/>
      </c>
      <c r="AU41" s="17">
        <f>IF(AA41="","",IF(AU37="",AA41,MAX(AU37,AA41)))</f>
        <v/>
      </c>
      <c r="AV41" s="17">
        <f>IF(AB41="","",IF(AV37="",AB41,MAX(AV37,AB41)))</f>
        <v/>
      </c>
      <c r="AW41" s="17">
        <f>IF(AC41="","",IF(AW37="",AC41,MAX(AW37,AC41)))</f>
        <v/>
      </c>
      <c r="AX41" s="17">
        <f>IF(AD41="","",IF(AX37="",AD41,MAX(AX37,AD41)))</f>
        <v/>
      </c>
      <c r="AY41" s="17">
        <f>IF(Z41="","",AT41-Z41)</f>
        <v/>
      </c>
      <c r="AZ41" s="17">
        <f>IF(AA41="","",AU41-AA41)</f>
        <v/>
      </c>
      <c r="BA41" s="17">
        <f>IF(AB41="","",AV41-AB41)</f>
        <v/>
      </c>
      <c r="BB41" s="17">
        <f>IF(AC41="","",AW41-AC41)</f>
        <v/>
      </c>
      <c r="BC41" s="17">
        <f>IF(AD41="","",AX41-AD41)</f>
        <v/>
      </c>
      <c r="BD41" s="17">
        <f>IF(OR(AE41="",B41=""),"",SUMIFS($AE$2:AE41,$B$2:B41,B41))</f>
        <v/>
      </c>
      <c r="BE41" s="17">
        <f>IF(OR(AF41="",B41=""),"",SUMIFS($AF$2:AF41,$B$2:B41,B41))</f>
        <v/>
      </c>
      <c r="BF41" s="17">
        <f>IF(OR(AG41="",B41=""),"",SUMIFS($AG$2:AG41,$B$2:B41,B41))</f>
        <v/>
      </c>
      <c r="BG41" s="17">
        <f>IF(OR(AH41="",B41=""),"",SUMIFS($AH$2:AH41,$B$2:B41,B41))</f>
        <v/>
      </c>
      <c r="BH41" s="17">
        <f>IF(OR(AI41="",B41=""),"",SUMIFS($AI$2:AI41,$B$2:B41,B41))</f>
        <v/>
      </c>
      <c r="BI41" s="17">
        <f>IF(AJ41="","",IF(BI37="",AJ41,MAX(BI37,AJ41)))</f>
        <v/>
      </c>
      <c r="BJ41" s="17">
        <f>IF(AK41="","",IF(BJ37="",AK41,MAX(BJ37,AK41)))</f>
        <v/>
      </c>
      <c r="BK41" s="17">
        <f>IF(AL41="","",IF(BK37="",AL41,MAX(BK37,AL41)))</f>
        <v/>
      </c>
      <c r="BL41" s="17">
        <f>IF(AM41="","",IF(BL37="",AM41,MAX(BL37,AM41)))</f>
        <v/>
      </c>
      <c r="BM41" s="17">
        <f>IF(AN41="","",IF(BM37="",AN41,MAX(BM37,AN41)))</f>
        <v/>
      </c>
      <c r="BN41" s="17">
        <f>IF(AJ41="","",BI41-AJ41)</f>
        <v/>
      </c>
      <c r="BO41" s="17">
        <f>IF(AK41="","",BJ41-AK41)</f>
        <v/>
      </c>
      <c r="BP41" s="17">
        <f>IF(AL41="","",BK41-AL41)</f>
        <v/>
      </c>
      <c r="BQ41" s="17">
        <f>IF(AM41="","",BL41-AM41)</f>
        <v/>
      </c>
      <c r="BR41" s="17">
        <f>IF(AN41="","",BM41-AN41)</f>
        <v/>
      </c>
    </row>
    <row r="42">
      <c r="A42">
        <f>ROW()-1</f>
        <v/>
      </c>
      <c r="B42" s="9" t="n">
        <v>46147</v>
      </c>
      <c r="C42" s="32" t="n">
        <v>0.725</v>
      </c>
      <c r="D42" s="11">
        <f>IF(B42="","",CHOOSE(WEEKDAY(B42,2),"Lu","Ma","Mi","Jo","Vi","Sa","Du"))</f>
        <v/>
      </c>
      <c r="E42" s="11">
        <f>IF(OR(B42="",C42=""),"",IF(OR(WEEKDAY(B42,2)=1,WEEKDAY(B42,2)=5),"D",IF(AND(C42&gt;=TIME(15,30,0),C42&lt;TIME(16,30,0)),"C",IF(AND(AND(WEEKDAY(B42,2)&gt;=2,WEEKDAY(B42,2)&lt;=4),C42&gt;=TIME(16,35,0),C42&lt;TIME(17,0,0)),"A1",IF(AND(AND(WEEKDAY(B42,2)&gt;=2,WEEKDAY(B42,2)&lt;=4),C42&gt;=TIME(17,0,0),C42&lt;TIME(18,0,0)),"A2",IF(AND(AND(WEEKDAY(B42,2)&gt;=2,WEEKDAY(B42,2)&lt;=4),C42&gt;=TIME(18,0,0),C42&lt;TIME(19,0,0)),"A3",IF(AND(AND(WEEKDAY(B42,2)&gt;=2,WEEKDAY(B42,2)&lt;=4),C42&gt;=TIME(22,0,0),C42&lt;TIME(22,45,0)),"B","Other")))))))</f>
        <v/>
      </c>
      <c r="F42" s="12" t="inlineStr">
        <is>
          <t>M2D</t>
        </is>
      </c>
      <c r="G42" s="12" t="inlineStr">
        <is>
          <t>DIA</t>
        </is>
      </c>
      <c r="H42" s="12" t="inlineStr">
        <is>
          <t>3min</t>
        </is>
      </c>
      <c r="I42" s="12" t="inlineStr">
        <is>
          <t>Buy</t>
        </is>
      </c>
      <c r="J42" s="13" t="n">
        <v>0.21</v>
      </c>
      <c r="K42" s="13" t="n">
        <v>0.1</v>
      </c>
      <c r="L42" s="13" t="n">
        <v>0.17</v>
      </c>
      <c r="M42" s="13" t="n">
        <v>0.21</v>
      </c>
      <c r="N42" s="12" t="inlineStr">
        <is>
          <t>TP2</t>
        </is>
      </c>
      <c r="O42" s="12" t="n"/>
      <c r="P42" s="14">
        <f>IF(N42="","",IF(N42="SL",-1,K42/J42))</f>
        <v/>
      </c>
      <c r="Q42" s="14">
        <f>IF(N42="","",IF(OR(N42="SL",N42="TP0"),-1,L42/J42))</f>
        <v/>
      </c>
      <c r="R42" s="14">
        <f>IF(N42="","",IF(N42="TP2",M42/J42,-1))</f>
        <v/>
      </c>
      <c r="S42" s="14">
        <f>IF(N42="","",IF(N42="SL",-1,IF(N42="TP0",0.5*K42/J42,0.5*(K42+L42)/J42)))</f>
        <v/>
      </c>
      <c r="T42" s="14">
        <f>IF(N42="","",IF(N42="SL",-1,IF(N42="TP0",0.5*K42/J42-0.5,0.5*(K42+L42)/J42)))</f>
        <v/>
      </c>
      <c r="U42" s="15">
        <f>IF(P42="","",P42*J42/100*Config!$B$4)</f>
        <v/>
      </c>
      <c r="V42" s="15">
        <f>IF(Q42="","",Q42*J42/100*Config!$B$4)</f>
        <v/>
      </c>
      <c r="W42" s="15">
        <f>IF(R42="","",R42*J42/100*Config!$B$4)</f>
        <v/>
      </c>
      <c r="X42" s="15">
        <f>IF(S42="","",S42*J42/100*Config!$B$4)</f>
        <v/>
      </c>
      <c r="Y42" s="15">
        <f>IF(T42="","",T42*J42/100*Config!$B$4)</f>
        <v/>
      </c>
      <c r="Z42" s="15">
        <f>IF(U42="","",Config!$B$4 + SUM($U$2:U42))</f>
        <v/>
      </c>
      <c r="AA42" s="15">
        <f>IF(V42="","",Config!$B$4 + SUM($V$2:V42))</f>
        <v/>
      </c>
      <c r="AB42" s="15">
        <f>IF(W42="","",Config!$B$4 + SUM($W$2:W42))</f>
        <v/>
      </c>
      <c r="AC42" s="15">
        <f>IF(X42="","",Config!$B$4 + SUM($X$2:X42))</f>
        <v/>
      </c>
      <c r="AD42" s="15">
        <f>IF(Y42="","",Config!$B$4 + SUM($Y$2:Y42))</f>
        <v/>
      </c>
      <c r="AE42" s="15">
        <f>IF(P42="","",P42*J42/100*Config!$B$11)</f>
        <v/>
      </c>
      <c r="AF42" s="15">
        <f>IF(Q42="","",Q42*J42/100*Config!$B$11)</f>
        <v/>
      </c>
      <c r="AG42" s="15">
        <f>IF(R42="","",R42*J42/100*Config!$B$11)</f>
        <v/>
      </c>
      <c r="AH42" s="15">
        <f>IF(S42="","",S42*J42/100*Config!$B$11)</f>
        <v/>
      </c>
      <c r="AI42" s="15">
        <f>IF(T42="","",T42*J42/100*Config!$B$11)</f>
        <v/>
      </c>
      <c r="AJ42" s="15">
        <f>IF(AE42="","",Config!$B$9 + SUM($AE$2:AE42))</f>
        <v/>
      </c>
      <c r="AK42" s="15">
        <f>IF(AF42="","",Config!$B$9 + SUM($AF$2:AF42))</f>
        <v/>
      </c>
      <c r="AL42" s="15">
        <f>IF(AG42="","",Config!$B$9 + SUM($AG$2:AG42))</f>
        <v/>
      </c>
      <c r="AM42" s="15">
        <f>IF(AH42="","",Config!$B$9 + SUM($AH$2:AH42))</f>
        <v/>
      </c>
      <c r="AN42" s="15">
        <f>IF(AI42="","",Config!$B$9 + SUM($AI$2:AI42))</f>
        <v/>
      </c>
      <c r="AO42" s="16">
        <f>IF(P42="","",IF(P42&gt;0,1,0))</f>
        <v/>
      </c>
      <c r="AP42" s="16">
        <f>IF(Q42="","",IF(Q42&gt;0,1,0))</f>
        <v/>
      </c>
      <c r="AQ42" s="16">
        <f>IF(R42="","",IF(R42&gt;0,1,0))</f>
        <v/>
      </c>
      <c r="AR42" s="16">
        <f>IF(S42="","",IF(S42&gt;0,1,0))</f>
        <v/>
      </c>
      <c r="AS42" s="16">
        <f>IF(T42="","",IF(T42&gt;0,1,0))</f>
        <v/>
      </c>
      <c r="AT42" s="17">
        <f>IF(Z42="","",IF(AT38="",Z42,MAX(AT38,Z42)))</f>
        <v/>
      </c>
      <c r="AU42" s="17">
        <f>IF(AA42="","",IF(AU38="",AA42,MAX(AU38,AA42)))</f>
        <v/>
      </c>
      <c r="AV42" s="17">
        <f>IF(AB42="","",IF(AV38="",AB42,MAX(AV38,AB42)))</f>
        <v/>
      </c>
      <c r="AW42" s="17">
        <f>IF(AC42="","",IF(AW38="",AC42,MAX(AW38,AC42)))</f>
        <v/>
      </c>
      <c r="AX42" s="17">
        <f>IF(AD42="","",IF(AX38="",AD42,MAX(AX38,AD42)))</f>
        <v/>
      </c>
      <c r="AY42" s="17">
        <f>IF(Z42="","",AT42-Z42)</f>
        <v/>
      </c>
      <c r="AZ42" s="17">
        <f>IF(AA42="","",AU42-AA42)</f>
        <v/>
      </c>
      <c r="BA42" s="17">
        <f>IF(AB42="","",AV42-AB42)</f>
        <v/>
      </c>
      <c r="BB42" s="17">
        <f>IF(AC42="","",AW42-AC42)</f>
        <v/>
      </c>
      <c r="BC42" s="17">
        <f>IF(AD42="","",AX42-AD42)</f>
        <v/>
      </c>
      <c r="BD42" s="17">
        <f>IF(OR(AE42="",B42=""),"",SUMIFS($AE$2:AE42,$B$2:B42,B42))</f>
        <v/>
      </c>
      <c r="BE42" s="17">
        <f>IF(OR(AF42="",B42=""),"",SUMIFS($AF$2:AF42,$B$2:B42,B42))</f>
        <v/>
      </c>
      <c r="BF42" s="17">
        <f>IF(OR(AG42="",B42=""),"",SUMIFS($AG$2:AG42,$B$2:B42,B42))</f>
        <v/>
      </c>
      <c r="BG42" s="17">
        <f>IF(OR(AH42="",B42=""),"",SUMIFS($AH$2:AH42,$B$2:B42,B42))</f>
        <v/>
      </c>
      <c r="BH42" s="17">
        <f>IF(OR(AI42="",B42=""),"",SUMIFS($AI$2:AI42,$B$2:B42,B42))</f>
        <v/>
      </c>
      <c r="BI42" s="17">
        <f>IF(AJ42="","",IF(BI38="",AJ42,MAX(BI38,AJ42)))</f>
        <v/>
      </c>
      <c r="BJ42" s="17">
        <f>IF(AK42="","",IF(BJ38="",AK42,MAX(BJ38,AK42)))</f>
        <v/>
      </c>
      <c r="BK42" s="17">
        <f>IF(AL42="","",IF(BK38="",AL42,MAX(BK38,AL42)))</f>
        <v/>
      </c>
      <c r="BL42" s="17">
        <f>IF(AM42="","",IF(BL38="",AM42,MAX(BL38,AM42)))</f>
        <v/>
      </c>
      <c r="BM42" s="17">
        <f>IF(AN42="","",IF(BM38="",AN42,MAX(BM38,AN42)))</f>
        <v/>
      </c>
      <c r="BN42" s="17">
        <f>IF(AJ42="","",BI42-AJ42)</f>
        <v/>
      </c>
      <c r="BO42" s="17">
        <f>IF(AK42="","",BJ42-AK42)</f>
        <v/>
      </c>
      <c r="BP42" s="17">
        <f>IF(AL42="","",BK42-AL42)</f>
        <v/>
      </c>
      <c r="BQ42" s="17">
        <f>IF(AM42="","",BL42-AM42)</f>
        <v/>
      </c>
      <c r="BR42" s="17">
        <f>IF(AN42="","",BM42-AN42)</f>
        <v/>
      </c>
    </row>
    <row r="43">
      <c r="A43">
        <f>ROW()-1</f>
        <v/>
      </c>
      <c r="B43" s="9" t="n">
        <v>46146</v>
      </c>
      <c r="C43" s="32" t="n">
        <v>0.9354166666666667</v>
      </c>
      <c r="D43" s="11">
        <f>IF(B43="","",CHOOSE(WEEKDAY(B43,2),"Lu","Ma","Mi","Jo","Vi","Sa","Du"))</f>
        <v/>
      </c>
      <c r="E43" s="11">
        <f>IF(OR(B43="",C43=""),"",IF(OR(WEEKDAY(B43,2)=1,WEEKDAY(B43,2)=5),"D",IF(AND(C43&gt;=TIME(15,30,0),C43&lt;TIME(16,30,0)),"C",IF(AND(AND(WEEKDAY(B43,2)&gt;=2,WEEKDAY(B43,2)&lt;=4),C43&gt;=TIME(16,35,0),C43&lt;TIME(17,0,0)),"A1",IF(AND(AND(WEEKDAY(B43,2)&gt;=2,WEEKDAY(B43,2)&lt;=4),C43&gt;=TIME(17,0,0),C43&lt;TIME(18,0,0)),"A2",IF(AND(AND(WEEKDAY(B43,2)&gt;=2,WEEKDAY(B43,2)&lt;=4),C43&gt;=TIME(18,0,0),C43&lt;TIME(19,0,0)),"A3",IF(AND(AND(WEEKDAY(B43,2)&gt;=2,WEEKDAY(B43,2)&lt;=4),C43&gt;=TIME(22,0,0),C43&lt;TIME(22,45,0)),"B","Other")))))))</f>
        <v/>
      </c>
      <c r="F43" s="12" t="inlineStr">
        <is>
          <t>M2D</t>
        </is>
      </c>
      <c r="G43" s="12" t="inlineStr">
        <is>
          <t>DIA</t>
        </is>
      </c>
      <c r="H43" s="12" t="inlineStr">
        <is>
          <t>3min</t>
        </is>
      </c>
      <c r="I43" s="12" t="inlineStr">
        <is>
          <t>Sell</t>
        </is>
      </c>
      <c r="J43" s="13" t="n">
        <v>0.09</v>
      </c>
      <c r="K43" s="13" t="n">
        <v>0.04</v>
      </c>
      <c r="L43" s="13" t="n">
        <v>0.06</v>
      </c>
      <c r="M43" s="13" t="n">
        <v>0.09</v>
      </c>
      <c r="N43" s="12" t="inlineStr">
        <is>
          <t>TP1</t>
        </is>
      </c>
      <c r="O43" s="12" t="n"/>
      <c r="P43" s="14">
        <f>IF(N43="","",IF(N43="SL",-1,K43/J43))</f>
        <v/>
      </c>
      <c r="Q43" s="14">
        <f>IF(N43="","",IF(OR(N43="SL",N43="TP0"),-1,L43/J43))</f>
        <v/>
      </c>
      <c r="R43" s="14">
        <f>IF(N43="","",IF(N43="TP2",M43/J43,-1))</f>
        <v/>
      </c>
      <c r="S43" s="14">
        <f>IF(N43="","",IF(N43="SL",-1,IF(N43="TP0",0.5*K43/J43,0.5*(K43+L43)/J43)))</f>
        <v/>
      </c>
      <c r="T43" s="14">
        <f>IF(N43="","",IF(N43="SL",-1,IF(N43="TP0",0.5*K43/J43-0.5,0.5*(K43+L43)/J43)))</f>
        <v/>
      </c>
      <c r="U43" s="15">
        <f>IF(P43="","",P43*J43/100*Config!$B$4)</f>
        <v/>
      </c>
      <c r="V43" s="15">
        <f>IF(Q43="","",Q43*J43/100*Config!$B$4)</f>
        <v/>
      </c>
      <c r="W43" s="15">
        <f>IF(R43="","",R43*J43/100*Config!$B$4)</f>
        <v/>
      </c>
      <c r="X43" s="15">
        <f>IF(S43="","",S43*J43/100*Config!$B$4)</f>
        <v/>
      </c>
      <c r="Y43" s="15">
        <f>IF(T43="","",T43*J43/100*Config!$B$4)</f>
        <v/>
      </c>
      <c r="Z43" s="15">
        <f>IF(U43="","",Config!$B$4 + SUM($U$2:U43))</f>
        <v/>
      </c>
      <c r="AA43" s="15">
        <f>IF(V43="","",Config!$B$4 + SUM($V$2:V43))</f>
        <v/>
      </c>
      <c r="AB43" s="15">
        <f>IF(W43="","",Config!$B$4 + SUM($W$2:W43))</f>
        <v/>
      </c>
      <c r="AC43" s="15">
        <f>IF(X43="","",Config!$B$4 + SUM($X$2:X43))</f>
        <v/>
      </c>
      <c r="AD43" s="15">
        <f>IF(Y43="","",Config!$B$4 + SUM($Y$2:Y43))</f>
        <v/>
      </c>
      <c r="AE43" s="15">
        <f>IF(P43="","",P43*J43/100*Config!$B$11)</f>
        <v/>
      </c>
      <c r="AF43" s="15">
        <f>IF(Q43="","",Q43*J43/100*Config!$B$11)</f>
        <v/>
      </c>
      <c r="AG43" s="15">
        <f>IF(R43="","",R43*J43/100*Config!$B$11)</f>
        <v/>
      </c>
      <c r="AH43" s="15">
        <f>IF(S43="","",S43*J43/100*Config!$B$11)</f>
        <v/>
      </c>
      <c r="AI43" s="15">
        <f>IF(T43="","",T43*J43/100*Config!$B$11)</f>
        <v/>
      </c>
      <c r="AJ43" s="15">
        <f>IF(AE43="","",Config!$B$9 + SUM($AE$2:AE43))</f>
        <v/>
      </c>
      <c r="AK43" s="15">
        <f>IF(AF43="","",Config!$B$9 + SUM($AF$2:AF43))</f>
        <v/>
      </c>
      <c r="AL43" s="15">
        <f>IF(AG43="","",Config!$B$9 + SUM($AG$2:AG43))</f>
        <v/>
      </c>
      <c r="AM43" s="15">
        <f>IF(AH43="","",Config!$B$9 + SUM($AH$2:AH43))</f>
        <v/>
      </c>
      <c r="AN43" s="15">
        <f>IF(AI43="","",Config!$B$9 + SUM($AI$2:AI43))</f>
        <v/>
      </c>
      <c r="AO43" s="16">
        <f>IF(P43="","",IF(P43&gt;0,1,0))</f>
        <v/>
      </c>
      <c r="AP43" s="16">
        <f>IF(Q43="","",IF(Q43&gt;0,1,0))</f>
        <v/>
      </c>
      <c r="AQ43" s="16">
        <f>IF(R43="","",IF(R43&gt;0,1,0))</f>
        <v/>
      </c>
      <c r="AR43" s="16">
        <f>IF(S43="","",IF(S43&gt;0,1,0))</f>
        <v/>
      </c>
      <c r="AS43" s="16">
        <f>IF(T43="","",IF(T43&gt;0,1,0))</f>
        <v/>
      </c>
      <c r="AT43" s="17">
        <f>IF(Z43="","",IF(AT42="",Z43,MAX(AT42,Z43)))</f>
        <v/>
      </c>
      <c r="AU43" s="17">
        <f>IF(AA43="","",IF(AU42="",AA43,MAX(AU42,AA43)))</f>
        <v/>
      </c>
      <c r="AV43" s="17">
        <f>IF(AB43="","",IF(AV42="",AB43,MAX(AV42,AB43)))</f>
        <v/>
      </c>
      <c r="AW43" s="17">
        <f>IF(AC43="","",IF(AW42="",AC43,MAX(AW42,AC43)))</f>
        <v/>
      </c>
      <c r="AX43" s="17">
        <f>IF(AD43="","",IF(AX42="",AD43,MAX(AX42,AD43)))</f>
        <v/>
      </c>
      <c r="AY43" s="17">
        <f>IF(Z43="","",AT43-Z43)</f>
        <v/>
      </c>
      <c r="AZ43" s="17">
        <f>IF(AA43="","",AU43-AA43)</f>
        <v/>
      </c>
      <c r="BA43" s="17">
        <f>IF(AB43="","",AV43-AB43)</f>
        <v/>
      </c>
      <c r="BB43" s="17">
        <f>IF(AC43="","",AW43-AC43)</f>
        <v/>
      </c>
      <c r="BC43" s="17">
        <f>IF(AD43="","",AX43-AD43)</f>
        <v/>
      </c>
      <c r="BD43" s="17">
        <f>IF(OR(AE43="",B43=""),"",SUMIFS($AE$2:AE43,$B$2:B43,B43))</f>
        <v/>
      </c>
      <c r="BE43" s="17">
        <f>IF(OR(AF43="",B43=""),"",SUMIFS($AF$2:AF43,$B$2:B43,B43))</f>
        <v/>
      </c>
      <c r="BF43" s="17">
        <f>IF(OR(AG43="",B43=""),"",SUMIFS($AG$2:AG43,$B$2:B43,B43))</f>
        <v/>
      </c>
      <c r="BG43" s="17">
        <f>IF(OR(AH43="",B43=""),"",SUMIFS($AH$2:AH43,$B$2:B43,B43))</f>
        <v/>
      </c>
      <c r="BH43" s="17">
        <f>IF(OR(AI43="",B43=""),"",SUMIFS($AI$2:AI43,$B$2:B43,B43))</f>
        <v/>
      </c>
      <c r="BI43" s="17">
        <f>IF(AJ43="","",IF(BI42="",AJ43,MAX(BI42,AJ43)))</f>
        <v/>
      </c>
      <c r="BJ43" s="17">
        <f>IF(AK43="","",IF(BJ42="",AK43,MAX(BJ42,AK43)))</f>
        <v/>
      </c>
      <c r="BK43" s="17">
        <f>IF(AL43="","",IF(BK42="",AL43,MAX(BK42,AL43)))</f>
        <v/>
      </c>
      <c r="BL43" s="17">
        <f>IF(AM43="","",IF(BL42="",AM43,MAX(BL42,AM43)))</f>
        <v/>
      </c>
      <c r="BM43" s="17">
        <f>IF(AN43="","",IF(BM42="",AN43,MAX(BM42,AN43)))</f>
        <v/>
      </c>
      <c r="BN43" s="17">
        <f>IF(AJ43="","",BI43-AJ43)</f>
        <v/>
      </c>
      <c r="BO43" s="17">
        <f>IF(AK43="","",BJ43-AK43)</f>
        <v/>
      </c>
      <c r="BP43" s="17">
        <f>IF(AL43="","",BK43-AL43)</f>
        <v/>
      </c>
      <c r="BQ43" s="17">
        <f>IF(AM43="","",BL43-AM43)</f>
        <v/>
      </c>
      <c r="BR43" s="17">
        <f>IF(AN43="","",BM43-AN43)</f>
        <v/>
      </c>
    </row>
    <row r="44">
      <c r="A44">
        <f>ROW()-1</f>
        <v/>
      </c>
      <c r="B44" s="9" t="n">
        <v>46146</v>
      </c>
      <c r="C44" s="32" t="n">
        <v>0.79375</v>
      </c>
      <c r="D44" s="11">
        <f>IF(B44="","",CHOOSE(WEEKDAY(B44,2),"Lu","Ma","Mi","Jo","Vi","Sa","Du"))</f>
        <v/>
      </c>
      <c r="E44" s="11">
        <f>IF(OR(B44="",C44=""),"",IF(OR(WEEKDAY(B44,2)=1,WEEKDAY(B44,2)=5),"D",IF(AND(C44&gt;=TIME(15,30,0),C44&lt;TIME(16,30,0)),"C",IF(AND(AND(WEEKDAY(B44,2)&gt;=2,WEEKDAY(B44,2)&lt;=4),C44&gt;=TIME(16,35,0),C44&lt;TIME(17,0,0)),"A1",IF(AND(AND(WEEKDAY(B44,2)&gt;=2,WEEKDAY(B44,2)&lt;=4),C44&gt;=TIME(17,0,0),C44&lt;TIME(18,0,0)),"A2",IF(AND(AND(WEEKDAY(B44,2)&gt;=2,WEEKDAY(B44,2)&lt;=4),C44&gt;=TIME(18,0,0),C44&lt;TIME(19,0,0)),"A3",IF(AND(AND(WEEKDAY(B44,2)&gt;=2,WEEKDAY(B44,2)&lt;=4),C44&gt;=TIME(22,0,0),C44&lt;TIME(22,45,0)),"B","Other")))))))</f>
        <v/>
      </c>
      <c r="F44" s="12" t="inlineStr">
        <is>
          <t>M2D</t>
        </is>
      </c>
      <c r="G44" s="12" t="inlineStr">
        <is>
          <t>DIA</t>
        </is>
      </c>
      <c r="H44" s="12" t="inlineStr">
        <is>
          <t>3min</t>
        </is>
      </c>
      <c r="I44" s="12" t="inlineStr">
        <is>
          <t>Sell</t>
        </is>
      </c>
      <c r="J44" s="13" t="n">
        <v>0.11</v>
      </c>
      <c r="K44" s="13" t="n">
        <v>0.05</v>
      </c>
      <c r="L44" s="13" t="n">
        <v>0.08</v>
      </c>
      <c r="M44" s="13" t="n">
        <v>0.11</v>
      </c>
      <c r="N44" s="12" t="inlineStr">
        <is>
          <t>TP2</t>
        </is>
      </c>
      <c r="O44" s="12" t="n"/>
      <c r="P44" s="14">
        <f>IF(N44="","",IF(N44="SL",-1,K44/J44))</f>
        <v/>
      </c>
      <c r="Q44" s="14">
        <f>IF(N44="","",IF(OR(N44="SL",N44="TP0"),-1,L44/J44))</f>
        <v/>
      </c>
      <c r="R44" s="14">
        <f>IF(N44="","",IF(N44="TP2",M44/J44,-1))</f>
        <v/>
      </c>
      <c r="S44" s="14">
        <f>IF(N44="","",IF(N44="SL",-1,IF(N44="TP0",0.5*K44/J44,0.5*(K44+L44)/J44)))</f>
        <v/>
      </c>
      <c r="T44" s="14">
        <f>IF(N44="","",IF(N44="SL",-1,IF(N44="TP0",0.5*K44/J44-0.5,0.5*(K44+L44)/J44)))</f>
        <v/>
      </c>
      <c r="U44" s="15">
        <f>IF(P44="","",P44*J44/100*Config!$B$4)</f>
        <v/>
      </c>
      <c r="V44" s="15">
        <f>IF(Q44="","",Q44*J44/100*Config!$B$4)</f>
        <v/>
      </c>
      <c r="W44" s="15">
        <f>IF(R44="","",R44*J44/100*Config!$B$4)</f>
        <v/>
      </c>
      <c r="X44" s="15">
        <f>IF(S44="","",S44*J44/100*Config!$B$4)</f>
        <v/>
      </c>
      <c r="Y44" s="15">
        <f>IF(T44="","",T44*J44/100*Config!$B$4)</f>
        <v/>
      </c>
      <c r="Z44" s="15">
        <f>IF(U44="","",Config!$B$4 + SUM($U$2:U44))</f>
        <v/>
      </c>
      <c r="AA44" s="15">
        <f>IF(V44="","",Config!$B$4 + SUM($V$2:V44))</f>
        <v/>
      </c>
      <c r="AB44" s="15">
        <f>IF(W44="","",Config!$B$4 + SUM($W$2:W44))</f>
        <v/>
      </c>
      <c r="AC44" s="15">
        <f>IF(X44="","",Config!$B$4 + SUM($X$2:X44))</f>
        <v/>
      </c>
      <c r="AD44" s="15">
        <f>IF(Y44="","",Config!$B$4 + SUM($Y$2:Y44))</f>
        <v/>
      </c>
      <c r="AE44" s="15">
        <f>IF(P44="","",P44*J44/100*Config!$B$11)</f>
        <v/>
      </c>
      <c r="AF44" s="15">
        <f>IF(Q44="","",Q44*J44/100*Config!$B$11)</f>
        <v/>
      </c>
      <c r="AG44" s="15">
        <f>IF(R44="","",R44*J44/100*Config!$B$11)</f>
        <v/>
      </c>
      <c r="AH44" s="15">
        <f>IF(S44="","",S44*J44/100*Config!$B$11)</f>
        <v/>
      </c>
      <c r="AI44" s="15">
        <f>IF(T44="","",T44*J44/100*Config!$B$11)</f>
        <v/>
      </c>
      <c r="AJ44" s="15">
        <f>IF(AE44="","",Config!$B$9 + SUM($AE$2:AE44))</f>
        <v/>
      </c>
      <c r="AK44" s="15">
        <f>IF(AF44="","",Config!$B$9 + SUM($AF$2:AF44))</f>
        <v/>
      </c>
      <c r="AL44" s="15">
        <f>IF(AG44="","",Config!$B$9 + SUM($AG$2:AG44))</f>
        <v/>
      </c>
      <c r="AM44" s="15">
        <f>IF(AH44="","",Config!$B$9 + SUM($AH$2:AH44))</f>
        <v/>
      </c>
      <c r="AN44" s="15">
        <f>IF(AI44="","",Config!$B$9 + SUM($AI$2:AI44))</f>
        <v/>
      </c>
      <c r="AO44" s="16">
        <f>IF(P44="","",IF(P44&gt;0,1,0))</f>
        <v/>
      </c>
      <c r="AP44" s="16">
        <f>IF(Q44="","",IF(Q44&gt;0,1,0))</f>
        <v/>
      </c>
      <c r="AQ44" s="16">
        <f>IF(R44="","",IF(R44&gt;0,1,0))</f>
        <v/>
      </c>
      <c r="AR44" s="16">
        <f>IF(S44="","",IF(S44&gt;0,1,0))</f>
        <v/>
      </c>
      <c r="AS44" s="16">
        <f>IF(T44="","",IF(T44&gt;0,1,0))</f>
        <v/>
      </c>
      <c r="AT44" s="17">
        <f>IF(Z44="","",IF(AT42="",Z44,MAX(AT42,Z44)))</f>
        <v/>
      </c>
      <c r="AU44" s="17">
        <f>IF(AA44="","",IF(AU42="",AA44,MAX(AU42,AA44)))</f>
        <v/>
      </c>
      <c r="AV44" s="17">
        <f>IF(AB44="","",IF(AV42="",AB44,MAX(AV42,AB44)))</f>
        <v/>
      </c>
      <c r="AW44" s="17">
        <f>IF(AC44="","",IF(AW42="",AC44,MAX(AW42,AC44)))</f>
        <v/>
      </c>
      <c r="AX44" s="17">
        <f>IF(AD44="","",IF(AX42="",AD44,MAX(AX42,AD44)))</f>
        <v/>
      </c>
      <c r="AY44" s="17">
        <f>IF(Z44="","",AT44-Z44)</f>
        <v/>
      </c>
      <c r="AZ44" s="17">
        <f>IF(AA44="","",AU44-AA44)</f>
        <v/>
      </c>
      <c r="BA44" s="17">
        <f>IF(AB44="","",AV44-AB44)</f>
        <v/>
      </c>
      <c r="BB44" s="17">
        <f>IF(AC44="","",AW44-AC44)</f>
        <v/>
      </c>
      <c r="BC44" s="17">
        <f>IF(AD44="","",AX44-AD44)</f>
        <v/>
      </c>
      <c r="BD44" s="17">
        <f>IF(OR(AE44="",B44=""),"",SUMIFS($AE$2:AE44,$B$2:B44,B44))</f>
        <v/>
      </c>
      <c r="BE44" s="17">
        <f>IF(OR(AF44="",B44=""),"",SUMIFS($AF$2:AF44,$B$2:B44,B44))</f>
        <v/>
      </c>
      <c r="BF44" s="17">
        <f>IF(OR(AG44="",B44=""),"",SUMIFS($AG$2:AG44,$B$2:B44,B44))</f>
        <v/>
      </c>
      <c r="BG44" s="17">
        <f>IF(OR(AH44="",B44=""),"",SUMIFS($AH$2:AH44,$B$2:B44,B44))</f>
        <v/>
      </c>
      <c r="BH44" s="17">
        <f>IF(OR(AI44="",B44=""),"",SUMIFS($AI$2:AI44,$B$2:B44,B44))</f>
        <v/>
      </c>
      <c r="BI44" s="17">
        <f>IF(AJ44="","",IF(BI42="",AJ44,MAX(BI42,AJ44)))</f>
        <v/>
      </c>
      <c r="BJ44" s="17">
        <f>IF(AK44="","",IF(BJ42="",AK44,MAX(BJ42,AK44)))</f>
        <v/>
      </c>
      <c r="BK44" s="17">
        <f>IF(AL44="","",IF(BK42="",AL44,MAX(BK42,AL44)))</f>
        <v/>
      </c>
      <c r="BL44" s="17">
        <f>IF(AM44="","",IF(BL42="",AM44,MAX(BL42,AM44)))</f>
        <v/>
      </c>
      <c r="BM44" s="17">
        <f>IF(AN44="","",IF(BM42="",AN44,MAX(BM42,AN44)))</f>
        <v/>
      </c>
      <c r="BN44" s="17">
        <f>IF(AJ44="","",BI44-AJ44)</f>
        <v/>
      </c>
      <c r="BO44" s="17">
        <f>IF(AK44="","",BJ44-AK44)</f>
        <v/>
      </c>
      <c r="BP44" s="17">
        <f>IF(AL44="","",BK44-AL44)</f>
        <v/>
      </c>
      <c r="BQ44" s="17">
        <f>IF(AM44="","",BL44-AM44)</f>
        <v/>
      </c>
      <c r="BR44" s="17">
        <f>IF(AN44="","",BM44-AN44)</f>
        <v/>
      </c>
    </row>
    <row r="45">
      <c r="A45">
        <f>ROW()-1</f>
        <v/>
      </c>
      <c r="B45" s="9" t="n">
        <v>46146</v>
      </c>
      <c r="C45" s="32" t="n">
        <v>0.7104166666666667</v>
      </c>
      <c r="D45" s="11">
        <f>IF(B45="","",CHOOSE(WEEKDAY(B45,2),"Lu","Ma","Mi","Jo","Vi","Sa","Du"))</f>
        <v/>
      </c>
      <c r="E45" s="11">
        <f>IF(OR(B45="",C45=""),"",IF(OR(WEEKDAY(B45,2)=1,WEEKDAY(B45,2)=5),"D",IF(AND(C45&gt;=TIME(15,30,0),C45&lt;TIME(16,30,0)),"C",IF(AND(AND(WEEKDAY(B45,2)&gt;=2,WEEKDAY(B45,2)&lt;=4),C45&gt;=TIME(16,35,0),C45&lt;TIME(17,0,0)),"A1",IF(AND(AND(WEEKDAY(B45,2)&gt;=2,WEEKDAY(B45,2)&lt;=4),C45&gt;=TIME(17,0,0),C45&lt;TIME(18,0,0)),"A2",IF(AND(AND(WEEKDAY(B45,2)&gt;=2,WEEKDAY(B45,2)&lt;=4),C45&gt;=TIME(18,0,0),C45&lt;TIME(19,0,0)),"A3",IF(AND(AND(WEEKDAY(B45,2)&gt;=2,WEEKDAY(B45,2)&lt;=4),C45&gt;=TIME(22,0,0),C45&lt;TIME(22,45,0)),"B","Other")))))))</f>
        <v/>
      </c>
      <c r="F45" s="12" t="inlineStr">
        <is>
          <t>M2D</t>
        </is>
      </c>
      <c r="G45" s="12" t="inlineStr">
        <is>
          <t>DIA</t>
        </is>
      </c>
      <c r="H45" s="12" t="inlineStr">
        <is>
          <t>3min</t>
        </is>
      </c>
      <c r="I45" s="12" t="inlineStr">
        <is>
          <t>Sell</t>
        </is>
      </c>
      <c r="J45" s="13" t="n">
        <v>0.13</v>
      </c>
      <c r="K45" s="13" t="n">
        <v>0.06</v>
      </c>
      <c r="L45" s="13" t="n">
        <v>0.1</v>
      </c>
      <c r="M45" s="13" t="n">
        <v>0.13</v>
      </c>
      <c r="N45" s="12" t="inlineStr">
        <is>
          <t>TP1</t>
        </is>
      </c>
      <c r="O45" s="12" t="n"/>
      <c r="P45" s="14">
        <f>IF(N45="","",IF(N45="SL",-1,K45/J45))</f>
        <v/>
      </c>
      <c r="Q45" s="14">
        <f>IF(N45="","",IF(OR(N45="SL",N45="TP0"),-1,L45/J45))</f>
        <v/>
      </c>
      <c r="R45" s="14">
        <f>IF(N45="","",IF(N45="TP2",M45/J45,-1))</f>
        <v/>
      </c>
      <c r="S45" s="14">
        <f>IF(N45="","",IF(N45="SL",-1,IF(N45="TP0",0.5*K45/J45,0.5*(K45+L45)/J45)))</f>
        <v/>
      </c>
      <c r="T45" s="14">
        <f>IF(N45="","",IF(N45="SL",-1,IF(N45="TP0",0.5*K45/J45-0.5,0.5*(K45+L45)/J45)))</f>
        <v/>
      </c>
      <c r="U45" s="15">
        <f>IF(P45="","",P45*J45/100*Config!$B$4)</f>
        <v/>
      </c>
      <c r="V45" s="15">
        <f>IF(Q45="","",Q45*J45/100*Config!$B$4)</f>
        <v/>
      </c>
      <c r="W45" s="15">
        <f>IF(R45="","",R45*J45/100*Config!$B$4)</f>
        <v/>
      </c>
      <c r="X45" s="15">
        <f>IF(S45="","",S45*J45/100*Config!$B$4)</f>
        <v/>
      </c>
      <c r="Y45" s="15">
        <f>IF(T45="","",T45*J45/100*Config!$B$4)</f>
        <v/>
      </c>
      <c r="Z45" s="15">
        <f>IF(U45="","",Config!$B$4 + SUM($U$2:U45))</f>
        <v/>
      </c>
      <c r="AA45" s="15">
        <f>IF(V45="","",Config!$B$4 + SUM($V$2:V45))</f>
        <v/>
      </c>
      <c r="AB45" s="15">
        <f>IF(W45="","",Config!$B$4 + SUM($W$2:W45))</f>
        <v/>
      </c>
      <c r="AC45" s="15">
        <f>IF(X45="","",Config!$B$4 + SUM($X$2:X45))</f>
        <v/>
      </c>
      <c r="AD45" s="15">
        <f>IF(Y45="","",Config!$B$4 + SUM($Y$2:Y45))</f>
        <v/>
      </c>
      <c r="AE45" s="15">
        <f>IF(P45="","",P45*J45/100*Config!$B$11)</f>
        <v/>
      </c>
      <c r="AF45" s="15">
        <f>IF(Q45="","",Q45*J45/100*Config!$B$11)</f>
        <v/>
      </c>
      <c r="AG45" s="15">
        <f>IF(R45="","",R45*J45/100*Config!$B$11)</f>
        <v/>
      </c>
      <c r="AH45" s="15">
        <f>IF(S45="","",S45*J45/100*Config!$B$11)</f>
        <v/>
      </c>
      <c r="AI45" s="15">
        <f>IF(T45="","",T45*J45/100*Config!$B$11)</f>
        <v/>
      </c>
      <c r="AJ45" s="15">
        <f>IF(AE45="","",Config!$B$9 + SUM($AE$2:AE45))</f>
        <v/>
      </c>
      <c r="AK45" s="15">
        <f>IF(AF45="","",Config!$B$9 + SUM($AF$2:AF45))</f>
        <v/>
      </c>
      <c r="AL45" s="15">
        <f>IF(AG45="","",Config!$B$9 + SUM($AG$2:AG45))</f>
        <v/>
      </c>
      <c r="AM45" s="15">
        <f>IF(AH45="","",Config!$B$9 + SUM($AH$2:AH45))</f>
        <v/>
      </c>
      <c r="AN45" s="15">
        <f>IF(AI45="","",Config!$B$9 + SUM($AI$2:AI45))</f>
        <v/>
      </c>
      <c r="AO45" s="16">
        <f>IF(P45="","",IF(P45&gt;0,1,0))</f>
        <v/>
      </c>
      <c r="AP45" s="16">
        <f>IF(Q45="","",IF(Q45&gt;0,1,0))</f>
        <v/>
      </c>
      <c r="AQ45" s="16">
        <f>IF(R45="","",IF(R45&gt;0,1,0))</f>
        <v/>
      </c>
      <c r="AR45" s="16">
        <f>IF(S45="","",IF(S45&gt;0,1,0))</f>
        <v/>
      </c>
      <c r="AS45" s="16">
        <f>IF(T45="","",IF(T45&gt;0,1,0))</f>
        <v/>
      </c>
      <c r="AT45" s="17">
        <f>IF(Z45="","",IF(AT43="",Z45,MAX(AT43,Z45)))</f>
        <v/>
      </c>
      <c r="AU45" s="17">
        <f>IF(AA45="","",IF(AU43="",AA45,MAX(AU43,AA45)))</f>
        <v/>
      </c>
      <c r="AV45" s="17">
        <f>IF(AB45="","",IF(AV43="",AB45,MAX(AV43,AB45)))</f>
        <v/>
      </c>
      <c r="AW45" s="17">
        <f>IF(AC45="","",IF(AW43="",AC45,MAX(AW43,AC45)))</f>
        <v/>
      </c>
      <c r="AX45" s="17">
        <f>IF(AD45="","",IF(AX43="",AD45,MAX(AX43,AD45)))</f>
        <v/>
      </c>
      <c r="AY45" s="17">
        <f>IF(Z45="","",AT45-Z45)</f>
        <v/>
      </c>
      <c r="AZ45" s="17">
        <f>IF(AA45="","",AU45-AA45)</f>
        <v/>
      </c>
      <c r="BA45" s="17">
        <f>IF(AB45="","",AV45-AB45)</f>
        <v/>
      </c>
      <c r="BB45" s="17">
        <f>IF(AC45="","",AW45-AC45)</f>
        <v/>
      </c>
      <c r="BC45" s="17">
        <f>IF(AD45="","",AX45-AD45)</f>
        <v/>
      </c>
      <c r="BD45" s="17">
        <f>IF(OR(AE45="",B45=""),"",SUMIFS($AE$2:AE45,$B$2:B45,B45))</f>
        <v/>
      </c>
      <c r="BE45" s="17">
        <f>IF(OR(AF45="",B45=""),"",SUMIFS($AF$2:AF45,$B$2:B45,B45))</f>
        <v/>
      </c>
      <c r="BF45" s="17">
        <f>IF(OR(AG45="",B45=""),"",SUMIFS($AG$2:AG45,$B$2:B45,B45))</f>
        <v/>
      </c>
      <c r="BG45" s="17">
        <f>IF(OR(AH45="",B45=""),"",SUMIFS($AH$2:AH45,$B$2:B45,B45))</f>
        <v/>
      </c>
      <c r="BH45" s="17">
        <f>IF(OR(AI45="",B45=""),"",SUMIFS($AI$2:AI45,$B$2:B45,B45))</f>
        <v/>
      </c>
      <c r="BI45" s="17">
        <f>IF(AJ45="","",IF(BI43="",AJ45,MAX(BI43,AJ45)))</f>
        <v/>
      </c>
      <c r="BJ45" s="17">
        <f>IF(AK45="","",IF(BJ43="",AK45,MAX(BJ43,AK45)))</f>
        <v/>
      </c>
      <c r="BK45" s="17">
        <f>IF(AL45="","",IF(BK43="",AL45,MAX(BK43,AL45)))</f>
        <v/>
      </c>
      <c r="BL45" s="17">
        <f>IF(AM45="","",IF(BL43="",AM45,MAX(BL43,AM45)))</f>
        <v/>
      </c>
      <c r="BM45" s="17">
        <f>IF(AN45="","",IF(BM43="",AN45,MAX(BM43,AN45)))</f>
        <v/>
      </c>
      <c r="BN45" s="17">
        <f>IF(AJ45="","",BI45-AJ45)</f>
        <v/>
      </c>
      <c r="BO45" s="17">
        <f>IF(AK45="","",BJ45-AK45)</f>
        <v/>
      </c>
      <c r="BP45" s="17">
        <f>IF(AL45="","",BK45-AL45)</f>
        <v/>
      </c>
      <c r="BQ45" s="17">
        <f>IF(AM45="","",BL45-AM45)</f>
        <v/>
      </c>
      <c r="BR45" s="17">
        <f>IF(AN45="","",BM45-AN45)</f>
        <v/>
      </c>
    </row>
    <row r="46">
      <c r="A46">
        <f>ROW()-1</f>
        <v/>
      </c>
      <c r="B46" s="9" t="n">
        <v>46143</v>
      </c>
      <c r="C46" s="32" t="n">
        <v>0.94375</v>
      </c>
      <c r="D46" s="11">
        <f>IF(B46="","",CHOOSE(WEEKDAY(B46,2),"Lu","Ma","Mi","Jo","Vi","Sa","Du"))</f>
        <v/>
      </c>
      <c r="E46" s="11">
        <f>IF(OR(B46="",C46=""),"",IF(OR(WEEKDAY(B46,2)=1,WEEKDAY(B46,2)=5),"D",IF(AND(C46&gt;=TIME(15,30,0),C46&lt;TIME(16,30,0)),"C",IF(AND(AND(WEEKDAY(B46,2)&gt;=2,WEEKDAY(B46,2)&lt;=4),C46&gt;=TIME(16,35,0),C46&lt;TIME(17,0,0)),"A1",IF(AND(AND(WEEKDAY(B46,2)&gt;=2,WEEKDAY(B46,2)&lt;=4),C46&gt;=TIME(17,0,0),C46&lt;TIME(18,0,0)),"A2",IF(AND(AND(WEEKDAY(B46,2)&gt;=2,WEEKDAY(B46,2)&lt;=4),C46&gt;=TIME(18,0,0),C46&lt;TIME(19,0,0)),"A3",IF(AND(AND(WEEKDAY(B46,2)&gt;=2,WEEKDAY(B46,2)&lt;=4),C46&gt;=TIME(22,0,0),C46&lt;TIME(22,45,0)),"B","Other")))))))</f>
        <v/>
      </c>
      <c r="F46" s="12" t="inlineStr">
        <is>
          <t>M2D</t>
        </is>
      </c>
      <c r="G46" s="12" t="inlineStr">
        <is>
          <t>DIA</t>
        </is>
      </c>
      <c r="H46" s="12" t="inlineStr">
        <is>
          <t>3min</t>
        </is>
      </c>
      <c r="I46" s="12" t="inlineStr">
        <is>
          <t>Buy</t>
        </is>
      </c>
      <c r="J46" s="13" t="n">
        <v>0.09</v>
      </c>
      <c r="K46" s="13" t="n">
        <v>0.03</v>
      </c>
      <c r="L46" s="13" t="n">
        <v>0.06</v>
      </c>
      <c r="M46" s="13" t="n">
        <v>0.09</v>
      </c>
      <c r="N46" s="12" t="inlineStr">
        <is>
          <t>SL</t>
        </is>
      </c>
      <c r="O46" s="12" t="n"/>
      <c r="P46" s="14">
        <f>IF(N46="","",IF(N46="SL",-1,K46/J46))</f>
        <v/>
      </c>
      <c r="Q46" s="14">
        <f>IF(N46="","",IF(OR(N46="SL",N46="TP0"),-1,L46/J46))</f>
        <v/>
      </c>
      <c r="R46" s="14">
        <f>IF(N46="","",IF(N46="TP2",M46/J46,-1))</f>
        <v/>
      </c>
      <c r="S46" s="14">
        <f>IF(N46="","",IF(N46="SL",-1,IF(N46="TP0",0.5*K46/J46,0.5*(K46+L46)/J46)))</f>
        <v/>
      </c>
      <c r="T46" s="14">
        <f>IF(N46="","",IF(N46="SL",-1,IF(N46="TP0",0.5*K46/J46-0.5,0.5*(K46+L46)/J46)))</f>
        <v/>
      </c>
      <c r="U46" s="15">
        <f>IF(P46="","",P46*J46/100*Config!$B$4)</f>
        <v/>
      </c>
      <c r="V46" s="15">
        <f>IF(Q46="","",Q46*J46/100*Config!$B$4)</f>
        <v/>
      </c>
      <c r="W46" s="15">
        <f>IF(R46="","",R46*J46/100*Config!$B$4)</f>
        <v/>
      </c>
      <c r="X46" s="15">
        <f>IF(S46="","",S46*J46/100*Config!$B$4)</f>
        <v/>
      </c>
      <c r="Y46" s="15">
        <f>IF(T46="","",T46*J46/100*Config!$B$4)</f>
        <v/>
      </c>
      <c r="Z46" s="15">
        <f>IF(U46="","",Config!$B$4 + SUM($U$2:U46))</f>
        <v/>
      </c>
      <c r="AA46" s="15">
        <f>IF(V46="","",Config!$B$4 + SUM($V$2:V46))</f>
        <v/>
      </c>
      <c r="AB46" s="15">
        <f>IF(W46="","",Config!$B$4 + SUM($W$2:W46))</f>
        <v/>
      </c>
      <c r="AC46" s="15">
        <f>IF(X46="","",Config!$B$4 + SUM($X$2:X46))</f>
        <v/>
      </c>
      <c r="AD46" s="15">
        <f>IF(Y46="","",Config!$B$4 + SUM($Y$2:Y46))</f>
        <v/>
      </c>
      <c r="AE46" s="15">
        <f>IF(P46="","",P46*J46/100*Config!$B$11)</f>
        <v/>
      </c>
      <c r="AF46" s="15">
        <f>IF(Q46="","",Q46*J46/100*Config!$B$11)</f>
        <v/>
      </c>
      <c r="AG46" s="15">
        <f>IF(R46="","",R46*J46/100*Config!$B$11)</f>
        <v/>
      </c>
      <c r="AH46" s="15">
        <f>IF(S46="","",S46*J46/100*Config!$B$11)</f>
        <v/>
      </c>
      <c r="AI46" s="15">
        <f>IF(T46="","",T46*J46/100*Config!$B$11)</f>
        <v/>
      </c>
      <c r="AJ46" s="15">
        <f>IF(AE46="","",Config!$B$9 + SUM($AE$2:AE46))</f>
        <v/>
      </c>
      <c r="AK46" s="15">
        <f>IF(AF46="","",Config!$B$9 + SUM($AF$2:AF46))</f>
        <v/>
      </c>
      <c r="AL46" s="15">
        <f>IF(AG46="","",Config!$B$9 + SUM($AG$2:AG46))</f>
        <v/>
      </c>
      <c r="AM46" s="15">
        <f>IF(AH46="","",Config!$B$9 + SUM($AH$2:AH46))</f>
        <v/>
      </c>
      <c r="AN46" s="15">
        <f>IF(AI46="","",Config!$B$9 + SUM($AI$2:AI46))</f>
        <v/>
      </c>
      <c r="AO46" s="16">
        <f>IF(P46="","",IF(P46&gt;0,1,0))</f>
        <v/>
      </c>
      <c r="AP46" s="16">
        <f>IF(Q46="","",IF(Q46&gt;0,1,0))</f>
        <v/>
      </c>
      <c r="AQ46" s="16">
        <f>IF(R46="","",IF(R46&gt;0,1,0))</f>
        <v/>
      </c>
      <c r="AR46" s="16">
        <f>IF(S46="","",IF(S46&gt;0,1,0))</f>
        <v/>
      </c>
      <c r="AS46" s="16">
        <f>IF(T46="","",IF(T46&gt;0,1,0))</f>
        <v/>
      </c>
      <c r="AT46" s="17">
        <f>IF(Z46="","",IF(AT45="",Z46,MAX(AT45,Z46)))</f>
        <v/>
      </c>
      <c r="AU46" s="17">
        <f>IF(AA46="","",IF(AU45="",AA46,MAX(AU45,AA46)))</f>
        <v/>
      </c>
      <c r="AV46" s="17">
        <f>IF(AB46="","",IF(AV45="",AB46,MAX(AV45,AB46)))</f>
        <v/>
      </c>
      <c r="AW46" s="17">
        <f>IF(AC46="","",IF(AW45="",AC46,MAX(AW45,AC46)))</f>
        <v/>
      </c>
      <c r="AX46" s="17">
        <f>IF(AD46="","",IF(AX45="",AD46,MAX(AX45,AD46)))</f>
        <v/>
      </c>
      <c r="AY46" s="17">
        <f>IF(Z46="","",AT46-Z46)</f>
        <v/>
      </c>
      <c r="AZ46" s="17">
        <f>IF(AA46="","",AU46-AA46)</f>
        <v/>
      </c>
      <c r="BA46" s="17">
        <f>IF(AB46="","",AV46-AB46)</f>
        <v/>
      </c>
      <c r="BB46" s="17">
        <f>IF(AC46="","",AW46-AC46)</f>
        <v/>
      </c>
      <c r="BC46" s="17">
        <f>IF(AD46="","",AX46-AD46)</f>
        <v/>
      </c>
      <c r="BD46" s="17">
        <f>IF(OR(AE46="",B46=""),"",SUMIFS($AE$2:AE46,$B$2:B46,B46))</f>
        <v/>
      </c>
      <c r="BE46" s="17">
        <f>IF(OR(AF46="",B46=""),"",SUMIFS($AF$2:AF46,$B$2:B46,B46))</f>
        <v/>
      </c>
      <c r="BF46" s="17">
        <f>IF(OR(AG46="",B46=""),"",SUMIFS($AG$2:AG46,$B$2:B46,B46))</f>
        <v/>
      </c>
      <c r="BG46" s="17">
        <f>IF(OR(AH46="",B46=""),"",SUMIFS($AH$2:AH46,$B$2:B46,B46))</f>
        <v/>
      </c>
      <c r="BH46" s="17">
        <f>IF(OR(AI46="",B46=""),"",SUMIFS($AI$2:AI46,$B$2:B46,B46))</f>
        <v/>
      </c>
      <c r="BI46" s="17">
        <f>IF(AJ46="","",IF(BI45="",AJ46,MAX(BI45,AJ46)))</f>
        <v/>
      </c>
      <c r="BJ46" s="17">
        <f>IF(AK46="","",IF(BJ45="",AK46,MAX(BJ45,AK46)))</f>
        <v/>
      </c>
      <c r="BK46" s="17">
        <f>IF(AL46="","",IF(BK45="",AL46,MAX(BK45,AL46)))</f>
        <v/>
      </c>
      <c r="BL46" s="17">
        <f>IF(AM46="","",IF(BL45="",AM46,MAX(BL45,AM46)))</f>
        <v/>
      </c>
      <c r="BM46" s="17">
        <f>IF(AN46="","",IF(BM45="",AN46,MAX(BM45,AN46)))</f>
        <v/>
      </c>
      <c r="BN46" s="17">
        <f>IF(AJ46="","",BI46-AJ46)</f>
        <v/>
      </c>
      <c r="BO46" s="17">
        <f>IF(AK46="","",BJ46-AK46)</f>
        <v/>
      </c>
      <c r="BP46" s="17">
        <f>IF(AL46="","",BK46-AL46)</f>
        <v/>
      </c>
      <c r="BQ46" s="17">
        <f>IF(AM46="","",BL46-AM46)</f>
        <v/>
      </c>
      <c r="BR46" s="17">
        <f>IF(AN46="","",BM46-AN46)</f>
        <v/>
      </c>
    </row>
    <row r="47">
      <c r="A47">
        <f>ROW()-1</f>
        <v/>
      </c>
      <c r="B47" s="9" t="n">
        <v>46143</v>
      </c>
      <c r="C47" s="32" t="n">
        <v>0.9013888888888889</v>
      </c>
      <c r="D47" s="11">
        <f>IF(B47="","",CHOOSE(WEEKDAY(B47,2),"Lu","Ma","Mi","Jo","Vi","Sa","Du"))</f>
        <v/>
      </c>
      <c r="E47" s="11">
        <f>IF(OR(B47="",C47=""),"",IF(OR(WEEKDAY(B47,2)=1,WEEKDAY(B47,2)=5),"D",IF(AND(C47&gt;=TIME(15,30,0),C47&lt;TIME(16,30,0)),"C",IF(AND(AND(WEEKDAY(B47,2)&gt;=2,WEEKDAY(B47,2)&lt;=4),C47&gt;=TIME(16,35,0),C47&lt;TIME(17,0,0)),"A1",IF(AND(AND(WEEKDAY(B47,2)&gt;=2,WEEKDAY(B47,2)&lt;=4),C47&gt;=TIME(17,0,0),C47&lt;TIME(18,0,0)),"A2",IF(AND(AND(WEEKDAY(B47,2)&gt;=2,WEEKDAY(B47,2)&lt;=4),C47&gt;=TIME(18,0,0),C47&lt;TIME(19,0,0)),"A3",IF(AND(AND(WEEKDAY(B47,2)&gt;=2,WEEKDAY(B47,2)&lt;=4),C47&gt;=TIME(22,0,0),C47&lt;TIME(22,45,0)),"B","Other")))))))</f>
        <v/>
      </c>
      <c r="F47" s="12" t="inlineStr">
        <is>
          <t>M2D</t>
        </is>
      </c>
      <c r="G47" s="12" t="inlineStr">
        <is>
          <t>DIA</t>
        </is>
      </c>
      <c r="H47" s="12" t="inlineStr">
        <is>
          <t>3min</t>
        </is>
      </c>
      <c r="I47" s="12" t="inlineStr">
        <is>
          <t>Sell</t>
        </is>
      </c>
      <c r="J47" s="13" t="n">
        <v>0.15</v>
      </c>
      <c r="K47" s="13" t="n">
        <v>0.07000000000000001</v>
      </c>
      <c r="L47" s="13" t="n">
        <v>0.12</v>
      </c>
      <c r="M47" s="13" t="n">
        <v>0.15</v>
      </c>
      <c r="N47" s="12" t="inlineStr">
        <is>
          <t>TP1</t>
        </is>
      </c>
      <c r="O47" s="12" t="n"/>
      <c r="P47" s="14">
        <f>IF(N47="","",IF(N47="SL",-1,K47/J47))</f>
        <v/>
      </c>
      <c r="Q47" s="14">
        <f>IF(N47="","",IF(OR(N47="SL",N47="TP0"),-1,L47/J47))</f>
        <v/>
      </c>
      <c r="R47" s="14">
        <f>IF(N47="","",IF(N47="TP2",M47/J47,-1))</f>
        <v/>
      </c>
      <c r="S47" s="14">
        <f>IF(N47="","",IF(N47="SL",-1,IF(N47="TP0",0.5*K47/J47,0.5*(K47+L47)/J47)))</f>
        <v/>
      </c>
      <c r="T47" s="14">
        <f>IF(N47="","",IF(N47="SL",-1,IF(N47="TP0",0.5*K47/J47-0.5,0.5*(K47+L47)/J47)))</f>
        <v/>
      </c>
      <c r="U47" s="15">
        <f>IF(P47="","",P47*J47/100*Config!$B$4)</f>
        <v/>
      </c>
      <c r="V47" s="15">
        <f>IF(Q47="","",Q47*J47/100*Config!$B$4)</f>
        <v/>
      </c>
      <c r="W47" s="15">
        <f>IF(R47="","",R47*J47/100*Config!$B$4)</f>
        <v/>
      </c>
      <c r="X47" s="15">
        <f>IF(S47="","",S47*J47/100*Config!$B$4)</f>
        <v/>
      </c>
      <c r="Y47" s="15">
        <f>IF(T47="","",T47*J47/100*Config!$B$4)</f>
        <v/>
      </c>
      <c r="Z47" s="15">
        <f>IF(U47="","",Config!$B$4 + SUM($U$2:U47))</f>
        <v/>
      </c>
      <c r="AA47" s="15">
        <f>IF(V47="","",Config!$B$4 + SUM($V$2:V47))</f>
        <v/>
      </c>
      <c r="AB47" s="15">
        <f>IF(W47="","",Config!$B$4 + SUM($W$2:W47))</f>
        <v/>
      </c>
      <c r="AC47" s="15">
        <f>IF(X47="","",Config!$B$4 + SUM($X$2:X47))</f>
        <v/>
      </c>
      <c r="AD47" s="15">
        <f>IF(Y47="","",Config!$B$4 + SUM($Y$2:Y47))</f>
        <v/>
      </c>
      <c r="AE47" s="15">
        <f>IF(P47="","",P47*J47/100*Config!$B$11)</f>
        <v/>
      </c>
      <c r="AF47" s="15">
        <f>IF(Q47="","",Q47*J47/100*Config!$B$11)</f>
        <v/>
      </c>
      <c r="AG47" s="15">
        <f>IF(R47="","",R47*J47/100*Config!$B$11)</f>
        <v/>
      </c>
      <c r="AH47" s="15">
        <f>IF(S47="","",S47*J47/100*Config!$B$11)</f>
        <v/>
      </c>
      <c r="AI47" s="15">
        <f>IF(T47="","",T47*J47/100*Config!$B$11)</f>
        <v/>
      </c>
      <c r="AJ47" s="15">
        <f>IF(AE47="","",Config!$B$9 + SUM($AE$2:AE47))</f>
        <v/>
      </c>
      <c r="AK47" s="15">
        <f>IF(AF47="","",Config!$B$9 + SUM($AF$2:AF47))</f>
        <v/>
      </c>
      <c r="AL47" s="15">
        <f>IF(AG47="","",Config!$B$9 + SUM($AG$2:AG47))</f>
        <v/>
      </c>
      <c r="AM47" s="15">
        <f>IF(AH47="","",Config!$B$9 + SUM($AH$2:AH47))</f>
        <v/>
      </c>
      <c r="AN47" s="15">
        <f>IF(AI47="","",Config!$B$9 + SUM($AI$2:AI47))</f>
        <v/>
      </c>
      <c r="AO47" s="16">
        <f>IF(P47="","",IF(P47&gt;0,1,0))</f>
        <v/>
      </c>
      <c r="AP47" s="16">
        <f>IF(Q47="","",IF(Q47&gt;0,1,0))</f>
        <v/>
      </c>
      <c r="AQ47" s="16">
        <f>IF(R47="","",IF(R47&gt;0,1,0))</f>
        <v/>
      </c>
      <c r="AR47" s="16">
        <f>IF(S47="","",IF(S47&gt;0,1,0))</f>
        <v/>
      </c>
      <c r="AS47" s="16">
        <f>IF(T47="","",IF(T47&gt;0,1,0))</f>
        <v/>
      </c>
      <c r="AT47" s="17">
        <f>IF(Z47="","",IF(AT46="",Z47,MAX(AT46,Z47)))</f>
        <v/>
      </c>
      <c r="AU47" s="17">
        <f>IF(AA47="","",IF(AU46="",AA47,MAX(AU46,AA47)))</f>
        <v/>
      </c>
      <c r="AV47" s="17">
        <f>IF(AB47="","",IF(AV46="",AB47,MAX(AV46,AB47)))</f>
        <v/>
      </c>
      <c r="AW47" s="17">
        <f>IF(AC47="","",IF(AW46="",AC47,MAX(AW46,AC47)))</f>
        <v/>
      </c>
      <c r="AX47" s="17">
        <f>IF(AD47="","",IF(AX46="",AD47,MAX(AX46,AD47)))</f>
        <v/>
      </c>
      <c r="AY47" s="17">
        <f>IF(Z47="","",AT47-Z47)</f>
        <v/>
      </c>
      <c r="AZ47" s="17">
        <f>IF(AA47="","",AU47-AA47)</f>
        <v/>
      </c>
      <c r="BA47" s="17">
        <f>IF(AB47="","",AV47-AB47)</f>
        <v/>
      </c>
      <c r="BB47" s="17">
        <f>IF(AC47="","",AW47-AC47)</f>
        <v/>
      </c>
      <c r="BC47" s="17">
        <f>IF(AD47="","",AX47-AD47)</f>
        <v/>
      </c>
      <c r="BD47" s="17">
        <f>IF(OR(AE47="",B47=""),"",SUMIFS($AE$2:AE47,$B$2:B47,B47))</f>
        <v/>
      </c>
      <c r="BE47" s="17">
        <f>IF(OR(AF47="",B47=""),"",SUMIFS($AF$2:AF47,$B$2:B47,B47))</f>
        <v/>
      </c>
      <c r="BF47" s="17">
        <f>IF(OR(AG47="",B47=""),"",SUMIFS($AG$2:AG47,$B$2:B47,B47))</f>
        <v/>
      </c>
      <c r="BG47" s="17">
        <f>IF(OR(AH47="",B47=""),"",SUMIFS($AH$2:AH47,$B$2:B47,B47))</f>
        <v/>
      </c>
      <c r="BH47" s="17">
        <f>IF(OR(AI47="",B47=""),"",SUMIFS($AI$2:AI47,$B$2:B47,B47))</f>
        <v/>
      </c>
      <c r="BI47" s="17">
        <f>IF(AJ47="","",IF(BI46="",AJ47,MAX(BI46,AJ47)))</f>
        <v/>
      </c>
      <c r="BJ47" s="17">
        <f>IF(AK47="","",IF(BJ46="",AK47,MAX(BJ46,AK47)))</f>
        <v/>
      </c>
      <c r="BK47" s="17">
        <f>IF(AL47="","",IF(BK46="",AL47,MAX(BK46,AL47)))</f>
        <v/>
      </c>
      <c r="BL47" s="17">
        <f>IF(AM47="","",IF(BL46="",AM47,MAX(BL46,AM47)))</f>
        <v/>
      </c>
      <c r="BM47" s="17">
        <f>IF(AN47="","",IF(BM46="",AN47,MAX(BM46,AN47)))</f>
        <v/>
      </c>
      <c r="BN47" s="17">
        <f>IF(AJ47="","",BI47-AJ47)</f>
        <v/>
      </c>
      <c r="BO47" s="17">
        <f>IF(AK47="","",BJ47-AK47)</f>
        <v/>
      </c>
      <c r="BP47" s="17">
        <f>IF(AL47="","",BK47-AL47)</f>
        <v/>
      </c>
      <c r="BQ47" s="17">
        <f>IF(AM47="","",BL47-AM47)</f>
        <v/>
      </c>
      <c r="BR47" s="17">
        <f>IF(AN47="","",BM47-AN47)</f>
        <v/>
      </c>
    </row>
    <row r="48">
      <c r="A48">
        <f>ROW()-1</f>
        <v/>
      </c>
      <c r="B48" s="9" t="n">
        <v>46143</v>
      </c>
      <c r="C48" s="32" t="n">
        <v>0.8520833333333333</v>
      </c>
      <c r="D48" s="11">
        <f>IF(B48="","",CHOOSE(WEEKDAY(B48,2),"Lu","Ma","Mi","Jo","Vi","Sa","Du"))</f>
        <v/>
      </c>
      <c r="E48" s="11">
        <f>IF(OR(B48="",C48=""),"",IF(OR(WEEKDAY(B48,2)=1,WEEKDAY(B48,2)=5),"D",IF(AND(C48&gt;=TIME(15,30,0),C48&lt;TIME(16,30,0)),"C",IF(AND(AND(WEEKDAY(B48,2)&gt;=2,WEEKDAY(B48,2)&lt;=4),C48&gt;=TIME(16,35,0),C48&lt;TIME(17,0,0)),"A1",IF(AND(AND(WEEKDAY(B48,2)&gt;=2,WEEKDAY(B48,2)&lt;=4),C48&gt;=TIME(17,0,0),C48&lt;TIME(18,0,0)),"A2",IF(AND(AND(WEEKDAY(B48,2)&gt;=2,WEEKDAY(B48,2)&lt;=4),C48&gt;=TIME(18,0,0),C48&lt;TIME(19,0,0)),"A3",IF(AND(AND(WEEKDAY(B48,2)&gt;=2,WEEKDAY(B48,2)&lt;=4),C48&gt;=TIME(22,0,0),C48&lt;TIME(22,45,0)),"B","Other")))))))</f>
        <v/>
      </c>
      <c r="F48" s="12" t="inlineStr">
        <is>
          <t>M2D</t>
        </is>
      </c>
      <c r="G48" s="12" t="inlineStr">
        <is>
          <t>DIA</t>
        </is>
      </c>
      <c r="H48" s="12" t="inlineStr">
        <is>
          <t>3min</t>
        </is>
      </c>
      <c r="I48" s="12" t="inlineStr">
        <is>
          <t>Buy</t>
        </is>
      </c>
      <c r="J48" s="13" t="n">
        <v>0.08</v>
      </c>
      <c r="K48" s="13" t="n">
        <v>0.03</v>
      </c>
      <c r="L48" s="13" t="n">
        <v>0.05</v>
      </c>
      <c r="M48" s="13" t="n">
        <v>0.08</v>
      </c>
      <c r="N48" s="12" t="inlineStr">
        <is>
          <t>TP2</t>
        </is>
      </c>
      <c r="O48" s="12" t="n"/>
      <c r="P48" s="14">
        <f>IF(N48="","",IF(N48="SL",-1,K48/J48))</f>
        <v/>
      </c>
      <c r="Q48" s="14">
        <f>IF(N48="","",IF(OR(N48="SL",N48="TP0"),-1,L48/J48))</f>
        <v/>
      </c>
      <c r="R48" s="14">
        <f>IF(N48="","",IF(N48="TP2",M48/J48,-1))</f>
        <v/>
      </c>
      <c r="S48" s="14">
        <f>IF(N48="","",IF(N48="SL",-1,IF(N48="TP0",0.5*K48/J48,0.5*(K48+L48)/J48)))</f>
        <v/>
      </c>
      <c r="T48" s="14">
        <f>IF(N48="","",IF(N48="SL",-1,IF(N48="TP0",0.5*K48/J48-0.5,0.5*(K48+L48)/J48)))</f>
        <v/>
      </c>
      <c r="U48" s="15">
        <f>IF(P48="","",P48*J48/100*Config!$B$4)</f>
        <v/>
      </c>
      <c r="V48" s="15">
        <f>IF(Q48="","",Q48*J48/100*Config!$B$4)</f>
        <v/>
      </c>
      <c r="W48" s="15">
        <f>IF(R48="","",R48*J48/100*Config!$B$4)</f>
        <v/>
      </c>
      <c r="X48" s="15">
        <f>IF(S48="","",S48*J48/100*Config!$B$4)</f>
        <v/>
      </c>
      <c r="Y48" s="15">
        <f>IF(T48="","",T48*J48/100*Config!$B$4)</f>
        <v/>
      </c>
      <c r="Z48" s="15">
        <f>IF(U48="","",Config!$B$4 + SUM($U$2:U48))</f>
        <v/>
      </c>
      <c r="AA48" s="15">
        <f>IF(V48="","",Config!$B$4 + SUM($V$2:V48))</f>
        <v/>
      </c>
      <c r="AB48" s="15">
        <f>IF(W48="","",Config!$B$4 + SUM($W$2:W48))</f>
        <v/>
      </c>
      <c r="AC48" s="15">
        <f>IF(X48="","",Config!$B$4 + SUM($X$2:X48))</f>
        <v/>
      </c>
      <c r="AD48" s="15">
        <f>IF(Y48="","",Config!$B$4 + SUM($Y$2:Y48))</f>
        <v/>
      </c>
      <c r="AE48" s="15">
        <f>IF(P48="","",P48*J48/100*Config!$B$11)</f>
        <v/>
      </c>
      <c r="AF48" s="15">
        <f>IF(Q48="","",Q48*J48/100*Config!$B$11)</f>
        <v/>
      </c>
      <c r="AG48" s="15">
        <f>IF(R48="","",R48*J48/100*Config!$B$11)</f>
        <v/>
      </c>
      <c r="AH48" s="15">
        <f>IF(S48="","",S48*J48/100*Config!$B$11)</f>
        <v/>
      </c>
      <c r="AI48" s="15">
        <f>IF(T48="","",T48*J48/100*Config!$B$11)</f>
        <v/>
      </c>
      <c r="AJ48" s="15">
        <f>IF(AE48="","",Config!$B$9 + SUM($AE$2:AE48))</f>
        <v/>
      </c>
      <c r="AK48" s="15">
        <f>IF(AF48="","",Config!$B$9 + SUM($AF$2:AF48))</f>
        <v/>
      </c>
      <c r="AL48" s="15">
        <f>IF(AG48="","",Config!$B$9 + SUM($AG$2:AG48))</f>
        <v/>
      </c>
      <c r="AM48" s="15">
        <f>IF(AH48="","",Config!$B$9 + SUM($AH$2:AH48))</f>
        <v/>
      </c>
      <c r="AN48" s="15">
        <f>IF(AI48="","",Config!$B$9 + SUM($AI$2:AI48))</f>
        <v/>
      </c>
      <c r="AO48" s="16">
        <f>IF(P48="","",IF(P48&gt;0,1,0))</f>
        <v/>
      </c>
      <c r="AP48" s="16">
        <f>IF(Q48="","",IF(Q48&gt;0,1,0))</f>
        <v/>
      </c>
      <c r="AQ48" s="16">
        <f>IF(R48="","",IF(R48&gt;0,1,0))</f>
        <v/>
      </c>
      <c r="AR48" s="16">
        <f>IF(S48="","",IF(S48&gt;0,1,0))</f>
        <v/>
      </c>
      <c r="AS48" s="16">
        <f>IF(T48="","",IF(T48&gt;0,1,0))</f>
        <v/>
      </c>
      <c r="AT48" s="17">
        <f>IF(Z48="","",IF(AT46="",Z48,MAX(AT46,Z48)))</f>
        <v/>
      </c>
      <c r="AU48" s="17">
        <f>IF(AA48="","",IF(AU46="",AA48,MAX(AU46,AA48)))</f>
        <v/>
      </c>
      <c r="AV48" s="17">
        <f>IF(AB48="","",IF(AV46="",AB48,MAX(AV46,AB48)))</f>
        <v/>
      </c>
      <c r="AW48" s="17">
        <f>IF(AC48="","",IF(AW46="",AC48,MAX(AW46,AC48)))</f>
        <v/>
      </c>
      <c r="AX48" s="17">
        <f>IF(AD48="","",IF(AX46="",AD48,MAX(AX46,AD48)))</f>
        <v/>
      </c>
      <c r="AY48" s="17">
        <f>IF(Z48="","",AT48-Z48)</f>
        <v/>
      </c>
      <c r="AZ48" s="17">
        <f>IF(AA48="","",AU48-AA48)</f>
        <v/>
      </c>
      <c r="BA48" s="17">
        <f>IF(AB48="","",AV48-AB48)</f>
        <v/>
      </c>
      <c r="BB48" s="17">
        <f>IF(AC48="","",AW48-AC48)</f>
        <v/>
      </c>
      <c r="BC48" s="17">
        <f>IF(AD48="","",AX48-AD48)</f>
        <v/>
      </c>
      <c r="BD48" s="17">
        <f>IF(OR(AE48="",B48=""),"",SUMIFS($AE$2:AE48,$B$2:B48,B48))</f>
        <v/>
      </c>
      <c r="BE48" s="17">
        <f>IF(OR(AF48="",B48=""),"",SUMIFS($AF$2:AF48,$B$2:B48,B48))</f>
        <v/>
      </c>
      <c r="BF48" s="17">
        <f>IF(OR(AG48="",B48=""),"",SUMIFS($AG$2:AG48,$B$2:B48,B48))</f>
        <v/>
      </c>
      <c r="BG48" s="17">
        <f>IF(OR(AH48="",B48=""),"",SUMIFS($AH$2:AH48,$B$2:B48,B48))</f>
        <v/>
      </c>
      <c r="BH48" s="17">
        <f>IF(OR(AI48="",B48=""),"",SUMIFS($AI$2:AI48,$B$2:B48,B48))</f>
        <v/>
      </c>
      <c r="BI48" s="17">
        <f>IF(AJ48="","",IF(BI46="",AJ48,MAX(BI46,AJ48)))</f>
        <v/>
      </c>
      <c r="BJ48" s="17">
        <f>IF(AK48="","",IF(BJ46="",AK48,MAX(BJ46,AK48)))</f>
        <v/>
      </c>
      <c r="BK48" s="17">
        <f>IF(AL48="","",IF(BK46="",AL48,MAX(BK46,AL48)))</f>
        <v/>
      </c>
      <c r="BL48" s="17">
        <f>IF(AM48="","",IF(BL46="",AM48,MAX(BL46,AM48)))</f>
        <v/>
      </c>
      <c r="BM48" s="17">
        <f>IF(AN48="","",IF(BM46="",AN48,MAX(BM46,AN48)))</f>
        <v/>
      </c>
      <c r="BN48" s="17">
        <f>IF(AJ48="","",BI48-AJ48)</f>
        <v/>
      </c>
      <c r="BO48" s="17">
        <f>IF(AK48="","",BJ48-AK48)</f>
        <v/>
      </c>
      <c r="BP48" s="17">
        <f>IF(AL48="","",BK48-AL48)</f>
        <v/>
      </c>
      <c r="BQ48" s="17">
        <f>IF(AM48="","",BL48-AM48)</f>
        <v/>
      </c>
      <c r="BR48" s="17">
        <f>IF(AN48="","",BM48-AN48)</f>
        <v/>
      </c>
    </row>
    <row r="49">
      <c r="A49">
        <f>ROW()-1</f>
        <v/>
      </c>
      <c r="B49" s="9" t="n">
        <v>46143</v>
      </c>
      <c r="C49" s="32" t="n">
        <v>0.7854166666666667</v>
      </c>
      <c r="D49" s="11">
        <f>IF(B49="","",CHOOSE(WEEKDAY(B49,2),"Lu","Ma","Mi","Jo","Vi","Sa","Du"))</f>
        <v/>
      </c>
      <c r="E49" s="11">
        <f>IF(OR(B49="",C49=""),"",IF(OR(WEEKDAY(B49,2)=1,WEEKDAY(B49,2)=5),"D",IF(AND(C49&gt;=TIME(15,30,0),C49&lt;TIME(16,30,0)),"C",IF(AND(AND(WEEKDAY(B49,2)&gt;=2,WEEKDAY(B49,2)&lt;=4),C49&gt;=TIME(16,35,0),C49&lt;TIME(17,0,0)),"A1",IF(AND(AND(WEEKDAY(B49,2)&gt;=2,WEEKDAY(B49,2)&lt;=4),C49&gt;=TIME(17,0,0),C49&lt;TIME(18,0,0)),"A2",IF(AND(AND(WEEKDAY(B49,2)&gt;=2,WEEKDAY(B49,2)&lt;=4),C49&gt;=TIME(18,0,0),C49&lt;TIME(19,0,0)),"A3",IF(AND(AND(WEEKDAY(B49,2)&gt;=2,WEEKDAY(B49,2)&lt;=4),C49&gt;=TIME(22,0,0),C49&lt;TIME(22,45,0)),"B","Other")))))))</f>
        <v/>
      </c>
      <c r="F49" s="12" t="inlineStr">
        <is>
          <t>M2D</t>
        </is>
      </c>
      <c r="G49" s="12" t="inlineStr">
        <is>
          <t>DIA</t>
        </is>
      </c>
      <c r="H49" s="12" t="inlineStr">
        <is>
          <t>3min</t>
        </is>
      </c>
      <c r="I49" s="12" t="inlineStr">
        <is>
          <t>Sell</t>
        </is>
      </c>
      <c r="J49" s="13" t="n">
        <v>0.15</v>
      </c>
      <c r="K49" s="13" t="n">
        <v>0.07000000000000001</v>
      </c>
      <c r="L49" s="13" t="n">
        <v>0.12</v>
      </c>
      <c r="M49" s="13" t="n">
        <v>0.15</v>
      </c>
      <c r="N49" s="12" t="inlineStr">
        <is>
          <t>TP2</t>
        </is>
      </c>
      <c r="O49" s="12" t="n"/>
      <c r="P49" s="14">
        <f>IF(N49="","",IF(N49="SL",-1,K49/J49))</f>
        <v/>
      </c>
      <c r="Q49" s="14">
        <f>IF(N49="","",IF(OR(N49="SL",N49="TP0"),-1,L49/J49))</f>
        <v/>
      </c>
      <c r="R49" s="14">
        <f>IF(N49="","",IF(N49="TP2",M49/J49,-1))</f>
        <v/>
      </c>
      <c r="S49" s="14">
        <f>IF(N49="","",IF(N49="SL",-1,IF(N49="TP0",0.5*K49/J49,0.5*(K49+L49)/J49)))</f>
        <v/>
      </c>
      <c r="T49" s="14">
        <f>IF(N49="","",IF(N49="SL",-1,IF(N49="TP0",0.5*K49/J49-0.5,0.5*(K49+L49)/J49)))</f>
        <v/>
      </c>
      <c r="U49" s="15">
        <f>IF(P49="","",P49*J49/100*Config!$B$4)</f>
        <v/>
      </c>
      <c r="V49" s="15">
        <f>IF(Q49="","",Q49*J49/100*Config!$B$4)</f>
        <v/>
      </c>
      <c r="W49" s="15">
        <f>IF(R49="","",R49*J49/100*Config!$B$4)</f>
        <v/>
      </c>
      <c r="X49" s="15">
        <f>IF(S49="","",S49*J49/100*Config!$B$4)</f>
        <v/>
      </c>
      <c r="Y49" s="15">
        <f>IF(T49="","",T49*J49/100*Config!$B$4)</f>
        <v/>
      </c>
      <c r="Z49" s="15">
        <f>IF(U49="","",Config!$B$4 + SUM($U$2:U49))</f>
        <v/>
      </c>
      <c r="AA49" s="15">
        <f>IF(V49="","",Config!$B$4 + SUM($V$2:V49))</f>
        <v/>
      </c>
      <c r="AB49" s="15">
        <f>IF(W49="","",Config!$B$4 + SUM($W$2:W49))</f>
        <v/>
      </c>
      <c r="AC49" s="15">
        <f>IF(X49="","",Config!$B$4 + SUM($X$2:X49))</f>
        <v/>
      </c>
      <c r="AD49" s="15">
        <f>IF(Y49="","",Config!$B$4 + SUM($Y$2:Y49))</f>
        <v/>
      </c>
      <c r="AE49" s="15">
        <f>IF(P49="","",P49*J49/100*Config!$B$11)</f>
        <v/>
      </c>
      <c r="AF49" s="15">
        <f>IF(Q49="","",Q49*J49/100*Config!$B$11)</f>
        <v/>
      </c>
      <c r="AG49" s="15">
        <f>IF(R49="","",R49*J49/100*Config!$B$11)</f>
        <v/>
      </c>
      <c r="AH49" s="15">
        <f>IF(S49="","",S49*J49/100*Config!$B$11)</f>
        <v/>
      </c>
      <c r="AI49" s="15">
        <f>IF(T49="","",T49*J49/100*Config!$B$11)</f>
        <v/>
      </c>
      <c r="AJ49" s="15">
        <f>IF(AE49="","",Config!$B$9 + SUM($AE$2:AE49))</f>
        <v/>
      </c>
      <c r="AK49" s="15">
        <f>IF(AF49="","",Config!$B$9 + SUM($AF$2:AF49))</f>
        <v/>
      </c>
      <c r="AL49" s="15">
        <f>IF(AG49="","",Config!$B$9 + SUM($AG$2:AG49))</f>
        <v/>
      </c>
      <c r="AM49" s="15">
        <f>IF(AH49="","",Config!$B$9 + SUM($AH$2:AH49))</f>
        <v/>
      </c>
      <c r="AN49" s="15">
        <f>IF(AI49="","",Config!$B$9 + SUM($AI$2:AI49))</f>
        <v/>
      </c>
      <c r="AO49" s="16">
        <f>IF(P49="","",IF(P49&gt;0,1,0))</f>
        <v/>
      </c>
      <c r="AP49" s="16">
        <f>IF(Q49="","",IF(Q49&gt;0,1,0))</f>
        <v/>
      </c>
      <c r="AQ49" s="16">
        <f>IF(R49="","",IF(R49&gt;0,1,0))</f>
        <v/>
      </c>
      <c r="AR49" s="16">
        <f>IF(S49="","",IF(S49&gt;0,1,0))</f>
        <v/>
      </c>
      <c r="AS49" s="16">
        <f>IF(T49="","",IF(T49&gt;0,1,0))</f>
        <v/>
      </c>
      <c r="AT49" s="17">
        <f>IF(Z49="","",IF(AT46="",Z49,MAX(AT46,Z49)))</f>
        <v/>
      </c>
      <c r="AU49" s="17">
        <f>IF(AA49="","",IF(AU46="",AA49,MAX(AU46,AA49)))</f>
        <v/>
      </c>
      <c r="AV49" s="17">
        <f>IF(AB49="","",IF(AV46="",AB49,MAX(AV46,AB49)))</f>
        <v/>
      </c>
      <c r="AW49" s="17">
        <f>IF(AC49="","",IF(AW46="",AC49,MAX(AW46,AC49)))</f>
        <v/>
      </c>
      <c r="AX49" s="17">
        <f>IF(AD49="","",IF(AX46="",AD49,MAX(AX46,AD49)))</f>
        <v/>
      </c>
      <c r="AY49" s="17">
        <f>IF(Z49="","",AT49-Z49)</f>
        <v/>
      </c>
      <c r="AZ49" s="17">
        <f>IF(AA49="","",AU49-AA49)</f>
        <v/>
      </c>
      <c r="BA49" s="17">
        <f>IF(AB49="","",AV49-AB49)</f>
        <v/>
      </c>
      <c r="BB49" s="17">
        <f>IF(AC49="","",AW49-AC49)</f>
        <v/>
      </c>
      <c r="BC49" s="17">
        <f>IF(AD49="","",AX49-AD49)</f>
        <v/>
      </c>
      <c r="BD49" s="17">
        <f>IF(OR(AE49="",B49=""),"",SUMIFS($AE$2:AE49,$B$2:B49,B49))</f>
        <v/>
      </c>
      <c r="BE49" s="17">
        <f>IF(OR(AF49="",B49=""),"",SUMIFS($AF$2:AF49,$B$2:B49,B49))</f>
        <v/>
      </c>
      <c r="BF49" s="17">
        <f>IF(OR(AG49="",B49=""),"",SUMIFS($AG$2:AG49,$B$2:B49,B49))</f>
        <v/>
      </c>
      <c r="BG49" s="17">
        <f>IF(OR(AH49="",B49=""),"",SUMIFS($AH$2:AH49,$B$2:B49,B49))</f>
        <v/>
      </c>
      <c r="BH49" s="17">
        <f>IF(OR(AI49="",B49=""),"",SUMIFS($AI$2:AI49,$B$2:B49,B49))</f>
        <v/>
      </c>
      <c r="BI49" s="17">
        <f>IF(AJ49="","",IF(BI46="",AJ49,MAX(BI46,AJ49)))</f>
        <v/>
      </c>
      <c r="BJ49" s="17">
        <f>IF(AK49="","",IF(BJ46="",AK49,MAX(BJ46,AK49)))</f>
        <v/>
      </c>
      <c r="BK49" s="17">
        <f>IF(AL49="","",IF(BK46="",AL49,MAX(BK46,AL49)))</f>
        <v/>
      </c>
      <c r="BL49" s="17">
        <f>IF(AM49="","",IF(BL46="",AM49,MAX(BL46,AM49)))</f>
        <v/>
      </c>
      <c r="BM49" s="17">
        <f>IF(AN49="","",IF(BM46="",AN49,MAX(BM46,AN49)))</f>
        <v/>
      </c>
      <c r="BN49" s="17">
        <f>IF(AJ49="","",BI49-AJ49)</f>
        <v/>
      </c>
      <c r="BO49" s="17">
        <f>IF(AK49="","",BJ49-AK49)</f>
        <v/>
      </c>
      <c r="BP49" s="17">
        <f>IF(AL49="","",BK49-AL49)</f>
        <v/>
      </c>
      <c r="BQ49" s="17">
        <f>IF(AM49="","",BL49-AM49)</f>
        <v/>
      </c>
      <c r="BR49" s="17">
        <f>IF(AN49="","",BM49-AN49)</f>
        <v/>
      </c>
    </row>
    <row r="50">
      <c r="A50">
        <f>ROW()-1</f>
        <v/>
      </c>
      <c r="B50" s="9" t="n">
        <v>46143</v>
      </c>
      <c r="C50" s="32" t="n">
        <v>0.7</v>
      </c>
      <c r="D50" s="11">
        <f>IF(B50="","",CHOOSE(WEEKDAY(B50,2),"Lu","Ma","Mi","Jo","Vi","Sa","Du"))</f>
        <v/>
      </c>
      <c r="E50" s="11">
        <f>IF(OR(B50="",C50=""),"",IF(OR(WEEKDAY(B50,2)=1,WEEKDAY(B50,2)=5),"D",IF(AND(C50&gt;=TIME(15,30,0),C50&lt;TIME(16,30,0)),"C",IF(AND(AND(WEEKDAY(B50,2)&gt;=2,WEEKDAY(B50,2)&lt;=4),C50&gt;=TIME(16,35,0),C50&lt;TIME(17,0,0)),"A1",IF(AND(AND(WEEKDAY(B50,2)&gt;=2,WEEKDAY(B50,2)&lt;=4),C50&gt;=TIME(17,0,0),C50&lt;TIME(18,0,0)),"A2",IF(AND(AND(WEEKDAY(B50,2)&gt;=2,WEEKDAY(B50,2)&lt;=4),C50&gt;=TIME(18,0,0),C50&lt;TIME(19,0,0)),"A3",IF(AND(AND(WEEKDAY(B50,2)&gt;=2,WEEKDAY(B50,2)&lt;=4),C50&gt;=TIME(22,0,0),C50&lt;TIME(22,45,0)),"B","Other")))))))</f>
        <v/>
      </c>
      <c r="F50" s="12" t="inlineStr">
        <is>
          <t>M2D</t>
        </is>
      </c>
      <c r="G50" s="12" t="inlineStr">
        <is>
          <t>DIA</t>
        </is>
      </c>
      <c r="H50" s="12" t="inlineStr">
        <is>
          <t>3min</t>
        </is>
      </c>
      <c r="I50" s="12" t="inlineStr">
        <is>
          <t>Sell</t>
        </is>
      </c>
      <c r="J50" s="13" t="n">
        <v>0.29</v>
      </c>
      <c r="K50" s="13" t="n">
        <v>0.16</v>
      </c>
      <c r="L50" s="13" t="n">
        <v>0.26</v>
      </c>
      <c r="M50" s="13" t="n">
        <v>0.29</v>
      </c>
      <c r="N50" s="12" t="inlineStr">
        <is>
          <t>SL</t>
        </is>
      </c>
      <c r="O50" s="12" t="n"/>
      <c r="P50" s="14">
        <f>IF(N50="","",IF(N50="SL",-1,K50/J50))</f>
        <v/>
      </c>
      <c r="Q50" s="14">
        <f>IF(N50="","",IF(OR(N50="SL",N50="TP0"),-1,L50/J50))</f>
        <v/>
      </c>
      <c r="R50" s="14">
        <f>IF(N50="","",IF(N50="TP2",M50/J50,-1))</f>
        <v/>
      </c>
      <c r="S50" s="14">
        <f>IF(N50="","",IF(N50="SL",-1,IF(N50="TP0",0.5*K50/J50,0.5*(K50+L50)/J50)))</f>
        <v/>
      </c>
      <c r="T50" s="14">
        <f>IF(N50="","",IF(N50="SL",-1,IF(N50="TP0",0.5*K50/J50-0.5,0.5*(K50+L50)/J50)))</f>
        <v/>
      </c>
      <c r="U50" s="15">
        <f>IF(P50="","",P50*J50/100*Config!$B$4)</f>
        <v/>
      </c>
      <c r="V50" s="15">
        <f>IF(Q50="","",Q50*J50/100*Config!$B$4)</f>
        <v/>
      </c>
      <c r="W50" s="15">
        <f>IF(R50="","",R50*J50/100*Config!$B$4)</f>
        <v/>
      </c>
      <c r="X50" s="15">
        <f>IF(S50="","",S50*J50/100*Config!$B$4)</f>
        <v/>
      </c>
      <c r="Y50" s="15">
        <f>IF(T50="","",T50*J50/100*Config!$B$4)</f>
        <v/>
      </c>
      <c r="Z50" s="15">
        <f>IF(U50="","",Config!$B$4 + SUM($U$2:U50))</f>
        <v/>
      </c>
      <c r="AA50" s="15">
        <f>IF(V50="","",Config!$B$4 + SUM($V$2:V50))</f>
        <v/>
      </c>
      <c r="AB50" s="15">
        <f>IF(W50="","",Config!$B$4 + SUM($W$2:W50))</f>
        <v/>
      </c>
      <c r="AC50" s="15">
        <f>IF(X50="","",Config!$B$4 + SUM($X$2:X50))</f>
        <v/>
      </c>
      <c r="AD50" s="15">
        <f>IF(Y50="","",Config!$B$4 + SUM($Y$2:Y50))</f>
        <v/>
      </c>
      <c r="AE50" s="15">
        <f>IF(P50="","",P50*J50/100*Config!$B$11)</f>
        <v/>
      </c>
      <c r="AF50" s="15">
        <f>IF(Q50="","",Q50*J50/100*Config!$B$11)</f>
        <v/>
      </c>
      <c r="AG50" s="15">
        <f>IF(R50="","",R50*J50/100*Config!$B$11)</f>
        <v/>
      </c>
      <c r="AH50" s="15">
        <f>IF(S50="","",S50*J50/100*Config!$B$11)</f>
        <v/>
      </c>
      <c r="AI50" s="15">
        <f>IF(T50="","",T50*J50/100*Config!$B$11)</f>
        <v/>
      </c>
      <c r="AJ50" s="15">
        <f>IF(AE50="","",Config!$B$9 + SUM($AE$2:AE50))</f>
        <v/>
      </c>
      <c r="AK50" s="15">
        <f>IF(AF50="","",Config!$B$9 + SUM($AF$2:AF50))</f>
        <v/>
      </c>
      <c r="AL50" s="15">
        <f>IF(AG50="","",Config!$B$9 + SUM($AG$2:AG50))</f>
        <v/>
      </c>
      <c r="AM50" s="15">
        <f>IF(AH50="","",Config!$B$9 + SUM($AH$2:AH50))</f>
        <v/>
      </c>
      <c r="AN50" s="15">
        <f>IF(AI50="","",Config!$B$9 + SUM($AI$2:AI50))</f>
        <v/>
      </c>
      <c r="AO50" s="16">
        <f>IF(P50="","",IF(P50&gt;0,1,0))</f>
        <v/>
      </c>
      <c r="AP50" s="16">
        <f>IF(Q50="","",IF(Q50&gt;0,1,0))</f>
        <v/>
      </c>
      <c r="AQ50" s="16">
        <f>IF(R50="","",IF(R50&gt;0,1,0))</f>
        <v/>
      </c>
      <c r="AR50" s="16">
        <f>IF(S50="","",IF(S50&gt;0,1,0))</f>
        <v/>
      </c>
      <c r="AS50" s="16">
        <f>IF(T50="","",IF(T50&gt;0,1,0))</f>
        <v/>
      </c>
      <c r="AT50" s="17">
        <f>IF(Z50="","",IF(AT47="",Z50,MAX(AT47,Z50)))</f>
        <v/>
      </c>
      <c r="AU50" s="17">
        <f>IF(AA50="","",IF(AU47="",AA50,MAX(AU47,AA50)))</f>
        <v/>
      </c>
      <c r="AV50" s="17">
        <f>IF(AB50="","",IF(AV47="",AB50,MAX(AV47,AB50)))</f>
        <v/>
      </c>
      <c r="AW50" s="17">
        <f>IF(AC50="","",IF(AW47="",AC50,MAX(AW47,AC50)))</f>
        <v/>
      </c>
      <c r="AX50" s="17">
        <f>IF(AD50="","",IF(AX47="",AD50,MAX(AX47,AD50)))</f>
        <v/>
      </c>
      <c r="AY50" s="17">
        <f>IF(Z50="","",AT50-Z50)</f>
        <v/>
      </c>
      <c r="AZ50" s="17">
        <f>IF(AA50="","",AU50-AA50)</f>
        <v/>
      </c>
      <c r="BA50" s="17">
        <f>IF(AB50="","",AV50-AB50)</f>
        <v/>
      </c>
      <c r="BB50" s="17">
        <f>IF(AC50="","",AW50-AC50)</f>
        <v/>
      </c>
      <c r="BC50" s="17">
        <f>IF(AD50="","",AX50-AD50)</f>
        <v/>
      </c>
      <c r="BD50" s="17">
        <f>IF(OR(AE50="",B50=""),"",SUMIFS($AE$2:AE50,$B$2:B50,B50))</f>
        <v/>
      </c>
      <c r="BE50" s="17">
        <f>IF(OR(AF50="",B50=""),"",SUMIFS($AF$2:AF50,$B$2:B50,B50))</f>
        <v/>
      </c>
      <c r="BF50" s="17">
        <f>IF(OR(AG50="",B50=""),"",SUMIFS($AG$2:AG50,$B$2:B50,B50))</f>
        <v/>
      </c>
      <c r="BG50" s="17">
        <f>IF(OR(AH50="",B50=""),"",SUMIFS($AH$2:AH50,$B$2:B50,B50))</f>
        <v/>
      </c>
      <c r="BH50" s="17">
        <f>IF(OR(AI50="",B50=""),"",SUMIFS($AI$2:AI50,$B$2:B50,B50))</f>
        <v/>
      </c>
      <c r="BI50" s="17">
        <f>IF(AJ50="","",IF(BI47="",AJ50,MAX(BI47,AJ50)))</f>
        <v/>
      </c>
      <c r="BJ50" s="17">
        <f>IF(AK50="","",IF(BJ47="",AK50,MAX(BJ47,AK50)))</f>
        <v/>
      </c>
      <c r="BK50" s="17">
        <f>IF(AL50="","",IF(BK47="",AL50,MAX(BK47,AL50)))</f>
        <v/>
      </c>
      <c r="BL50" s="17">
        <f>IF(AM50="","",IF(BL47="",AM50,MAX(BL47,AM50)))</f>
        <v/>
      </c>
      <c r="BM50" s="17">
        <f>IF(AN50="","",IF(BM47="",AN50,MAX(BM47,AN50)))</f>
        <v/>
      </c>
      <c r="BN50" s="17">
        <f>IF(AJ50="","",BI50-AJ50)</f>
        <v/>
      </c>
      <c r="BO50" s="17">
        <f>IF(AK50="","",BJ50-AK50)</f>
        <v/>
      </c>
      <c r="BP50" s="17">
        <f>IF(AL50="","",BK50-AL50)</f>
        <v/>
      </c>
      <c r="BQ50" s="17">
        <f>IF(AM50="","",BL50-AM50)</f>
        <v/>
      </c>
      <c r="BR50" s="17">
        <f>IF(AN50="","",BM50-AN50)</f>
        <v/>
      </c>
    </row>
    <row r="51">
      <c r="A51">
        <f>ROW()-1</f>
        <v/>
      </c>
      <c r="B51" s="9" t="n">
        <v>46142</v>
      </c>
      <c r="C51" s="32" t="n">
        <v>0.8770833333333333</v>
      </c>
      <c r="D51" s="11">
        <f>IF(B51="","",CHOOSE(WEEKDAY(B51,2),"Lu","Ma","Mi","Jo","Vi","Sa","Du"))</f>
        <v/>
      </c>
      <c r="E51" s="11">
        <f>IF(OR(B51="",C51=""),"",IF(OR(WEEKDAY(B51,2)=1,WEEKDAY(B51,2)=5),"D",IF(AND(C51&gt;=TIME(15,30,0),C51&lt;TIME(16,30,0)),"C",IF(AND(AND(WEEKDAY(B51,2)&gt;=2,WEEKDAY(B51,2)&lt;=4),C51&gt;=TIME(16,35,0),C51&lt;TIME(17,0,0)),"A1",IF(AND(AND(WEEKDAY(B51,2)&gt;=2,WEEKDAY(B51,2)&lt;=4),C51&gt;=TIME(17,0,0),C51&lt;TIME(18,0,0)),"A2",IF(AND(AND(WEEKDAY(B51,2)&gt;=2,WEEKDAY(B51,2)&lt;=4),C51&gt;=TIME(18,0,0),C51&lt;TIME(19,0,0)),"A3",IF(AND(AND(WEEKDAY(B51,2)&gt;=2,WEEKDAY(B51,2)&lt;=4),C51&gt;=TIME(22,0,0),C51&lt;TIME(22,45,0)),"B","Other")))))))</f>
        <v/>
      </c>
      <c r="F51" s="12" t="inlineStr">
        <is>
          <t>M2D</t>
        </is>
      </c>
      <c r="G51" s="12" t="inlineStr">
        <is>
          <t>DIA</t>
        </is>
      </c>
      <c r="H51" s="12" t="inlineStr">
        <is>
          <t>3min</t>
        </is>
      </c>
      <c r="I51" s="12" t="inlineStr">
        <is>
          <t>Buy</t>
        </is>
      </c>
      <c r="J51" s="13" t="n">
        <v>0.09</v>
      </c>
      <c r="K51" s="13" t="n">
        <v>0.04</v>
      </c>
      <c r="L51" s="13" t="n">
        <v>0.06</v>
      </c>
      <c r="M51" s="13" t="n">
        <v>0.09</v>
      </c>
      <c r="N51" s="12" t="inlineStr">
        <is>
          <t>TP2</t>
        </is>
      </c>
      <c r="O51" s="12" t="n"/>
      <c r="P51" s="14">
        <f>IF(N51="","",IF(N51="SL",-1,K51/J51))</f>
        <v/>
      </c>
      <c r="Q51" s="14">
        <f>IF(N51="","",IF(OR(N51="SL",N51="TP0"),-1,L51/J51))</f>
        <v/>
      </c>
      <c r="R51" s="14">
        <f>IF(N51="","",IF(N51="TP2",M51/J51,-1))</f>
        <v/>
      </c>
      <c r="S51" s="14">
        <f>IF(N51="","",IF(N51="SL",-1,IF(N51="TP0",0.5*K51/J51,0.5*(K51+L51)/J51)))</f>
        <v/>
      </c>
      <c r="T51" s="14">
        <f>IF(N51="","",IF(N51="SL",-1,IF(N51="TP0",0.5*K51/J51-0.5,0.5*(K51+L51)/J51)))</f>
        <v/>
      </c>
      <c r="U51" s="15">
        <f>IF(P51="","",P51*J51/100*Config!$B$4)</f>
        <v/>
      </c>
      <c r="V51" s="15">
        <f>IF(Q51="","",Q51*J51/100*Config!$B$4)</f>
        <v/>
      </c>
      <c r="W51" s="15">
        <f>IF(R51="","",R51*J51/100*Config!$B$4)</f>
        <v/>
      </c>
      <c r="X51" s="15">
        <f>IF(S51="","",S51*J51/100*Config!$B$4)</f>
        <v/>
      </c>
      <c r="Y51" s="15">
        <f>IF(T51="","",T51*J51/100*Config!$B$4)</f>
        <v/>
      </c>
      <c r="Z51" s="15">
        <f>IF(U51="","",Config!$B$4 + SUM($U$2:U51))</f>
        <v/>
      </c>
      <c r="AA51" s="15">
        <f>IF(V51="","",Config!$B$4 + SUM($V$2:V51))</f>
        <v/>
      </c>
      <c r="AB51" s="15">
        <f>IF(W51="","",Config!$B$4 + SUM($W$2:W51))</f>
        <v/>
      </c>
      <c r="AC51" s="15">
        <f>IF(X51="","",Config!$B$4 + SUM($X$2:X51))</f>
        <v/>
      </c>
      <c r="AD51" s="15">
        <f>IF(Y51="","",Config!$B$4 + SUM($Y$2:Y51))</f>
        <v/>
      </c>
      <c r="AE51" s="15">
        <f>IF(P51="","",P51*J51/100*Config!$B$11)</f>
        <v/>
      </c>
      <c r="AF51" s="15">
        <f>IF(Q51="","",Q51*J51/100*Config!$B$11)</f>
        <v/>
      </c>
      <c r="AG51" s="15">
        <f>IF(R51="","",R51*J51/100*Config!$B$11)</f>
        <v/>
      </c>
      <c r="AH51" s="15">
        <f>IF(S51="","",S51*J51/100*Config!$B$11)</f>
        <v/>
      </c>
      <c r="AI51" s="15">
        <f>IF(T51="","",T51*J51/100*Config!$B$11)</f>
        <v/>
      </c>
      <c r="AJ51" s="15">
        <f>IF(AE51="","",Config!$B$9 + SUM($AE$2:AE51))</f>
        <v/>
      </c>
      <c r="AK51" s="15">
        <f>IF(AF51="","",Config!$B$9 + SUM($AF$2:AF51))</f>
        <v/>
      </c>
      <c r="AL51" s="15">
        <f>IF(AG51="","",Config!$B$9 + SUM($AG$2:AG51))</f>
        <v/>
      </c>
      <c r="AM51" s="15">
        <f>IF(AH51="","",Config!$B$9 + SUM($AH$2:AH51))</f>
        <v/>
      </c>
      <c r="AN51" s="15">
        <f>IF(AI51="","",Config!$B$9 + SUM($AI$2:AI51))</f>
        <v/>
      </c>
      <c r="AO51" s="16">
        <f>IF(P51="","",IF(P51&gt;0,1,0))</f>
        <v/>
      </c>
      <c r="AP51" s="16">
        <f>IF(Q51="","",IF(Q51&gt;0,1,0))</f>
        <v/>
      </c>
      <c r="AQ51" s="16">
        <f>IF(R51="","",IF(R51&gt;0,1,0))</f>
        <v/>
      </c>
      <c r="AR51" s="16">
        <f>IF(S51="","",IF(S51&gt;0,1,0))</f>
        <v/>
      </c>
      <c r="AS51" s="16">
        <f>IF(T51="","",IF(T51&gt;0,1,0))</f>
        <v/>
      </c>
      <c r="AT51" s="17">
        <f>IF(Z51="","",IF(AT50="",Z51,MAX(AT50,Z51)))</f>
        <v/>
      </c>
      <c r="AU51" s="17">
        <f>IF(AA51="","",IF(AU50="",AA51,MAX(AU50,AA51)))</f>
        <v/>
      </c>
      <c r="AV51" s="17">
        <f>IF(AB51="","",IF(AV50="",AB51,MAX(AV50,AB51)))</f>
        <v/>
      </c>
      <c r="AW51" s="17">
        <f>IF(AC51="","",IF(AW50="",AC51,MAX(AW50,AC51)))</f>
        <v/>
      </c>
      <c r="AX51" s="17">
        <f>IF(AD51="","",IF(AX50="",AD51,MAX(AX50,AD51)))</f>
        <v/>
      </c>
      <c r="AY51" s="17">
        <f>IF(Z51="","",AT51-Z51)</f>
        <v/>
      </c>
      <c r="AZ51" s="17">
        <f>IF(AA51="","",AU51-AA51)</f>
        <v/>
      </c>
      <c r="BA51" s="17">
        <f>IF(AB51="","",AV51-AB51)</f>
        <v/>
      </c>
      <c r="BB51" s="17">
        <f>IF(AC51="","",AW51-AC51)</f>
        <v/>
      </c>
      <c r="BC51" s="17">
        <f>IF(AD51="","",AX51-AD51)</f>
        <v/>
      </c>
      <c r="BD51" s="17">
        <f>IF(OR(AE51="",B51=""),"",SUMIFS($AE$2:AE51,$B$2:B51,B51))</f>
        <v/>
      </c>
      <c r="BE51" s="17">
        <f>IF(OR(AF51="",B51=""),"",SUMIFS($AF$2:AF51,$B$2:B51,B51))</f>
        <v/>
      </c>
      <c r="BF51" s="17">
        <f>IF(OR(AG51="",B51=""),"",SUMIFS($AG$2:AG51,$B$2:B51,B51))</f>
        <v/>
      </c>
      <c r="BG51" s="17">
        <f>IF(OR(AH51="",B51=""),"",SUMIFS($AH$2:AH51,$B$2:B51,B51))</f>
        <v/>
      </c>
      <c r="BH51" s="17">
        <f>IF(OR(AI51="",B51=""),"",SUMIFS($AI$2:AI51,$B$2:B51,B51))</f>
        <v/>
      </c>
      <c r="BI51" s="17">
        <f>IF(AJ51="","",IF(BI50="",AJ51,MAX(BI50,AJ51)))</f>
        <v/>
      </c>
      <c r="BJ51" s="17">
        <f>IF(AK51="","",IF(BJ50="",AK51,MAX(BJ50,AK51)))</f>
        <v/>
      </c>
      <c r="BK51" s="17">
        <f>IF(AL51="","",IF(BK50="",AL51,MAX(BK50,AL51)))</f>
        <v/>
      </c>
      <c r="BL51" s="17">
        <f>IF(AM51="","",IF(BL50="",AM51,MAX(BL50,AM51)))</f>
        <v/>
      </c>
      <c r="BM51" s="17">
        <f>IF(AN51="","",IF(BM50="",AN51,MAX(BM50,AN51)))</f>
        <v/>
      </c>
      <c r="BN51" s="17">
        <f>IF(AJ51="","",BI51-AJ51)</f>
        <v/>
      </c>
      <c r="BO51" s="17">
        <f>IF(AK51="","",BJ51-AK51)</f>
        <v/>
      </c>
      <c r="BP51" s="17">
        <f>IF(AL51="","",BK51-AL51)</f>
        <v/>
      </c>
      <c r="BQ51" s="17">
        <f>IF(AM51="","",BL51-AM51)</f>
        <v/>
      </c>
      <c r="BR51" s="17">
        <f>IF(AN51="","",BM51-AN51)</f>
        <v/>
      </c>
    </row>
    <row r="52">
      <c r="A52">
        <f>ROW()-1</f>
        <v/>
      </c>
      <c r="B52" s="9" t="n">
        <v>46142</v>
      </c>
      <c r="C52" s="32" t="n">
        <v>0.8458333333333333</v>
      </c>
      <c r="D52" s="11">
        <f>IF(B52="","",CHOOSE(WEEKDAY(B52,2),"Lu","Ma","Mi","Jo","Vi","Sa","Du"))</f>
        <v/>
      </c>
      <c r="E52" s="11">
        <f>IF(OR(B52="",C52=""),"",IF(OR(WEEKDAY(B52,2)=1,WEEKDAY(B52,2)=5),"D",IF(AND(C52&gt;=TIME(15,30,0),C52&lt;TIME(16,30,0)),"C",IF(AND(AND(WEEKDAY(B52,2)&gt;=2,WEEKDAY(B52,2)&lt;=4),C52&gt;=TIME(16,35,0),C52&lt;TIME(17,0,0)),"A1",IF(AND(AND(WEEKDAY(B52,2)&gt;=2,WEEKDAY(B52,2)&lt;=4),C52&gt;=TIME(17,0,0),C52&lt;TIME(18,0,0)),"A2",IF(AND(AND(WEEKDAY(B52,2)&gt;=2,WEEKDAY(B52,2)&lt;=4),C52&gt;=TIME(18,0,0),C52&lt;TIME(19,0,0)),"A3",IF(AND(AND(WEEKDAY(B52,2)&gt;=2,WEEKDAY(B52,2)&lt;=4),C52&gt;=TIME(22,0,0),C52&lt;TIME(22,45,0)),"B","Other")))))))</f>
        <v/>
      </c>
      <c r="F52" s="12" t="inlineStr">
        <is>
          <t>M2D</t>
        </is>
      </c>
      <c r="G52" s="12" t="inlineStr">
        <is>
          <t>DIA</t>
        </is>
      </c>
      <c r="H52" s="12" t="inlineStr">
        <is>
          <t>3min</t>
        </is>
      </c>
      <c r="I52" s="12" t="inlineStr">
        <is>
          <t>Sell</t>
        </is>
      </c>
      <c r="J52" s="13" t="n">
        <v>0.09</v>
      </c>
      <c r="K52" s="13" t="n">
        <v>0.03</v>
      </c>
      <c r="L52" s="13" t="n">
        <v>0.06</v>
      </c>
      <c r="M52" s="13" t="n">
        <v>0.09</v>
      </c>
      <c r="N52" s="12" t="inlineStr">
        <is>
          <t>SL</t>
        </is>
      </c>
      <c r="O52" s="12" t="n"/>
      <c r="P52" s="14">
        <f>IF(N52="","",IF(N52="SL",-1,K52/J52))</f>
        <v/>
      </c>
      <c r="Q52" s="14">
        <f>IF(N52="","",IF(OR(N52="SL",N52="TP0"),-1,L52/J52))</f>
        <v/>
      </c>
      <c r="R52" s="14">
        <f>IF(N52="","",IF(N52="TP2",M52/J52,-1))</f>
        <v/>
      </c>
      <c r="S52" s="14">
        <f>IF(N52="","",IF(N52="SL",-1,IF(N52="TP0",0.5*K52/J52,0.5*(K52+L52)/J52)))</f>
        <v/>
      </c>
      <c r="T52" s="14">
        <f>IF(N52="","",IF(N52="SL",-1,IF(N52="TP0",0.5*K52/J52-0.5,0.5*(K52+L52)/J52)))</f>
        <v/>
      </c>
      <c r="U52" s="15">
        <f>IF(P52="","",P52*J52/100*Config!$B$4)</f>
        <v/>
      </c>
      <c r="V52" s="15">
        <f>IF(Q52="","",Q52*J52/100*Config!$B$4)</f>
        <v/>
      </c>
      <c r="W52" s="15">
        <f>IF(R52="","",R52*J52/100*Config!$B$4)</f>
        <v/>
      </c>
      <c r="X52" s="15">
        <f>IF(S52="","",S52*J52/100*Config!$B$4)</f>
        <v/>
      </c>
      <c r="Y52" s="15">
        <f>IF(T52="","",T52*J52/100*Config!$B$4)</f>
        <v/>
      </c>
      <c r="Z52" s="15">
        <f>IF(U52="","",Config!$B$4 + SUM($U$2:U52))</f>
        <v/>
      </c>
      <c r="AA52" s="15">
        <f>IF(V52="","",Config!$B$4 + SUM($V$2:V52))</f>
        <v/>
      </c>
      <c r="AB52" s="15">
        <f>IF(W52="","",Config!$B$4 + SUM($W$2:W52))</f>
        <v/>
      </c>
      <c r="AC52" s="15">
        <f>IF(X52="","",Config!$B$4 + SUM($X$2:X52))</f>
        <v/>
      </c>
      <c r="AD52" s="15">
        <f>IF(Y52="","",Config!$B$4 + SUM($Y$2:Y52))</f>
        <v/>
      </c>
      <c r="AE52" s="15">
        <f>IF(P52="","",P52*J52/100*Config!$B$11)</f>
        <v/>
      </c>
      <c r="AF52" s="15">
        <f>IF(Q52="","",Q52*J52/100*Config!$B$11)</f>
        <v/>
      </c>
      <c r="AG52" s="15">
        <f>IF(R52="","",R52*J52/100*Config!$B$11)</f>
        <v/>
      </c>
      <c r="AH52" s="15">
        <f>IF(S52="","",S52*J52/100*Config!$B$11)</f>
        <v/>
      </c>
      <c r="AI52" s="15">
        <f>IF(T52="","",T52*J52/100*Config!$B$11)</f>
        <v/>
      </c>
      <c r="AJ52" s="15">
        <f>IF(AE52="","",Config!$B$9 + SUM($AE$2:AE52))</f>
        <v/>
      </c>
      <c r="AK52" s="15">
        <f>IF(AF52="","",Config!$B$9 + SUM($AF$2:AF52))</f>
        <v/>
      </c>
      <c r="AL52" s="15">
        <f>IF(AG52="","",Config!$B$9 + SUM($AG$2:AG52))</f>
        <v/>
      </c>
      <c r="AM52" s="15">
        <f>IF(AH52="","",Config!$B$9 + SUM($AH$2:AH52))</f>
        <v/>
      </c>
      <c r="AN52" s="15">
        <f>IF(AI52="","",Config!$B$9 + SUM($AI$2:AI52))</f>
        <v/>
      </c>
      <c r="AO52" s="16">
        <f>IF(P52="","",IF(P52&gt;0,1,0))</f>
        <v/>
      </c>
      <c r="AP52" s="16">
        <f>IF(Q52="","",IF(Q52&gt;0,1,0))</f>
        <v/>
      </c>
      <c r="AQ52" s="16">
        <f>IF(R52="","",IF(R52&gt;0,1,0))</f>
        <v/>
      </c>
      <c r="AR52" s="16">
        <f>IF(S52="","",IF(S52&gt;0,1,0))</f>
        <v/>
      </c>
      <c r="AS52" s="16">
        <f>IF(T52="","",IF(T52&gt;0,1,0))</f>
        <v/>
      </c>
      <c r="AT52" s="17">
        <f>IF(Z52="","",IF(AT50="",Z52,MAX(AT50,Z52)))</f>
        <v/>
      </c>
      <c r="AU52" s="17">
        <f>IF(AA52="","",IF(AU50="",AA52,MAX(AU50,AA52)))</f>
        <v/>
      </c>
      <c r="AV52" s="17">
        <f>IF(AB52="","",IF(AV50="",AB52,MAX(AV50,AB52)))</f>
        <v/>
      </c>
      <c r="AW52" s="17">
        <f>IF(AC52="","",IF(AW50="",AC52,MAX(AW50,AC52)))</f>
        <v/>
      </c>
      <c r="AX52" s="17">
        <f>IF(AD52="","",IF(AX50="",AD52,MAX(AX50,AD52)))</f>
        <v/>
      </c>
      <c r="AY52" s="17">
        <f>IF(Z52="","",AT52-Z52)</f>
        <v/>
      </c>
      <c r="AZ52" s="17">
        <f>IF(AA52="","",AU52-AA52)</f>
        <v/>
      </c>
      <c r="BA52" s="17">
        <f>IF(AB52="","",AV52-AB52)</f>
        <v/>
      </c>
      <c r="BB52" s="17">
        <f>IF(AC52="","",AW52-AC52)</f>
        <v/>
      </c>
      <c r="BC52" s="17">
        <f>IF(AD52="","",AX52-AD52)</f>
        <v/>
      </c>
      <c r="BD52" s="17">
        <f>IF(OR(AE52="",B52=""),"",SUMIFS($AE$2:AE52,$B$2:B52,B52))</f>
        <v/>
      </c>
      <c r="BE52" s="17">
        <f>IF(OR(AF52="",B52=""),"",SUMIFS($AF$2:AF52,$B$2:B52,B52))</f>
        <v/>
      </c>
      <c r="BF52" s="17">
        <f>IF(OR(AG52="",B52=""),"",SUMIFS($AG$2:AG52,$B$2:B52,B52))</f>
        <v/>
      </c>
      <c r="BG52" s="17">
        <f>IF(OR(AH52="",B52=""),"",SUMIFS($AH$2:AH52,$B$2:B52,B52))</f>
        <v/>
      </c>
      <c r="BH52" s="17">
        <f>IF(OR(AI52="",B52=""),"",SUMIFS($AI$2:AI52,$B$2:B52,B52))</f>
        <v/>
      </c>
      <c r="BI52" s="17">
        <f>IF(AJ52="","",IF(BI50="",AJ52,MAX(BI50,AJ52)))</f>
        <v/>
      </c>
      <c r="BJ52" s="17">
        <f>IF(AK52="","",IF(BJ50="",AK52,MAX(BJ50,AK52)))</f>
        <v/>
      </c>
      <c r="BK52" s="17">
        <f>IF(AL52="","",IF(BK50="",AL52,MAX(BK50,AL52)))</f>
        <v/>
      </c>
      <c r="BL52" s="17">
        <f>IF(AM52="","",IF(BL50="",AM52,MAX(BL50,AM52)))</f>
        <v/>
      </c>
      <c r="BM52" s="17">
        <f>IF(AN52="","",IF(BM50="",AN52,MAX(BM50,AN52)))</f>
        <v/>
      </c>
      <c r="BN52" s="17">
        <f>IF(AJ52="","",BI52-AJ52)</f>
        <v/>
      </c>
      <c r="BO52" s="17">
        <f>IF(AK52="","",BJ52-AK52)</f>
        <v/>
      </c>
      <c r="BP52" s="17">
        <f>IF(AL52="","",BK52-AL52)</f>
        <v/>
      </c>
      <c r="BQ52" s="17">
        <f>IF(AM52="","",BL52-AM52)</f>
        <v/>
      </c>
      <c r="BR52" s="17">
        <f>IF(AN52="","",BM52-AN52)</f>
        <v/>
      </c>
    </row>
    <row r="53">
      <c r="A53">
        <f>ROW()-1</f>
        <v/>
      </c>
      <c r="B53" s="9" t="n">
        <v>46141</v>
      </c>
      <c r="C53" s="32" t="n">
        <v>0.925</v>
      </c>
      <c r="D53" s="11">
        <f>IF(B53="","",CHOOSE(WEEKDAY(B53,2),"Lu","Ma","Mi","Jo","Vi","Sa","Du"))</f>
        <v/>
      </c>
      <c r="E53" s="11">
        <f>IF(OR(B53="",C53=""),"",IF(OR(WEEKDAY(B53,2)=1,WEEKDAY(B53,2)=5),"D",IF(AND(C53&gt;=TIME(15,30,0),C53&lt;TIME(16,30,0)),"C",IF(AND(AND(WEEKDAY(B53,2)&gt;=2,WEEKDAY(B53,2)&lt;=4),C53&gt;=TIME(16,35,0),C53&lt;TIME(17,0,0)),"A1",IF(AND(AND(WEEKDAY(B53,2)&gt;=2,WEEKDAY(B53,2)&lt;=4),C53&gt;=TIME(17,0,0),C53&lt;TIME(18,0,0)),"A2",IF(AND(AND(WEEKDAY(B53,2)&gt;=2,WEEKDAY(B53,2)&lt;=4),C53&gt;=TIME(18,0,0),C53&lt;TIME(19,0,0)),"A3",IF(AND(AND(WEEKDAY(B53,2)&gt;=2,WEEKDAY(B53,2)&lt;=4),C53&gt;=TIME(22,0,0),C53&lt;TIME(22,45,0)),"B","Other")))))))</f>
        <v/>
      </c>
      <c r="F53" s="12" t="inlineStr">
        <is>
          <t>M2D</t>
        </is>
      </c>
      <c r="G53" s="12" t="inlineStr">
        <is>
          <t>DIA</t>
        </is>
      </c>
      <c r="H53" s="12" t="inlineStr">
        <is>
          <t>3min</t>
        </is>
      </c>
      <c r="I53" s="12" t="inlineStr">
        <is>
          <t>Buy</t>
        </is>
      </c>
      <c r="J53" s="13" t="n">
        <v>0.11</v>
      </c>
      <c r="K53" s="13" t="n">
        <v>0.05</v>
      </c>
      <c r="L53" s="13" t="n">
        <v>0.08</v>
      </c>
      <c r="M53" s="13" t="n">
        <v>0.11</v>
      </c>
      <c r="N53" s="12" t="inlineStr">
        <is>
          <t>TP2</t>
        </is>
      </c>
      <c r="O53" s="12" t="n"/>
      <c r="P53" s="14">
        <f>IF(N53="","",IF(N53="SL",-1,K53/J53))</f>
        <v/>
      </c>
      <c r="Q53" s="14">
        <f>IF(N53="","",IF(OR(N53="SL",N53="TP0"),-1,L53/J53))</f>
        <v/>
      </c>
      <c r="R53" s="14">
        <f>IF(N53="","",IF(N53="TP2",M53/J53,-1))</f>
        <v/>
      </c>
      <c r="S53" s="14">
        <f>IF(N53="","",IF(N53="SL",-1,IF(N53="TP0",0.5*K53/J53,0.5*(K53+L53)/J53)))</f>
        <v/>
      </c>
      <c r="T53" s="14">
        <f>IF(N53="","",IF(N53="SL",-1,IF(N53="TP0",0.5*K53/J53-0.5,0.5*(K53+L53)/J53)))</f>
        <v/>
      </c>
      <c r="U53" s="15">
        <f>IF(P53="","",P53*J53/100*Config!$B$4)</f>
        <v/>
      </c>
      <c r="V53" s="15">
        <f>IF(Q53="","",Q53*J53/100*Config!$B$4)</f>
        <v/>
      </c>
      <c r="W53" s="15">
        <f>IF(R53="","",R53*J53/100*Config!$B$4)</f>
        <v/>
      </c>
      <c r="X53" s="15">
        <f>IF(S53="","",S53*J53/100*Config!$B$4)</f>
        <v/>
      </c>
      <c r="Y53" s="15">
        <f>IF(T53="","",T53*J53/100*Config!$B$4)</f>
        <v/>
      </c>
      <c r="Z53" s="15">
        <f>IF(U53="","",Config!$B$4 + SUM($U$2:U53))</f>
        <v/>
      </c>
      <c r="AA53" s="15">
        <f>IF(V53="","",Config!$B$4 + SUM($V$2:V53))</f>
        <v/>
      </c>
      <c r="AB53" s="15">
        <f>IF(W53="","",Config!$B$4 + SUM($W$2:W53))</f>
        <v/>
      </c>
      <c r="AC53" s="15">
        <f>IF(X53="","",Config!$B$4 + SUM($X$2:X53))</f>
        <v/>
      </c>
      <c r="AD53" s="15">
        <f>IF(Y53="","",Config!$B$4 + SUM($Y$2:Y53))</f>
        <v/>
      </c>
      <c r="AE53" s="15">
        <f>IF(P53="","",P53*J53/100*Config!$B$11)</f>
        <v/>
      </c>
      <c r="AF53" s="15">
        <f>IF(Q53="","",Q53*J53/100*Config!$B$11)</f>
        <v/>
      </c>
      <c r="AG53" s="15">
        <f>IF(R53="","",R53*J53/100*Config!$B$11)</f>
        <v/>
      </c>
      <c r="AH53" s="15">
        <f>IF(S53="","",S53*J53/100*Config!$B$11)</f>
        <v/>
      </c>
      <c r="AI53" s="15">
        <f>IF(T53="","",T53*J53/100*Config!$B$11)</f>
        <v/>
      </c>
      <c r="AJ53" s="15">
        <f>IF(AE53="","",Config!$B$9 + SUM($AE$2:AE53))</f>
        <v/>
      </c>
      <c r="AK53" s="15">
        <f>IF(AF53="","",Config!$B$9 + SUM($AF$2:AF53))</f>
        <v/>
      </c>
      <c r="AL53" s="15">
        <f>IF(AG53="","",Config!$B$9 + SUM($AG$2:AG53))</f>
        <v/>
      </c>
      <c r="AM53" s="15">
        <f>IF(AH53="","",Config!$B$9 + SUM($AH$2:AH53))</f>
        <v/>
      </c>
      <c r="AN53" s="15">
        <f>IF(AI53="","",Config!$B$9 + SUM($AI$2:AI53))</f>
        <v/>
      </c>
      <c r="AO53" s="16">
        <f>IF(P53="","",IF(P53&gt;0,1,0))</f>
        <v/>
      </c>
      <c r="AP53" s="16">
        <f>IF(Q53="","",IF(Q53&gt;0,1,0))</f>
        <v/>
      </c>
      <c r="AQ53" s="16">
        <f>IF(R53="","",IF(R53&gt;0,1,0))</f>
        <v/>
      </c>
      <c r="AR53" s="16">
        <f>IF(S53="","",IF(S53&gt;0,1,0))</f>
        <v/>
      </c>
      <c r="AS53" s="16">
        <f>IF(T53="","",IF(T53&gt;0,1,0))</f>
        <v/>
      </c>
      <c r="AT53" s="17">
        <f>IF(Z53="","",IF(AT51="",Z53,MAX(AT51,Z53)))</f>
        <v/>
      </c>
      <c r="AU53" s="17">
        <f>IF(AA53="","",IF(AU51="",AA53,MAX(AU51,AA53)))</f>
        <v/>
      </c>
      <c r="AV53" s="17">
        <f>IF(AB53="","",IF(AV51="",AB53,MAX(AV51,AB53)))</f>
        <v/>
      </c>
      <c r="AW53" s="17">
        <f>IF(AC53="","",IF(AW51="",AC53,MAX(AW51,AC53)))</f>
        <v/>
      </c>
      <c r="AX53" s="17">
        <f>IF(AD53="","",IF(AX51="",AD53,MAX(AX51,AD53)))</f>
        <v/>
      </c>
      <c r="AY53" s="17">
        <f>IF(Z53="","",AT53-Z53)</f>
        <v/>
      </c>
      <c r="AZ53" s="17">
        <f>IF(AA53="","",AU53-AA53)</f>
        <v/>
      </c>
      <c r="BA53" s="17">
        <f>IF(AB53="","",AV53-AB53)</f>
        <v/>
      </c>
      <c r="BB53" s="17">
        <f>IF(AC53="","",AW53-AC53)</f>
        <v/>
      </c>
      <c r="BC53" s="17">
        <f>IF(AD53="","",AX53-AD53)</f>
        <v/>
      </c>
      <c r="BD53" s="17">
        <f>IF(OR(AE53="",B53=""),"",SUMIFS($AE$2:AE53,$B$2:B53,B53))</f>
        <v/>
      </c>
      <c r="BE53" s="17">
        <f>IF(OR(AF53="",B53=""),"",SUMIFS($AF$2:AF53,$B$2:B53,B53))</f>
        <v/>
      </c>
      <c r="BF53" s="17">
        <f>IF(OR(AG53="",B53=""),"",SUMIFS($AG$2:AG53,$B$2:B53,B53))</f>
        <v/>
      </c>
      <c r="BG53" s="17">
        <f>IF(OR(AH53="",B53=""),"",SUMIFS($AH$2:AH53,$B$2:B53,B53))</f>
        <v/>
      </c>
      <c r="BH53" s="17">
        <f>IF(OR(AI53="",B53=""),"",SUMIFS($AI$2:AI53,$B$2:B53,B53))</f>
        <v/>
      </c>
      <c r="BI53" s="17">
        <f>IF(AJ53="","",IF(BI51="",AJ53,MAX(BI51,AJ53)))</f>
        <v/>
      </c>
      <c r="BJ53" s="17">
        <f>IF(AK53="","",IF(BJ51="",AK53,MAX(BJ51,AK53)))</f>
        <v/>
      </c>
      <c r="BK53" s="17">
        <f>IF(AL53="","",IF(BK51="",AL53,MAX(BK51,AL53)))</f>
        <v/>
      </c>
      <c r="BL53" s="17">
        <f>IF(AM53="","",IF(BL51="",AM53,MAX(BL51,AM53)))</f>
        <v/>
      </c>
      <c r="BM53" s="17">
        <f>IF(AN53="","",IF(BM51="",AN53,MAX(BM51,AN53)))</f>
        <v/>
      </c>
      <c r="BN53" s="17">
        <f>IF(AJ53="","",BI53-AJ53)</f>
        <v/>
      </c>
      <c r="BO53" s="17">
        <f>IF(AK53="","",BJ53-AK53)</f>
        <v/>
      </c>
      <c r="BP53" s="17">
        <f>IF(AL53="","",BK53-AL53)</f>
        <v/>
      </c>
      <c r="BQ53" s="17">
        <f>IF(AM53="","",BL53-AM53)</f>
        <v/>
      </c>
      <c r="BR53" s="17">
        <f>IF(AN53="","",BM53-AN53)</f>
        <v/>
      </c>
    </row>
    <row r="54">
      <c r="A54">
        <f>ROW()-1</f>
        <v/>
      </c>
      <c r="B54" s="9" t="n">
        <v>46141</v>
      </c>
      <c r="C54" s="32" t="n">
        <v>0.8979166666666667</v>
      </c>
      <c r="D54" s="11">
        <f>IF(B54="","",CHOOSE(WEEKDAY(B54,2),"Lu","Ma","Mi","Jo","Vi","Sa","Du"))</f>
        <v/>
      </c>
      <c r="E54" s="11">
        <f>IF(OR(B54="",C54=""),"",IF(OR(WEEKDAY(B54,2)=1,WEEKDAY(B54,2)=5),"D",IF(AND(C54&gt;=TIME(15,30,0),C54&lt;TIME(16,30,0)),"C",IF(AND(AND(WEEKDAY(B54,2)&gt;=2,WEEKDAY(B54,2)&lt;=4),C54&gt;=TIME(16,35,0),C54&lt;TIME(17,0,0)),"A1",IF(AND(AND(WEEKDAY(B54,2)&gt;=2,WEEKDAY(B54,2)&lt;=4),C54&gt;=TIME(17,0,0),C54&lt;TIME(18,0,0)),"A2",IF(AND(AND(WEEKDAY(B54,2)&gt;=2,WEEKDAY(B54,2)&lt;=4),C54&gt;=TIME(18,0,0),C54&lt;TIME(19,0,0)),"A3",IF(AND(AND(WEEKDAY(B54,2)&gt;=2,WEEKDAY(B54,2)&lt;=4),C54&gt;=TIME(22,0,0),C54&lt;TIME(22,45,0)),"B","Other")))))))</f>
        <v/>
      </c>
      <c r="F54" s="12" t="inlineStr">
        <is>
          <t>M2D</t>
        </is>
      </c>
      <c r="G54" s="12" t="inlineStr">
        <is>
          <t>DIA</t>
        </is>
      </c>
      <c r="H54" s="12" t="inlineStr">
        <is>
          <t>3min</t>
        </is>
      </c>
      <c r="I54" s="12" t="inlineStr">
        <is>
          <t>Sell</t>
        </is>
      </c>
      <c r="J54" s="13" t="n">
        <v>0.09</v>
      </c>
      <c r="K54" s="13" t="n">
        <v>0.04</v>
      </c>
      <c r="L54" s="13" t="n">
        <v>0.06</v>
      </c>
      <c r="M54" s="13" t="n">
        <v>0.09</v>
      </c>
      <c r="N54" s="12" t="inlineStr">
        <is>
          <t>SL</t>
        </is>
      </c>
      <c r="O54" s="12" t="n"/>
      <c r="P54" s="14">
        <f>IF(N54="","",IF(N54="SL",-1,K54/J54))</f>
        <v/>
      </c>
      <c r="Q54" s="14">
        <f>IF(N54="","",IF(OR(N54="SL",N54="TP0"),-1,L54/J54))</f>
        <v/>
      </c>
      <c r="R54" s="14">
        <f>IF(N54="","",IF(N54="TP2",M54/J54,-1))</f>
        <v/>
      </c>
      <c r="S54" s="14">
        <f>IF(N54="","",IF(N54="SL",-1,IF(N54="TP0",0.5*K54/J54,0.5*(K54+L54)/J54)))</f>
        <v/>
      </c>
      <c r="T54" s="14">
        <f>IF(N54="","",IF(N54="SL",-1,IF(N54="TP0",0.5*K54/J54-0.5,0.5*(K54+L54)/J54)))</f>
        <v/>
      </c>
      <c r="U54" s="15">
        <f>IF(P54="","",P54*J54/100*Config!$B$4)</f>
        <v/>
      </c>
      <c r="V54" s="15">
        <f>IF(Q54="","",Q54*J54/100*Config!$B$4)</f>
        <v/>
      </c>
      <c r="W54" s="15">
        <f>IF(R54="","",R54*J54/100*Config!$B$4)</f>
        <v/>
      </c>
      <c r="X54" s="15">
        <f>IF(S54="","",S54*J54/100*Config!$B$4)</f>
        <v/>
      </c>
      <c r="Y54" s="15">
        <f>IF(T54="","",T54*J54/100*Config!$B$4)</f>
        <v/>
      </c>
      <c r="Z54" s="15">
        <f>IF(U54="","",Config!$B$4 + SUM($U$2:U54))</f>
        <v/>
      </c>
      <c r="AA54" s="15">
        <f>IF(V54="","",Config!$B$4 + SUM($V$2:V54))</f>
        <v/>
      </c>
      <c r="AB54" s="15">
        <f>IF(W54="","",Config!$B$4 + SUM($W$2:W54))</f>
        <v/>
      </c>
      <c r="AC54" s="15">
        <f>IF(X54="","",Config!$B$4 + SUM($X$2:X54))</f>
        <v/>
      </c>
      <c r="AD54" s="15">
        <f>IF(Y54="","",Config!$B$4 + SUM($Y$2:Y54))</f>
        <v/>
      </c>
      <c r="AE54" s="15">
        <f>IF(P54="","",P54*J54/100*Config!$B$11)</f>
        <v/>
      </c>
      <c r="AF54" s="15">
        <f>IF(Q54="","",Q54*J54/100*Config!$B$11)</f>
        <v/>
      </c>
      <c r="AG54" s="15">
        <f>IF(R54="","",R54*J54/100*Config!$B$11)</f>
        <v/>
      </c>
      <c r="AH54" s="15">
        <f>IF(S54="","",S54*J54/100*Config!$B$11)</f>
        <v/>
      </c>
      <c r="AI54" s="15">
        <f>IF(T54="","",T54*J54/100*Config!$B$11)</f>
        <v/>
      </c>
      <c r="AJ54" s="15">
        <f>IF(AE54="","",Config!$B$9 + SUM($AE$2:AE54))</f>
        <v/>
      </c>
      <c r="AK54" s="15">
        <f>IF(AF54="","",Config!$B$9 + SUM($AF$2:AF54))</f>
        <v/>
      </c>
      <c r="AL54" s="15">
        <f>IF(AG54="","",Config!$B$9 + SUM($AG$2:AG54))</f>
        <v/>
      </c>
      <c r="AM54" s="15">
        <f>IF(AH54="","",Config!$B$9 + SUM($AH$2:AH54))</f>
        <v/>
      </c>
      <c r="AN54" s="15">
        <f>IF(AI54="","",Config!$B$9 + SUM($AI$2:AI54))</f>
        <v/>
      </c>
      <c r="AO54" s="16">
        <f>IF(P54="","",IF(P54&gt;0,1,0))</f>
        <v/>
      </c>
      <c r="AP54" s="16">
        <f>IF(Q54="","",IF(Q54&gt;0,1,0))</f>
        <v/>
      </c>
      <c r="AQ54" s="16">
        <f>IF(R54="","",IF(R54&gt;0,1,0))</f>
        <v/>
      </c>
      <c r="AR54" s="16">
        <f>IF(S54="","",IF(S54&gt;0,1,0))</f>
        <v/>
      </c>
      <c r="AS54" s="16">
        <f>IF(T54="","",IF(T54&gt;0,1,0))</f>
        <v/>
      </c>
      <c r="AT54" s="17">
        <f>IF(Z54="","",IF(AT53="",Z54,MAX(AT53,Z54)))</f>
        <v/>
      </c>
      <c r="AU54" s="17">
        <f>IF(AA54="","",IF(AU53="",AA54,MAX(AU53,AA54)))</f>
        <v/>
      </c>
      <c r="AV54" s="17">
        <f>IF(AB54="","",IF(AV53="",AB54,MAX(AV53,AB54)))</f>
        <v/>
      </c>
      <c r="AW54" s="17">
        <f>IF(AC54="","",IF(AW53="",AC54,MAX(AW53,AC54)))</f>
        <v/>
      </c>
      <c r="AX54" s="17">
        <f>IF(AD54="","",IF(AX53="",AD54,MAX(AX53,AD54)))</f>
        <v/>
      </c>
      <c r="AY54" s="17">
        <f>IF(Z54="","",AT54-Z54)</f>
        <v/>
      </c>
      <c r="AZ54" s="17">
        <f>IF(AA54="","",AU54-AA54)</f>
        <v/>
      </c>
      <c r="BA54" s="17">
        <f>IF(AB54="","",AV54-AB54)</f>
        <v/>
      </c>
      <c r="BB54" s="17">
        <f>IF(AC54="","",AW54-AC54)</f>
        <v/>
      </c>
      <c r="BC54" s="17">
        <f>IF(AD54="","",AX54-AD54)</f>
        <v/>
      </c>
      <c r="BD54" s="17">
        <f>IF(OR(AE54="",B54=""),"",SUMIFS($AE$2:AE54,$B$2:B54,B54))</f>
        <v/>
      </c>
      <c r="BE54" s="17">
        <f>IF(OR(AF54="",B54=""),"",SUMIFS($AF$2:AF54,$B$2:B54,B54))</f>
        <v/>
      </c>
      <c r="BF54" s="17">
        <f>IF(OR(AG54="",B54=""),"",SUMIFS($AG$2:AG54,$B$2:B54,B54))</f>
        <v/>
      </c>
      <c r="BG54" s="17">
        <f>IF(OR(AH54="",B54=""),"",SUMIFS($AH$2:AH54,$B$2:B54,B54))</f>
        <v/>
      </c>
      <c r="BH54" s="17">
        <f>IF(OR(AI54="",B54=""),"",SUMIFS($AI$2:AI54,$B$2:B54,B54))</f>
        <v/>
      </c>
      <c r="BI54" s="17">
        <f>IF(AJ54="","",IF(BI53="",AJ54,MAX(BI53,AJ54)))</f>
        <v/>
      </c>
      <c r="BJ54" s="17">
        <f>IF(AK54="","",IF(BJ53="",AK54,MAX(BJ53,AK54)))</f>
        <v/>
      </c>
      <c r="BK54" s="17">
        <f>IF(AL54="","",IF(BK53="",AL54,MAX(BK53,AL54)))</f>
        <v/>
      </c>
      <c r="BL54" s="17">
        <f>IF(AM54="","",IF(BL53="",AM54,MAX(BL53,AM54)))</f>
        <v/>
      </c>
      <c r="BM54" s="17">
        <f>IF(AN54="","",IF(BM53="",AN54,MAX(BM53,AN54)))</f>
        <v/>
      </c>
      <c r="BN54" s="17">
        <f>IF(AJ54="","",BI54-AJ54)</f>
        <v/>
      </c>
      <c r="BO54" s="17">
        <f>IF(AK54="","",BJ54-AK54)</f>
        <v/>
      </c>
      <c r="BP54" s="17">
        <f>IF(AL54="","",BK54-AL54)</f>
        <v/>
      </c>
      <c r="BQ54" s="17">
        <f>IF(AM54="","",BL54-AM54)</f>
        <v/>
      </c>
      <c r="BR54" s="17">
        <f>IF(AN54="","",BM54-AN54)</f>
        <v/>
      </c>
    </row>
    <row r="55">
      <c r="A55">
        <f>ROW()-1</f>
        <v/>
      </c>
      <c r="B55" s="9" t="n">
        <v>46141</v>
      </c>
      <c r="C55" s="32" t="n">
        <v>0.8520833333333333</v>
      </c>
      <c r="D55" s="11">
        <f>IF(B55="","",CHOOSE(WEEKDAY(B55,2),"Lu","Ma","Mi","Jo","Vi","Sa","Du"))</f>
        <v/>
      </c>
      <c r="E55" s="11">
        <f>IF(OR(B55="",C55=""),"",IF(OR(WEEKDAY(B55,2)=1,WEEKDAY(B55,2)=5),"D",IF(AND(C55&gt;=TIME(15,30,0),C55&lt;TIME(16,30,0)),"C",IF(AND(AND(WEEKDAY(B55,2)&gt;=2,WEEKDAY(B55,2)&lt;=4),C55&gt;=TIME(16,35,0),C55&lt;TIME(17,0,0)),"A1",IF(AND(AND(WEEKDAY(B55,2)&gt;=2,WEEKDAY(B55,2)&lt;=4),C55&gt;=TIME(17,0,0),C55&lt;TIME(18,0,0)),"A2",IF(AND(AND(WEEKDAY(B55,2)&gt;=2,WEEKDAY(B55,2)&lt;=4),C55&gt;=TIME(18,0,0),C55&lt;TIME(19,0,0)),"A3",IF(AND(AND(WEEKDAY(B55,2)&gt;=2,WEEKDAY(B55,2)&lt;=4),C55&gt;=TIME(22,0,0),C55&lt;TIME(22,45,0)),"B","Other")))))))</f>
        <v/>
      </c>
      <c r="F55" s="12" t="inlineStr">
        <is>
          <t>M2D</t>
        </is>
      </c>
      <c r="G55" s="12" t="inlineStr">
        <is>
          <t>DIA</t>
        </is>
      </c>
      <c r="H55" s="12" t="inlineStr">
        <is>
          <t>3min</t>
        </is>
      </c>
      <c r="I55" s="12" t="inlineStr">
        <is>
          <t>Sell</t>
        </is>
      </c>
      <c r="J55" s="13" t="n">
        <v>0.1</v>
      </c>
      <c r="K55" s="13" t="n">
        <v>0.04</v>
      </c>
      <c r="L55" s="13" t="n">
        <v>0.07000000000000001</v>
      </c>
      <c r="M55" s="13" t="n">
        <v>0.1</v>
      </c>
      <c r="N55" s="12" t="inlineStr">
        <is>
          <t>TP2</t>
        </is>
      </c>
      <c r="O55" s="12" t="n"/>
      <c r="P55" s="14">
        <f>IF(N55="","",IF(N55="SL",-1,K55/J55))</f>
        <v/>
      </c>
      <c r="Q55" s="14">
        <f>IF(N55="","",IF(OR(N55="SL",N55="TP0"),-1,L55/J55))</f>
        <v/>
      </c>
      <c r="R55" s="14">
        <f>IF(N55="","",IF(N55="TP2",M55/J55,-1))</f>
        <v/>
      </c>
      <c r="S55" s="14">
        <f>IF(N55="","",IF(N55="SL",-1,IF(N55="TP0",0.5*K55/J55,0.5*(K55+L55)/J55)))</f>
        <v/>
      </c>
      <c r="T55" s="14">
        <f>IF(N55="","",IF(N55="SL",-1,IF(N55="TP0",0.5*K55/J55-0.5,0.5*(K55+L55)/J55)))</f>
        <v/>
      </c>
      <c r="U55" s="15">
        <f>IF(P55="","",P55*J55/100*Config!$B$4)</f>
        <v/>
      </c>
      <c r="V55" s="15">
        <f>IF(Q55="","",Q55*J55/100*Config!$B$4)</f>
        <v/>
      </c>
      <c r="W55" s="15">
        <f>IF(R55="","",R55*J55/100*Config!$B$4)</f>
        <v/>
      </c>
      <c r="X55" s="15">
        <f>IF(S55="","",S55*J55/100*Config!$B$4)</f>
        <v/>
      </c>
      <c r="Y55" s="15">
        <f>IF(T55="","",T55*J55/100*Config!$B$4)</f>
        <v/>
      </c>
      <c r="Z55" s="15">
        <f>IF(U55="","",Config!$B$4 + SUM($U$2:U55))</f>
        <v/>
      </c>
      <c r="AA55" s="15">
        <f>IF(V55="","",Config!$B$4 + SUM($V$2:V55))</f>
        <v/>
      </c>
      <c r="AB55" s="15">
        <f>IF(W55="","",Config!$B$4 + SUM($W$2:W55))</f>
        <v/>
      </c>
      <c r="AC55" s="15">
        <f>IF(X55="","",Config!$B$4 + SUM($X$2:X55))</f>
        <v/>
      </c>
      <c r="AD55" s="15">
        <f>IF(Y55="","",Config!$B$4 + SUM($Y$2:Y55))</f>
        <v/>
      </c>
      <c r="AE55" s="15">
        <f>IF(P55="","",P55*J55/100*Config!$B$11)</f>
        <v/>
      </c>
      <c r="AF55" s="15">
        <f>IF(Q55="","",Q55*J55/100*Config!$B$11)</f>
        <v/>
      </c>
      <c r="AG55" s="15">
        <f>IF(R55="","",R55*J55/100*Config!$B$11)</f>
        <v/>
      </c>
      <c r="AH55" s="15">
        <f>IF(S55="","",S55*J55/100*Config!$B$11)</f>
        <v/>
      </c>
      <c r="AI55" s="15">
        <f>IF(T55="","",T55*J55/100*Config!$B$11)</f>
        <v/>
      </c>
      <c r="AJ55" s="15">
        <f>IF(AE55="","",Config!$B$9 + SUM($AE$2:AE55))</f>
        <v/>
      </c>
      <c r="AK55" s="15">
        <f>IF(AF55="","",Config!$B$9 + SUM($AF$2:AF55))</f>
        <v/>
      </c>
      <c r="AL55" s="15">
        <f>IF(AG55="","",Config!$B$9 + SUM($AG$2:AG55))</f>
        <v/>
      </c>
      <c r="AM55" s="15">
        <f>IF(AH55="","",Config!$B$9 + SUM($AH$2:AH55))</f>
        <v/>
      </c>
      <c r="AN55" s="15">
        <f>IF(AI55="","",Config!$B$9 + SUM($AI$2:AI55))</f>
        <v/>
      </c>
      <c r="AO55" s="16">
        <f>IF(P55="","",IF(P55&gt;0,1,0))</f>
        <v/>
      </c>
      <c r="AP55" s="16">
        <f>IF(Q55="","",IF(Q55&gt;0,1,0))</f>
        <v/>
      </c>
      <c r="AQ55" s="16">
        <f>IF(R55="","",IF(R55&gt;0,1,0))</f>
        <v/>
      </c>
      <c r="AR55" s="16">
        <f>IF(S55="","",IF(S55&gt;0,1,0))</f>
        <v/>
      </c>
      <c r="AS55" s="16">
        <f>IF(T55="","",IF(T55&gt;0,1,0))</f>
        <v/>
      </c>
      <c r="AT55" s="17">
        <f>IF(Z55="","",IF(AT53="",Z55,MAX(AT53,Z55)))</f>
        <v/>
      </c>
      <c r="AU55" s="17">
        <f>IF(AA55="","",IF(AU53="",AA55,MAX(AU53,AA55)))</f>
        <v/>
      </c>
      <c r="AV55" s="17">
        <f>IF(AB55="","",IF(AV53="",AB55,MAX(AV53,AB55)))</f>
        <v/>
      </c>
      <c r="AW55" s="17">
        <f>IF(AC55="","",IF(AW53="",AC55,MAX(AW53,AC55)))</f>
        <v/>
      </c>
      <c r="AX55" s="17">
        <f>IF(AD55="","",IF(AX53="",AD55,MAX(AX53,AD55)))</f>
        <v/>
      </c>
      <c r="AY55" s="17">
        <f>IF(Z55="","",AT55-Z55)</f>
        <v/>
      </c>
      <c r="AZ55" s="17">
        <f>IF(AA55="","",AU55-AA55)</f>
        <v/>
      </c>
      <c r="BA55" s="17">
        <f>IF(AB55="","",AV55-AB55)</f>
        <v/>
      </c>
      <c r="BB55" s="17">
        <f>IF(AC55="","",AW55-AC55)</f>
        <v/>
      </c>
      <c r="BC55" s="17">
        <f>IF(AD55="","",AX55-AD55)</f>
        <v/>
      </c>
      <c r="BD55" s="17">
        <f>IF(OR(AE55="",B55=""),"",SUMIFS($AE$2:AE55,$B$2:B55,B55))</f>
        <v/>
      </c>
      <c r="BE55" s="17">
        <f>IF(OR(AF55="",B55=""),"",SUMIFS($AF$2:AF55,$B$2:B55,B55))</f>
        <v/>
      </c>
      <c r="BF55" s="17">
        <f>IF(OR(AG55="",B55=""),"",SUMIFS($AG$2:AG55,$B$2:B55,B55))</f>
        <v/>
      </c>
      <c r="BG55" s="17">
        <f>IF(OR(AH55="",B55=""),"",SUMIFS($AH$2:AH55,$B$2:B55,B55))</f>
        <v/>
      </c>
      <c r="BH55" s="17">
        <f>IF(OR(AI55="",B55=""),"",SUMIFS($AI$2:AI55,$B$2:B55,B55))</f>
        <v/>
      </c>
      <c r="BI55" s="17">
        <f>IF(AJ55="","",IF(BI53="",AJ55,MAX(BI53,AJ55)))</f>
        <v/>
      </c>
      <c r="BJ55" s="17">
        <f>IF(AK55="","",IF(BJ53="",AK55,MAX(BJ53,AK55)))</f>
        <v/>
      </c>
      <c r="BK55" s="17">
        <f>IF(AL55="","",IF(BK53="",AL55,MAX(BK53,AL55)))</f>
        <v/>
      </c>
      <c r="BL55" s="17">
        <f>IF(AM55="","",IF(BL53="",AM55,MAX(BL53,AM55)))</f>
        <v/>
      </c>
      <c r="BM55" s="17">
        <f>IF(AN55="","",IF(BM53="",AN55,MAX(BM53,AN55)))</f>
        <v/>
      </c>
      <c r="BN55" s="17">
        <f>IF(AJ55="","",BI55-AJ55)</f>
        <v/>
      </c>
      <c r="BO55" s="17">
        <f>IF(AK55="","",BJ55-AK55)</f>
        <v/>
      </c>
      <c r="BP55" s="17">
        <f>IF(AL55="","",BK55-AL55)</f>
        <v/>
      </c>
      <c r="BQ55" s="17">
        <f>IF(AM55="","",BL55-AM55)</f>
        <v/>
      </c>
      <c r="BR55" s="17">
        <f>IF(AN55="","",BM55-AN55)</f>
        <v/>
      </c>
    </row>
    <row r="56">
      <c r="A56">
        <f>ROW()-1</f>
        <v/>
      </c>
      <c r="B56" s="9" t="n">
        <v>46141</v>
      </c>
      <c r="C56" s="32" t="n">
        <v>0.7270833333333333</v>
      </c>
      <c r="D56" s="11">
        <f>IF(B56="","",CHOOSE(WEEKDAY(B56,2),"Lu","Ma","Mi","Jo","Vi","Sa","Du"))</f>
        <v/>
      </c>
      <c r="E56" s="11">
        <f>IF(OR(B56="",C56=""),"",IF(OR(WEEKDAY(B56,2)=1,WEEKDAY(B56,2)=5),"D",IF(AND(C56&gt;=TIME(15,30,0),C56&lt;TIME(16,30,0)),"C",IF(AND(AND(WEEKDAY(B56,2)&gt;=2,WEEKDAY(B56,2)&lt;=4),C56&gt;=TIME(16,35,0),C56&lt;TIME(17,0,0)),"A1",IF(AND(AND(WEEKDAY(B56,2)&gt;=2,WEEKDAY(B56,2)&lt;=4),C56&gt;=TIME(17,0,0),C56&lt;TIME(18,0,0)),"A2",IF(AND(AND(WEEKDAY(B56,2)&gt;=2,WEEKDAY(B56,2)&lt;=4),C56&gt;=TIME(18,0,0),C56&lt;TIME(19,0,0)),"A3",IF(AND(AND(WEEKDAY(B56,2)&gt;=2,WEEKDAY(B56,2)&lt;=4),C56&gt;=TIME(22,0,0),C56&lt;TIME(22,45,0)),"B","Other")))))))</f>
        <v/>
      </c>
      <c r="F56" s="12" t="inlineStr">
        <is>
          <t>M2D</t>
        </is>
      </c>
      <c r="G56" s="12" t="inlineStr">
        <is>
          <t>DIA</t>
        </is>
      </c>
      <c r="H56" s="12" t="inlineStr">
        <is>
          <t>3min</t>
        </is>
      </c>
      <c r="I56" s="12" t="inlineStr">
        <is>
          <t>Sell</t>
        </is>
      </c>
      <c r="J56" s="13" t="n">
        <v>0.11</v>
      </c>
      <c r="K56" s="13" t="n">
        <v>0.05</v>
      </c>
      <c r="L56" s="13" t="n">
        <v>0.08</v>
      </c>
      <c r="M56" s="13" t="n">
        <v>0.11</v>
      </c>
      <c r="N56" s="12" t="inlineStr">
        <is>
          <t>TP2</t>
        </is>
      </c>
      <c r="O56" s="12" t="n"/>
      <c r="P56" s="14">
        <f>IF(N56="","",IF(N56="SL",-1,K56/J56))</f>
        <v/>
      </c>
      <c r="Q56" s="14">
        <f>IF(N56="","",IF(OR(N56="SL",N56="TP0"),-1,L56/J56))</f>
        <v/>
      </c>
      <c r="R56" s="14">
        <f>IF(N56="","",IF(N56="TP2",M56/J56,-1))</f>
        <v/>
      </c>
      <c r="S56" s="14">
        <f>IF(N56="","",IF(N56="SL",-1,IF(N56="TP0",0.5*K56/J56,0.5*(K56+L56)/J56)))</f>
        <v/>
      </c>
      <c r="T56" s="14">
        <f>IF(N56="","",IF(N56="SL",-1,IF(N56="TP0",0.5*K56/J56-0.5,0.5*(K56+L56)/J56)))</f>
        <v/>
      </c>
      <c r="U56" s="15">
        <f>IF(P56="","",P56*J56/100*Config!$B$4)</f>
        <v/>
      </c>
      <c r="V56" s="15">
        <f>IF(Q56="","",Q56*J56/100*Config!$B$4)</f>
        <v/>
      </c>
      <c r="W56" s="15">
        <f>IF(R56="","",R56*J56/100*Config!$B$4)</f>
        <v/>
      </c>
      <c r="X56" s="15">
        <f>IF(S56="","",S56*J56/100*Config!$B$4)</f>
        <v/>
      </c>
      <c r="Y56" s="15">
        <f>IF(T56="","",T56*J56/100*Config!$B$4)</f>
        <v/>
      </c>
      <c r="Z56" s="15">
        <f>IF(U56="","",Config!$B$4 + SUM($U$2:U56))</f>
        <v/>
      </c>
      <c r="AA56" s="15">
        <f>IF(V56="","",Config!$B$4 + SUM($V$2:V56))</f>
        <v/>
      </c>
      <c r="AB56" s="15">
        <f>IF(W56="","",Config!$B$4 + SUM($W$2:W56))</f>
        <v/>
      </c>
      <c r="AC56" s="15">
        <f>IF(X56="","",Config!$B$4 + SUM($X$2:X56))</f>
        <v/>
      </c>
      <c r="AD56" s="15">
        <f>IF(Y56="","",Config!$B$4 + SUM($Y$2:Y56))</f>
        <v/>
      </c>
      <c r="AE56" s="15">
        <f>IF(P56="","",P56*J56/100*Config!$B$11)</f>
        <v/>
      </c>
      <c r="AF56" s="15">
        <f>IF(Q56="","",Q56*J56/100*Config!$B$11)</f>
        <v/>
      </c>
      <c r="AG56" s="15">
        <f>IF(R56="","",R56*J56/100*Config!$B$11)</f>
        <v/>
      </c>
      <c r="AH56" s="15">
        <f>IF(S56="","",S56*J56/100*Config!$B$11)</f>
        <v/>
      </c>
      <c r="AI56" s="15">
        <f>IF(T56="","",T56*J56/100*Config!$B$11)</f>
        <v/>
      </c>
      <c r="AJ56" s="15">
        <f>IF(AE56="","",Config!$B$9 + SUM($AE$2:AE56))</f>
        <v/>
      </c>
      <c r="AK56" s="15">
        <f>IF(AF56="","",Config!$B$9 + SUM($AF$2:AF56))</f>
        <v/>
      </c>
      <c r="AL56" s="15">
        <f>IF(AG56="","",Config!$B$9 + SUM($AG$2:AG56))</f>
        <v/>
      </c>
      <c r="AM56" s="15">
        <f>IF(AH56="","",Config!$B$9 + SUM($AH$2:AH56))</f>
        <v/>
      </c>
      <c r="AN56" s="15">
        <f>IF(AI56="","",Config!$B$9 + SUM($AI$2:AI56))</f>
        <v/>
      </c>
      <c r="AO56" s="16">
        <f>IF(P56="","",IF(P56&gt;0,1,0))</f>
        <v/>
      </c>
      <c r="AP56" s="16">
        <f>IF(Q56="","",IF(Q56&gt;0,1,0))</f>
        <v/>
      </c>
      <c r="AQ56" s="16">
        <f>IF(R56="","",IF(R56&gt;0,1,0))</f>
        <v/>
      </c>
      <c r="AR56" s="16">
        <f>IF(S56="","",IF(S56&gt;0,1,0))</f>
        <v/>
      </c>
      <c r="AS56" s="16">
        <f>IF(T56="","",IF(T56&gt;0,1,0))</f>
        <v/>
      </c>
      <c r="AT56" s="17">
        <f>IF(Z56="","",IF(AT54="",Z56,MAX(AT54,Z56)))</f>
        <v/>
      </c>
      <c r="AU56" s="17">
        <f>IF(AA56="","",IF(AU54="",AA56,MAX(AU54,AA56)))</f>
        <v/>
      </c>
      <c r="AV56" s="17">
        <f>IF(AB56="","",IF(AV54="",AB56,MAX(AV54,AB56)))</f>
        <v/>
      </c>
      <c r="AW56" s="17">
        <f>IF(AC56="","",IF(AW54="",AC56,MAX(AW54,AC56)))</f>
        <v/>
      </c>
      <c r="AX56" s="17">
        <f>IF(AD56="","",IF(AX54="",AD56,MAX(AX54,AD56)))</f>
        <v/>
      </c>
      <c r="AY56" s="17">
        <f>IF(Z56="","",AT56-Z56)</f>
        <v/>
      </c>
      <c r="AZ56" s="17">
        <f>IF(AA56="","",AU56-AA56)</f>
        <v/>
      </c>
      <c r="BA56" s="17">
        <f>IF(AB56="","",AV56-AB56)</f>
        <v/>
      </c>
      <c r="BB56" s="17">
        <f>IF(AC56="","",AW56-AC56)</f>
        <v/>
      </c>
      <c r="BC56" s="17">
        <f>IF(AD56="","",AX56-AD56)</f>
        <v/>
      </c>
      <c r="BD56" s="17">
        <f>IF(OR(AE56="",B56=""),"",SUMIFS($AE$2:AE56,$B$2:B56,B56))</f>
        <v/>
      </c>
      <c r="BE56" s="17">
        <f>IF(OR(AF56="",B56=""),"",SUMIFS($AF$2:AF56,$B$2:B56,B56))</f>
        <v/>
      </c>
      <c r="BF56" s="17">
        <f>IF(OR(AG56="",B56=""),"",SUMIFS($AG$2:AG56,$B$2:B56,B56))</f>
        <v/>
      </c>
      <c r="BG56" s="17">
        <f>IF(OR(AH56="",B56=""),"",SUMIFS($AH$2:AH56,$B$2:B56,B56))</f>
        <v/>
      </c>
      <c r="BH56" s="17">
        <f>IF(OR(AI56="",B56=""),"",SUMIFS($AI$2:AI56,$B$2:B56,B56))</f>
        <v/>
      </c>
      <c r="BI56" s="17">
        <f>IF(AJ56="","",IF(BI54="",AJ56,MAX(BI54,AJ56)))</f>
        <v/>
      </c>
      <c r="BJ56" s="17">
        <f>IF(AK56="","",IF(BJ54="",AK56,MAX(BJ54,AK56)))</f>
        <v/>
      </c>
      <c r="BK56" s="17">
        <f>IF(AL56="","",IF(BK54="",AL56,MAX(BK54,AL56)))</f>
        <v/>
      </c>
      <c r="BL56" s="17">
        <f>IF(AM56="","",IF(BL54="",AM56,MAX(BL54,AM56)))</f>
        <v/>
      </c>
      <c r="BM56" s="17">
        <f>IF(AN56="","",IF(BM54="",AN56,MAX(BM54,AN56)))</f>
        <v/>
      </c>
      <c r="BN56" s="17">
        <f>IF(AJ56="","",BI56-AJ56)</f>
        <v/>
      </c>
      <c r="BO56" s="17">
        <f>IF(AK56="","",BJ56-AK56)</f>
        <v/>
      </c>
      <c r="BP56" s="17">
        <f>IF(AL56="","",BK56-AL56)</f>
        <v/>
      </c>
      <c r="BQ56" s="17">
        <f>IF(AM56="","",BL56-AM56)</f>
        <v/>
      </c>
      <c r="BR56" s="17">
        <f>IF(AN56="","",BM56-AN56)</f>
        <v/>
      </c>
    </row>
    <row r="57">
      <c r="A57">
        <f>ROW()-1</f>
        <v/>
      </c>
      <c r="B57" s="9" t="n">
        <v>46140</v>
      </c>
      <c r="C57" s="32" t="n">
        <v>0.8458333333333333</v>
      </c>
      <c r="D57" s="11">
        <f>IF(B57="","",CHOOSE(WEEKDAY(B57,2),"Lu","Ma","Mi","Jo","Vi","Sa","Du"))</f>
        <v/>
      </c>
      <c r="E57" s="11">
        <f>IF(OR(B57="",C57=""),"",IF(OR(WEEKDAY(B57,2)=1,WEEKDAY(B57,2)=5),"D",IF(AND(C57&gt;=TIME(15,30,0),C57&lt;TIME(16,30,0)),"C",IF(AND(AND(WEEKDAY(B57,2)&gt;=2,WEEKDAY(B57,2)&lt;=4),C57&gt;=TIME(16,35,0),C57&lt;TIME(17,0,0)),"A1",IF(AND(AND(WEEKDAY(B57,2)&gt;=2,WEEKDAY(B57,2)&lt;=4),C57&gt;=TIME(17,0,0),C57&lt;TIME(18,0,0)),"A2",IF(AND(AND(WEEKDAY(B57,2)&gt;=2,WEEKDAY(B57,2)&lt;=4),C57&gt;=TIME(18,0,0),C57&lt;TIME(19,0,0)),"A3",IF(AND(AND(WEEKDAY(B57,2)&gt;=2,WEEKDAY(B57,2)&lt;=4),C57&gt;=TIME(22,0,0),C57&lt;TIME(22,45,0)),"B","Other")))))))</f>
        <v/>
      </c>
      <c r="F57" s="12" t="inlineStr">
        <is>
          <t>M2D</t>
        </is>
      </c>
      <c r="G57" s="12" t="inlineStr">
        <is>
          <t>DIA</t>
        </is>
      </c>
      <c r="H57" s="12" t="inlineStr">
        <is>
          <t>3min</t>
        </is>
      </c>
      <c r="I57" s="12" t="inlineStr">
        <is>
          <t>Sell</t>
        </is>
      </c>
      <c r="J57" s="13" t="n">
        <v>0.08</v>
      </c>
      <c r="K57" s="13" t="n">
        <v>0.03</v>
      </c>
      <c r="L57" s="13" t="n">
        <v>0.05</v>
      </c>
      <c r="M57" s="13" t="n">
        <v>0.08</v>
      </c>
      <c r="N57" s="12" t="inlineStr">
        <is>
          <t>SL</t>
        </is>
      </c>
      <c r="O57" s="12" t="n"/>
      <c r="P57" s="14">
        <f>IF(N57="","",IF(N57="SL",-1,K57/J57))</f>
        <v/>
      </c>
      <c r="Q57" s="14">
        <f>IF(N57="","",IF(OR(N57="SL",N57="TP0"),-1,L57/J57))</f>
        <v/>
      </c>
      <c r="R57" s="14">
        <f>IF(N57="","",IF(N57="TP2",M57/J57,-1))</f>
        <v/>
      </c>
      <c r="S57" s="14">
        <f>IF(N57="","",IF(N57="SL",-1,IF(N57="TP0",0.5*K57/J57,0.5*(K57+L57)/J57)))</f>
        <v/>
      </c>
      <c r="T57" s="14">
        <f>IF(N57="","",IF(N57="SL",-1,IF(N57="TP0",0.5*K57/J57-0.5,0.5*(K57+L57)/J57)))</f>
        <v/>
      </c>
      <c r="U57" s="15">
        <f>IF(P57="","",P57*J57/100*Config!$B$4)</f>
        <v/>
      </c>
      <c r="V57" s="15">
        <f>IF(Q57="","",Q57*J57/100*Config!$B$4)</f>
        <v/>
      </c>
      <c r="W57" s="15">
        <f>IF(R57="","",R57*J57/100*Config!$B$4)</f>
        <v/>
      </c>
      <c r="X57" s="15">
        <f>IF(S57="","",S57*J57/100*Config!$B$4)</f>
        <v/>
      </c>
      <c r="Y57" s="15">
        <f>IF(T57="","",T57*J57/100*Config!$B$4)</f>
        <v/>
      </c>
      <c r="Z57" s="15">
        <f>IF(U57="","",Config!$B$4 + SUM($U$2:U57))</f>
        <v/>
      </c>
      <c r="AA57" s="15">
        <f>IF(V57="","",Config!$B$4 + SUM($V$2:V57))</f>
        <v/>
      </c>
      <c r="AB57" s="15">
        <f>IF(W57="","",Config!$B$4 + SUM($W$2:W57))</f>
        <v/>
      </c>
      <c r="AC57" s="15">
        <f>IF(X57="","",Config!$B$4 + SUM($X$2:X57))</f>
        <v/>
      </c>
      <c r="AD57" s="15">
        <f>IF(Y57="","",Config!$B$4 + SUM($Y$2:Y57))</f>
        <v/>
      </c>
      <c r="AE57" s="15">
        <f>IF(P57="","",P57*J57/100*Config!$B$11)</f>
        <v/>
      </c>
      <c r="AF57" s="15">
        <f>IF(Q57="","",Q57*J57/100*Config!$B$11)</f>
        <v/>
      </c>
      <c r="AG57" s="15">
        <f>IF(R57="","",R57*J57/100*Config!$B$11)</f>
        <v/>
      </c>
      <c r="AH57" s="15">
        <f>IF(S57="","",S57*J57/100*Config!$B$11)</f>
        <v/>
      </c>
      <c r="AI57" s="15">
        <f>IF(T57="","",T57*J57/100*Config!$B$11)</f>
        <v/>
      </c>
      <c r="AJ57" s="15">
        <f>IF(AE57="","",Config!$B$9 + SUM($AE$2:AE57))</f>
        <v/>
      </c>
      <c r="AK57" s="15">
        <f>IF(AF57="","",Config!$B$9 + SUM($AF$2:AF57))</f>
        <v/>
      </c>
      <c r="AL57" s="15">
        <f>IF(AG57="","",Config!$B$9 + SUM($AG$2:AG57))</f>
        <v/>
      </c>
      <c r="AM57" s="15">
        <f>IF(AH57="","",Config!$B$9 + SUM($AH$2:AH57))</f>
        <v/>
      </c>
      <c r="AN57" s="15">
        <f>IF(AI57="","",Config!$B$9 + SUM($AI$2:AI57))</f>
        <v/>
      </c>
      <c r="AO57" s="16">
        <f>IF(P57="","",IF(P57&gt;0,1,0))</f>
        <v/>
      </c>
      <c r="AP57" s="16">
        <f>IF(Q57="","",IF(Q57&gt;0,1,0))</f>
        <v/>
      </c>
      <c r="AQ57" s="16">
        <f>IF(R57="","",IF(R57&gt;0,1,0))</f>
        <v/>
      </c>
      <c r="AR57" s="16">
        <f>IF(S57="","",IF(S57&gt;0,1,0))</f>
        <v/>
      </c>
      <c r="AS57" s="16">
        <f>IF(T57="","",IF(T57&gt;0,1,0))</f>
        <v/>
      </c>
      <c r="AT57" s="17">
        <f>IF(Z57="","",IF(AT55="",Z57,MAX(AT55,Z57)))</f>
        <v/>
      </c>
      <c r="AU57" s="17">
        <f>IF(AA57="","",IF(AU55="",AA57,MAX(AU55,AA57)))</f>
        <v/>
      </c>
      <c r="AV57" s="17">
        <f>IF(AB57="","",IF(AV55="",AB57,MAX(AV55,AB57)))</f>
        <v/>
      </c>
      <c r="AW57" s="17">
        <f>IF(AC57="","",IF(AW55="",AC57,MAX(AW55,AC57)))</f>
        <v/>
      </c>
      <c r="AX57" s="17">
        <f>IF(AD57="","",IF(AX55="",AD57,MAX(AX55,AD57)))</f>
        <v/>
      </c>
      <c r="AY57" s="17">
        <f>IF(Z57="","",AT57-Z57)</f>
        <v/>
      </c>
      <c r="AZ57" s="17">
        <f>IF(AA57="","",AU57-AA57)</f>
        <v/>
      </c>
      <c r="BA57" s="17">
        <f>IF(AB57="","",AV57-AB57)</f>
        <v/>
      </c>
      <c r="BB57" s="17">
        <f>IF(AC57="","",AW57-AC57)</f>
        <v/>
      </c>
      <c r="BC57" s="17">
        <f>IF(AD57="","",AX57-AD57)</f>
        <v/>
      </c>
      <c r="BD57" s="17">
        <f>IF(OR(AE57="",B57=""),"",SUMIFS($AE$2:AE57,$B$2:B57,B57))</f>
        <v/>
      </c>
      <c r="BE57" s="17">
        <f>IF(OR(AF57="",B57=""),"",SUMIFS($AF$2:AF57,$B$2:B57,B57))</f>
        <v/>
      </c>
      <c r="BF57" s="17">
        <f>IF(OR(AG57="",B57=""),"",SUMIFS($AG$2:AG57,$B$2:B57,B57))</f>
        <v/>
      </c>
      <c r="BG57" s="17">
        <f>IF(OR(AH57="",B57=""),"",SUMIFS($AH$2:AH57,$B$2:B57,B57))</f>
        <v/>
      </c>
      <c r="BH57" s="17">
        <f>IF(OR(AI57="",B57=""),"",SUMIFS($AI$2:AI57,$B$2:B57,B57))</f>
        <v/>
      </c>
      <c r="BI57" s="17">
        <f>IF(AJ57="","",IF(BI55="",AJ57,MAX(BI55,AJ57)))</f>
        <v/>
      </c>
      <c r="BJ57" s="17">
        <f>IF(AK57="","",IF(BJ55="",AK57,MAX(BJ55,AK57)))</f>
        <v/>
      </c>
      <c r="BK57" s="17">
        <f>IF(AL57="","",IF(BK55="",AL57,MAX(BK55,AL57)))</f>
        <v/>
      </c>
      <c r="BL57" s="17">
        <f>IF(AM57="","",IF(BL55="",AM57,MAX(BL55,AM57)))</f>
        <v/>
      </c>
      <c r="BM57" s="17">
        <f>IF(AN57="","",IF(BM55="",AN57,MAX(BM55,AN57)))</f>
        <v/>
      </c>
      <c r="BN57" s="17">
        <f>IF(AJ57="","",BI57-AJ57)</f>
        <v/>
      </c>
      <c r="BO57" s="17">
        <f>IF(AK57="","",BJ57-AK57)</f>
        <v/>
      </c>
      <c r="BP57" s="17">
        <f>IF(AL57="","",BK57-AL57)</f>
        <v/>
      </c>
      <c r="BQ57" s="17">
        <f>IF(AM57="","",BL57-AM57)</f>
        <v/>
      </c>
      <c r="BR57" s="17">
        <f>IF(AN57="","",BM57-AN57)</f>
        <v/>
      </c>
    </row>
    <row r="58">
      <c r="A58">
        <f>ROW()-1</f>
        <v/>
      </c>
      <c r="B58" s="9" t="n">
        <v>46140</v>
      </c>
      <c r="C58" s="32" t="n">
        <v>0.76875</v>
      </c>
      <c r="D58" s="11">
        <f>IF(B58="","",CHOOSE(WEEKDAY(B58,2),"Lu","Ma","Mi","Jo","Vi","Sa","Du"))</f>
        <v/>
      </c>
      <c r="E58" s="11">
        <f>IF(OR(B58="",C58=""),"",IF(OR(WEEKDAY(B58,2)=1,WEEKDAY(B58,2)=5),"D",IF(AND(C58&gt;=TIME(15,30,0),C58&lt;TIME(16,30,0)),"C",IF(AND(AND(WEEKDAY(B58,2)&gt;=2,WEEKDAY(B58,2)&lt;=4),C58&gt;=TIME(16,35,0),C58&lt;TIME(17,0,0)),"A1",IF(AND(AND(WEEKDAY(B58,2)&gt;=2,WEEKDAY(B58,2)&lt;=4),C58&gt;=TIME(17,0,0),C58&lt;TIME(18,0,0)),"A2",IF(AND(AND(WEEKDAY(B58,2)&gt;=2,WEEKDAY(B58,2)&lt;=4),C58&gt;=TIME(18,0,0),C58&lt;TIME(19,0,0)),"A3",IF(AND(AND(WEEKDAY(B58,2)&gt;=2,WEEKDAY(B58,2)&lt;=4),C58&gt;=TIME(22,0,0),C58&lt;TIME(22,45,0)),"B","Other")))))))</f>
        <v/>
      </c>
      <c r="F58" s="12" t="inlineStr">
        <is>
          <t>M2D</t>
        </is>
      </c>
      <c r="G58" s="12" t="inlineStr">
        <is>
          <t>DIA</t>
        </is>
      </c>
      <c r="H58" s="12" t="inlineStr">
        <is>
          <t>3min</t>
        </is>
      </c>
      <c r="I58" s="12" t="inlineStr">
        <is>
          <t>Buy</t>
        </is>
      </c>
      <c r="J58" s="13" t="n">
        <v>0.12</v>
      </c>
      <c r="K58" s="13" t="n">
        <v>0.05</v>
      </c>
      <c r="L58" s="13" t="n">
        <v>0.09</v>
      </c>
      <c r="M58" s="13" t="n">
        <v>0.12</v>
      </c>
      <c r="N58" s="12" t="inlineStr">
        <is>
          <t>TP1</t>
        </is>
      </c>
      <c r="O58" s="12" t="n"/>
      <c r="P58" s="14">
        <f>IF(N58="","",IF(N58="SL",-1,K58/J58))</f>
        <v/>
      </c>
      <c r="Q58" s="14">
        <f>IF(N58="","",IF(OR(N58="SL",N58="TP0"),-1,L58/J58))</f>
        <v/>
      </c>
      <c r="R58" s="14">
        <f>IF(N58="","",IF(N58="TP2",M58/J58,-1))</f>
        <v/>
      </c>
      <c r="S58" s="14">
        <f>IF(N58="","",IF(N58="SL",-1,IF(N58="TP0",0.5*K58/J58,0.5*(K58+L58)/J58)))</f>
        <v/>
      </c>
      <c r="T58" s="14">
        <f>IF(N58="","",IF(N58="SL",-1,IF(N58="TP0",0.5*K58/J58-0.5,0.5*(K58+L58)/J58)))</f>
        <v/>
      </c>
      <c r="U58" s="15">
        <f>IF(P58="","",P58*J58/100*Config!$B$4)</f>
        <v/>
      </c>
      <c r="V58" s="15">
        <f>IF(Q58="","",Q58*J58/100*Config!$B$4)</f>
        <v/>
      </c>
      <c r="W58" s="15">
        <f>IF(R58="","",R58*J58/100*Config!$B$4)</f>
        <v/>
      </c>
      <c r="X58" s="15">
        <f>IF(S58="","",S58*J58/100*Config!$B$4)</f>
        <v/>
      </c>
      <c r="Y58" s="15">
        <f>IF(T58="","",T58*J58/100*Config!$B$4)</f>
        <v/>
      </c>
      <c r="Z58" s="15">
        <f>IF(U58="","",Config!$B$4 + SUM($U$2:U58))</f>
        <v/>
      </c>
      <c r="AA58" s="15">
        <f>IF(V58="","",Config!$B$4 + SUM($V$2:V58))</f>
        <v/>
      </c>
      <c r="AB58" s="15">
        <f>IF(W58="","",Config!$B$4 + SUM($W$2:W58))</f>
        <v/>
      </c>
      <c r="AC58" s="15">
        <f>IF(X58="","",Config!$B$4 + SUM($X$2:X58))</f>
        <v/>
      </c>
      <c r="AD58" s="15">
        <f>IF(Y58="","",Config!$B$4 + SUM($Y$2:Y58))</f>
        <v/>
      </c>
      <c r="AE58" s="15">
        <f>IF(P58="","",P58*J58/100*Config!$B$11)</f>
        <v/>
      </c>
      <c r="AF58" s="15">
        <f>IF(Q58="","",Q58*J58/100*Config!$B$11)</f>
        <v/>
      </c>
      <c r="AG58" s="15">
        <f>IF(R58="","",R58*J58/100*Config!$B$11)</f>
        <v/>
      </c>
      <c r="AH58" s="15">
        <f>IF(S58="","",S58*J58/100*Config!$B$11)</f>
        <v/>
      </c>
      <c r="AI58" s="15">
        <f>IF(T58="","",T58*J58/100*Config!$B$11)</f>
        <v/>
      </c>
      <c r="AJ58" s="15">
        <f>IF(AE58="","",Config!$B$9 + SUM($AE$2:AE58))</f>
        <v/>
      </c>
      <c r="AK58" s="15">
        <f>IF(AF58="","",Config!$B$9 + SUM($AF$2:AF58))</f>
        <v/>
      </c>
      <c r="AL58" s="15">
        <f>IF(AG58="","",Config!$B$9 + SUM($AG$2:AG58))</f>
        <v/>
      </c>
      <c r="AM58" s="15">
        <f>IF(AH58="","",Config!$B$9 + SUM($AH$2:AH58))</f>
        <v/>
      </c>
      <c r="AN58" s="15">
        <f>IF(AI58="","",Config!$B$9 + SUM($AI$2:AI58))</f>
        <v/>
      </c>
      <c r="AO58" s="16">
        <f>IF(P58="","",IF(P58&gt;0,1,0))</f>
        <v/>
      </c>
      <c r="AP58" s="16">
        <f>IF(Q58="","",IF(Q58&gt;0,1,0))</f>
        <v/>
      </c>
      <c r="AQ58" s="16">
        <f>IF(R58="","",IF(R58&gt;0,1,0))</f>
        <v/>
      </c>
      <c r="AR58" s="16">
        <f>IF(S58="","",IF(S58&gt;0,1,0))</f>
        <v/>
      </c>
      <c r="AS58" s="16">
        <f>IF(T58="","",IF(T58&gt;0,1,0))</f>
        <v/>
      </c>
      <c r="AT58" s="17">
        <f>IF(Z58="","",IF(AT56="",Z58,MAX(AT56,Z58)))</f>
        <v/>
      </c>
      <c r="AU58" s="17">
        <f>IF(AA58="","",IF(AU56="",AA58,MAX(AU56,AA58)))</f>
        <v/>
      </c>
      <c r="AV58" s="17">
        <f>IF(AB58="","",IF(AV56="",AB58,MAX(AV56,AB58)))</f>
        <v/>
      </c>
      <c r="AW58" s="17">
        <f>IF(AC58="","",IF(AW56="",AC58,MAX(AW56,AC58)))</f>
        <v/>
      </c>
      <c r="AX58" s="17">
        <f>IF(AD58="","",IF(AX56="",AD58,MAX(AX56,AD58)))</f>
        <v/>
      </c>
      <c r="AY58" s="17">
        <f>IF(Z58="","",AT58-Z58)</f>
        <v/>
      </c>
      <c r="AZ58" s="17">
        <f>IF(AA58="","",AU58-AA58)</f>
        <v/>
      </c>
      <c r="BA58" s="17">
        <f>IF(AB58="","",AV58-AB58)</f>
        <v/>
      </c>
      <c r="BB58" s="17">
        <f>IF(AC58="","",AW58-AC58)</f>
        <v/>
      </c>
      <c r="BC58" s="17">
        <f>IF(AD58="","",AX58-AD58)</f>
        <v/>
      </c>
      <c r="BD58" s="17">
        <f>IF(OR(AE58="",B58=""),"",SUMIFS($AE$2:AE58,$B$2:B58,B58))</f>
        <v/>
      </c>
      <c r="BE58" s="17">
        <f>IF(OR(AF58="",B58=""),"",SUMIFS($AF$2:AF58,$B$2:B58,B58))</f>
        <v/>
      </c>
      <c r="BF58" s="17">
        <f>IF(OR(AG58="",B58=""),"",SUMIFS($AG$2:AG58,$B$2:B58,B58))</f>
        <v/>
      </c>
      <c r="BG58" s="17">
        <f>IF(OR(AH58="",B58=""),"",SUMIFS($AH$2:AH58,$B$2:B58,B58))</f>
        <v/>
      </c>
      <c r="BH58" s="17">
        <f>IF(OR(AI58="",B58=""),"",SUMIFS($AI$2:AI58,$B$2:B58,B58))</f>
        <v/>
      </c>
      <c r="BI58" s="17">
        <f>IF(AJ58="","",IF(BI56="",AJ58,MAX(BI56,AJ58)))</f>
        <v/>
      </c>
      <c r="BJ58" s="17">
        <f>IF(AK58="","",IF(BJ56="",AK58,MAX(BJ56,AK58)))</f>
        <v/>
      </c>
      <c r="BK58" s="17">
        <f>IF(AL58="","",IF(BK56="",AL58,MAX(BK56,AL58)))</f>
        <v/>
      </c>
      <c r="BL58" s="17">
        <f>IF(AM58="","",IF(BL56="",AM58,MAX(BL56,AM58)))</f>
        <v/>
      </c>
      <c r="BM58" s="17">
        <f>IF(AN58="","",IF(BM56="",AN58,MAX(BM56,AN58)))</f>
        <v/>
      </c>
      <c r="BN58" s="17">
        <f>IF(AJ58="","",BI58-AJ58)</f>
        <v/>
      </c>
      <c r="BO58" s="17">
        <f>IF(AK58="","",BJ58-AK58)</f>
        <v/>
      </c>
      <c r="BP58" s="17">
        <f>IF(AL58="","",BK58-AL58)</f>
        <v/>
      </c>
      <c r="BQ58" s="17">
        <f>IF(AM58="","",BL58-AM58)</f>
        <v/>
      </c>
      <c r="BR58" s="17">
        <f>IF(AN58="","",BM58-AN58)</f>
        <v/>
      </c>
    </row>
    <row r="59">
      <c r="A59">
        <f>ROW()-1</f>
        <v/>
      </c>
      <c r="B59" s="9" t="n">
        <v>46140</v>
      </c>
      <c r="C59" s="32" t="n">
        <v>0.7020833333333333</v>
      </c>
      <c r="D59" s="11">
        <f>IF(B59="","",CHOOSE(WEEKDAY(B59,2),"Lu","Ma","Mi","Jo","Vi","Sa","Du"))</f>
        <v/>
      </c>
      <c r="E59" s="11">
        <f>IF(OR(B59="",C59=""),"",IF(OR(WEEKDAY(B59,2)=1,WEEKDAY(B59,2)=5),"D",IF(AND(C59&gt;=TIME(15,30,0),C59&lt;TIME(16,30,0)),"C",IF(AND(AND(WEEKDAY(B59,2)&gt;=2,WEEKDAY(B59,2)&lt;=4),C59&gt;=TIME(16,35,0),C59&lt;TIME(17,0,0)),"A1",IF(AND(AND(WEEKDAY(B59,2)&gt;=2,WEEKDAY(B59,2)&lt;=4),C59&gt;=TIME(17,0,0),C59&lt;TIME(18,0,0)),"A2",IF(AND(AND(WEEKDAY(B59,2)&gt;=2,WEEKDAY(B59,2)&lt;=4),C59&gt;=TIME(18,0,0),C59&lt;TIME(19,0,0)),"A3",IF(AND(AND(WEEKDAY(B59,2)&gt;=2,WEEKDAY(B59,2)&lt;=4),C59&gt;=TIME(22,0,0),C59&lt;TIME(22,45,0)),"B","Other")))))))</f>
        <v/>
      </c>
      <c r="F59" s="12" t="inlineStr">
        <is>
          <t>M2D</t>
        </is>
      </c>
      <c r="G59" s="12" t="inlineStr">
        <is>
          <t>DIA</t>
        </is>
      </c>
      <c r="H59" s="12" t="inlineStr">
        <is>
          <t>3min</t>
        </is>
      </c>
      <c r="I59" s="12" t="inlineStr">
        <is>
          <t>Sell</t>
        </is>
      </c>
      <c r="J59" s="13" t="n">
        <v>0.24</v>
      </c>
      <c r="K59" s="13" t="n">
        <v>0.13</v>
      </c>
      <c r="L59" s="13" t="n">
        <v>0.21</v>
      </c>
      <c r="M59" s="13" t="n">
        <v>0.24</v>
      </c>
      <c r="N59" s="12" t="inlineStr">
        <is>
          <t>TP2</t>
        </is>
      </c>
      <c r="O59" s="12" t="n"/>
      <c r="P59" s="14">
        <f>IF(N59="","",IF(N59="SL",-1,K59/J59))</f>
        <v/>
      </c>
      <c r="Q59" s="14">
        <f>IF(N59="","",IF(OR(N59="SL",N59="TP0"),-1,L59/J59))</f>
        <v/>
      </c>
      <c r="R59" s="14">
        <f>IF(N59="","",IF(N59="TP2",M59/J59,-1))</f>
        <v/>
      </c>
      <c r="S59" s="14">
        <f>IF(N59="","",IF(N59="SL",-1,IF(N59="TP0",0.5*K59/J59,0.5*(K59+L59)/J59)))</f>
        <v/>
      </c>
      <c r="T59" s="14">
        <f>IF(N59="","",IF(N59="SL",-1,IF(N59="TP0",0.5*K59/J59-0.5,0.5*(K59+L59)/J59)))</f>
        <v/>
      </c>
      <c r="U59" s="15">
        <f>IF(P59="","",P59*J59/100*Config!$B$4)</f>
        <v/>
      </c>
      <c r="V59" s="15">
        <f>IF(Q59="","",Q59*J59/100*Config!$B$4)</f>
        <v/>
      </c>
      <c r="W59" s="15">
        <f>IF(R59="","",R59*J59/100*Config!$B$4)</f>
        <v/>
      </c>
      <c r="X59" s="15">
        <f>IF(S59="","",S59*J59/100*Config!$B$4)</f>
        <v/>
      </c>
      <c r="Y59" s="15">
        <f>IF(T59="","",T59*J59/100*Config!$B$4)</f>
        <v/>
      </c>
      <c r="Z59" s="15">
        <f>IF(U59="","",Config!$B$4 + SUM($U$2:U59))</f>
        <v/>
      </c>
      <c r="AA59" s="15">
        <f>IF(V59="","",Config!$B$4 + SUM($V$2:V59))</f>
        <v/>
      </c>
      <c r="AB59" s="15">
        <f>IF(W59="","",Config!$B$4 + SUM($W$2:W59))</f>
        <v/>
      </c>
      <c r="AC59" s="15">
        <f>IF(X59="","",Config!$B$4 + SUM($X$2:X59))</f>
        <v/>
      </c>
      <c r="AD59" s="15">
        <f>IF(Y59="","",Config!$B$4 + SUM($Y$2:Y59))</f>
        <v/>
      </c>
      <c r="AE59" s="15">
        <f>IF(P59="","",P59*J59/100*Config!$B$11)</f>
        <v/>
      </c>
      <c r="AF59" s="15">
        <f>IF(Q59="","",Q59*J59/100*Config!$B$11)</f>
        <v/>
      </c>
      <c r="AG59" s="15">
        <f>IF(R59="","",R59*J59/100*Config!$B$11)</f>
        <v/>
      </c>
      <c r="AH59" s="15">
        <f>IF(S59="","",S59*J59/100*Config!$B$11)</f>
        <v/>
      </c>
      <c r="AI59" s="15">
        <f>IF(T59="","",T59*J59/100*Config!$B$11)</f>
        <v/>
      </c>
      <c r="AJ59" s="15">
        <f>IF(AE59="","",Config!$B$9 + SUM($AE$2:AE59))</f>
        <v/>
      </c>
      <c r="AK59" s="15">
        <f>IF(AF59="","",Config!$B$9 + SUM($AF$2:AF59))</f>
        <v/>
      </c>
      <c r="AL59" s="15">
        <f>IF(AG59="","",Config!$B$9 + SUM($AG$2:AG59))</f>
        <v/>
      </c>
      <c r="AM59" s="15">
        <f>IF(AH59="","",Config!$B$9 + SUM($AH$2:AH59))</f>
        <v/>
      </c>
      <c r="AN59" s="15">
        <f>IF(AI59="","",Config!$B$9 + SUM($AI$2:AI59))</f>
        <v/>
      </c>
      <c r="AO59" s="16">
        <f>IF(P59="","",IF(P59&gt;0,1,0))</f>
        <v/>
      </c>
      <c r="AP59" s="16">
        <f>IF(Q59="","",IF(Q59&gt;0,1,0))</f>
        <v/>
      </c>
      <c r="AQ59" s="16">
        <f>IF(R59="","",IF(R59&gt;0,1,0))</f>
        <v/>
      </c>
      <c r="AR59" s="16">
        <f>IF(S59="","",IF(S59&gt;0,1,0))</f>
        <v/>
      </c>
      <c r="AS59" s="16">
        <f>IF(T59="","",IF(T59&gt;0,1,0))</f>
        <v/>
      </c>
      <c r="AT59" s="17">
        <f>IF(Z59="","",IF(AT58="",Z59,MAX(AT58,Z59)))</f>
        <v/>
      </c>
      <c r="AU59" s="17">
        <f>IF(AA59="","",IF(AU58="",AA59,MAX(AU58,AA59)))</f>
        <v/>
      </c>
      <c r="AV59" s="17">
        <f>IF(AB59="","",IF(AV58="",AB59,MAX(AV58,AB59)))</f>
        <v/>
      </c>
      <c r="AW59" s="17">
        <f>IF(AC59="","",IF(AW58="",AC59,MAX(AW58,AC59)))</f>
        <v/>
      </c>
      <c r="AX59" s="17">
        <f>IF(AD59="","",IF(AX58="",AD59,MAX(AX58,AD59)))</f>
        <v/>
      </c>
      <c r="AY59" s="17">
        <f>IF(Z59="","",AT59-Z59)</f>
        <v/>
      </c>
      <c r="AZ59" s="17">
        <f>IF(AA59="","",AU59-AA59)</f>
        <v/>
      </c>
      <c r="BA59" s="17">
        <f>IF(AB59="","",AV59-AB59)</f>
        <v/>
      </c>
      <c r="BB59" s="17">
        <f>IF(AC59="","",AW59-AC59)</f>
        <v/>
      </c>
      <c r="BC59" s="17">
        <f>IF(AD59="","",AX59-AD59)</f>
        <v/>
      </c>
      <c r="BD59" s="17">
        <f>IF(OR(AE59="",B59=""),"",SUMIFS($AE$2:AE59,$B$2:B59,B59))</f>
        <v/>
      </c>
      <c r="BE59" s="17">
        <f>IF(OR(AF59="",B59=""),"",SUMIFS($AF$2:AF59,$B$2:B59,B59))</f>
        <v/>
      </c>
      <c r="BF59" s="17">
        <f>IF(OR(AG59="",B59=""),"",SUMIFS($AG$2:AG59,$B$2:B59,B59))</f>
        <v/>
      </c>
      <c r="BG59" s="17">
        <f>IF(OR(AH59="",B59=""),"",SUMIFS($AH$2:AH59,$B$2:B59,B59))</f>
        <v/>
      </c>
      <c r="BH59" s="17">
        <f>IF(OR(AI59="",B59=""),"",SUMIFS($AI$2:AI59,$B$2:B59,B59))</f>
        <v/>
      </c>
      <c r="BI59" s="17">
        <f>IF(AJ59="","",IF(BI58="",AJ59,MAX(BI58,AJ59)))</f>
        <v/>
      </c>
      <c r="BJ59" s="17">
        <f>IF(AK59="","",IF(BJ58="",AK59,MAX(BJ58,AK59)))</f>
        <v/>
      </c>
      <c r="BK59" s="17">
        <f>IF(AL59="","",IF(BK58="",AL59,MAX(BK58,AL59)))</f>
        <v/>
      </c>
      <c r="BL59" s="17">
        <f>IF(AM59="","",IF(BL58="",AM59,MAX(BL58,AM59)))</f>
        <v/>
      </c>
      <c r="BM59" s="17">
        <f>IF(AN59="","",IF(BM58="",AN59,MAX(BM58,AN59)))</f>
        <v/>
      </c>
      <c r="BN59" s="17">
        <f>IF(AJ59="","",BI59-AJ59)</f>
        <v/>
      </c>
      <c r="BO59" s="17">
        <f>IF(AK59="","",BJ59-AK59)</f>
        <v/>
      </c>
      <c r="BP59" s="17">
        <f>IF(AL59="","",BK59-AL59)</f>
        <v/>
      </c>
      <c r="BQ59" s="17">
        <f>IF(AM59="","",BL59-AM59)</f>
        <v/>
      </c>
      <c r="BR59" s="17">
        <f>IF(AN59="","",BM59-AN59)</f>
        <v/>
      </c>
    </row>
    <row r="60">
      <c r="A60">
        <f>ROW()-1</f>
        <v/>
      </c>
      <c r="B60" s="9" t="n">
        <v>46139</v>
      </c>
      <c r="C60" s="32" t="n">
        <v>0.8729166666666667</v>
      </c>
      <c r="D60" s="11">
        <f>IF(B60="","",CHOOSE(WEEKDAY(B60,2),"Lu","Ma","Mi","Jo","Vi","Sa","Du"))</f>
        <v/>
      </c>
      <c r="E60" s="11">
        <f>IF(OR(B60="",C60=""),"",IF(OR(WEEKDAY(B60,2)=1,WEEKDAY(B60,2)=5),"D",IF(AND(C60&gt;=TIME(15,30,0),C60&lt;TIME(16,30,0)),"C",IF(AND(AND(WEEKDAY(B60,2)&gt;=2,WEEKDAY(B60,2)&lt;=4),C60&gt;=TIME(16,35,0),C60&lt;TIME(17,0,0)),"A1",IF(AND(AND(WEEKDAY(B60,2)&gt;=2,WEEKDAY(B60,2)&lt;=4),C60&gt;=TIME(17,0,0),C60&lt;TIME(18,0,0)),"A2",IF(AND(AND(WEEKDAY(B60,2)&gt;=2,WEEKDAY(B60,2)&lt;=4),C60&gt;=TIME(18,0,0),C60&lt;TIME(19,0,0)),"A3",IF(AND(AND(WEEKDAY(B60,2)&gt;=2,WEEKDAY(B60,2)&lt;=4),C60&gt;=TIME(22,0,0),C60&lt;TIME(22,45,0)),"B","Other")))))))</f>
        <v/>
      </c>
      <c r="F60" s="12" t="inlineStr">
        <is>
          <t>M2D</t>
        </is>
      </c>
      <c r="G60" s="12" t="inlineStr">
        <is>
          <t>DIA</t>
        </is>
      </c>
      <c r="H60" s="12" t="inlineStr">
        <is>
          <t>3min</t>
        </is>
      </c>
      <c r="I60" s="12" t="inlineStr">
        <is>
          <t>Buy</t>
        </is>
      </c>
      <c r="J60" s="13" t="n">
        <v>0.07000000000000001</v>
      </c>
      <c r="K60" s="13" t="n">
        <v>0.02</v>
      </c>
      <c r="L60" s="13" t="n">
        <v>0.04</v>
      </c>
      <c r="M60" s="13" t="n">
        <v>0.07000000000000001</v>
      </c>
      <c r="N60" s="12" t="inlineStr">
        <is>
          <t>TP2</t>
        </is>
      </c>
      <c r="O60" s="12" t="n"/>
      <c r="P60" s="14">
        <f>IF(N60="","",IF(N60="SL",-1,K60/J60))</f>
        <v/>
      </c>
      <c r="Q60" s="14">
        <f>IF(N60="","",IF(OR(N60="SL",N60="TP0"),-1,L60/J60))</f>
        <v/>
      </c>
      <c r="R60" s="14">
        <f>IF(N60="","",IF(N60="TP2",M60/J60,-1))</f>
        <v/>
      </c>
      <c r="S60" s="14">
        <f>IF(N60="","",IF(N60="SL",-1,IF(N60="TP0",0.5*K60/J60,0.5*(K60+L60)/J60)))</f>
        <v/>
      </c>
      <c r="T60" s="14">
        <f>IF(N60="","",IF(N60="SL",-1,IF(N60="TP0",0.5*K60/J60-0.5,0.5*(K60+L60)/J60)))</f>
        <v/>
      </c>
      <c r="U60" s="15">
        <f>IF(P60="","",P60*J60/100*Config!$B$4)</f>
        <v/>
      </c>
      <c r="V60" s="15">
        <f>IF(Q60="","",Q60*J60/100*Config!$B$4)</f>
        <v/>
      </c>
      <c r="W60" s="15">
        <f>IF(R60="","",R60*J60/100*Config!$B$4)</f>
        <v/>
      </c>
      <c r="X60" s="15">
        <f>IF(S60="","",S60*J60/100*Config!$B$4)</f>
        <v/>
      </c>
      <c r="Y60" s="15">
        <f>IF(T60="","",T60*J60/100*Config!$B$4)</f>
        <v/>
      </c>
      <c r="Z60" s="15">
        <f>IF(U60="","",Config!$B$4 + SUM($U$2:U60))</f>
        <v/>
      </c>
      <c r="AA60" s="15">
        <f>IF(V60="","",Config!$B$4 + SUM($V$2:V60))</f>
        <v/>
      </c>
      <c r="AB60" s="15">
        <f>IF(W60="","",Config!$B$4 + SUM($W$2:W60))</f>
        <v/>
      </c>
      <c r="AC60" s="15">
        <f>IF(X60="","",Config!$B$4 + SUM($X$2:X60))</f>
        <v/>
      </c>
      <c r="AD60" s="15">
        <f>IF(Y60="","",Config!$B$4 + SUM($Y$2:Y60))</f>
        <v/>
      </c>
      <c r="AE60" s="15">
        <f>IF(P60="","",P60*J60/100*Config!$B$11)</f>
        <v/>
      </c>
      <c r="AF60" s="15">
        <f>IF(Q60="","",Q60*J60/100*Config!$B$11)</f>
        <v/>
      </c>
      <c r="AG60" s="15">
        <f>IF(R60="","",R60*J60/100*Config!$B$11)</f>
        <v/>
      </c>
      <c r="AH60" s="15">
        <f>IF(S60="","",S60*J60/100*Config!$B$11)</f>
        <v/>
      </c>
      <c r="AI60" s="15">
        <f>IF(T60="","",T60*J60/100*Config!$B$11)</f>
        <v/>
      </c>
      <c r="AJ60" s="15">
        <f>IF(AE60="","",Config!$B$9 + SUM($AE$2:AE60))</f>
        <v/>
      </c>
      <c r="AK60" s="15">
        <f>IF(AF60="","",Config!$B$9 + SUM($AF$2:AF60))</f>
        <v/>
      </c>
      <c r="AL60" s="15">
        <f>IF(AG60="","",Config!$B$9 + SUM($AG$2:AG60))</f>
        <v/>
      </c>
      <c r="AM60" s="15">
        <f>IF(AH60="","",Config!$B$9 + SUM($AH$2:AH60))</f>
        <v/>
      </c>
      <c r="AN60" s="15">
        <f>IF(AI60="","",Config!$B$9 + SUM($AI$2:AI60))</f>
        <v/>
      </c>
      <c r="AO60" s="16">
        <f>IF(P60="","",IF(P60&gt;0,1,0))</f>
        <v/>
      </c>
      <c r="AP60" s="16">
        <f>IF(Q60="","",IF(Q60&gt;0,1,0))</f>
        <v/>
      </c>
      <c r="AQ60" s="16">
        <f>IF(R60="","",IF(R60&gt;0,1,0))</f>
        <v/>
      </c>
      <c r="AR60" s="16">
        <f>IF(S60="","",IF(S60&gt;0,1,0))</f>
        <v/>
      </c>
      <c r="AS60" s="16">
        <f>IF(T60="","",IF(T60&gt;0,1,0))</f>
        <v/>
      </c>
      <c r="AT60" s="17">
        <f>IF(Z60="","",IF(AT58="",Z60,MAX(AT58,Z60)))</f>
        <v/>
      </c>
      <c r="AU60" s="17">
        <f>IF(AA60="","",IF(AU58="",AA60,MAX(AU58,AA60)))</f>
        <v/>
      </c>
      <c r="AV60" s="17">
        <f>IF(AB60="","",IF(AV58="",AB60,MAX(AV58,AB60)))</f>
        <v/>
      </c>
      <c r="AW60" s="17">
        <f>IF(AC60="","",IF(AW58="",AC60,MAX(AW58,AC60)))</f>
        <v/>
      </c>
      <c r="AX60" s="17">
        <f>IF(AD60="","",IF(AX58="",AD60,MAX(AX58,AD60)))</f>
        <v/>
      </c>
      <c r="AY60" s="17">
        <f>IF(Z60="","",AT60-Z60)</f>
        <v/>
      </c>
      <c r="AZ60" s="17">
        <f>IF(AA60="","",AU60-AA60)</f>
        <v/>
      </c>
      <c r="BA60" s="17">
        <f>IF(AB60="","",AV60-AB60)</f>
        <v/>
      </c>
      <c r="BB60" s="17">
        <f>IF(AC60="","",AW60-AC60)</f>
        <v/>
      </c>
      <c r="BC60" s="17">
        <f>IF(AD60="","",AX60-AD60)</f>
        <v/>
      </c>
      <c r="BD60" s="17">
        <f>IF(OR(AE60="",B60=""),"",SUMIFS($AE$2:AE60,$B$2:B60,B60))</f>
        <v/>
      </c>
      <c r="BE60" s="17">
        <f>IF(OR(AF60="",B60=""),"",SUMIFS($AF$2:AF60,$B$2:B60,B60))</f>
        <v/>
      </c>
      <c r="BF60" s="17">
        <f>IF(OR(AG60="",B60=""),"",SUMIFS($AG$2:AG60,$B$2:B60,B60))</f>
        <v/>
      </c>
      <c r="BG60" s="17">
        <f>IF(OR(AH60="",B60=""),"",SUMIFS($AH$2:AH60,$B$2:B60,B60))</f>
        <v/>
      </c>
      <c r="BH60" s="17">
        <f>IF(OR(AI60="",B60=""),"",SUMIFS($AI$2:AI60,$B$2:B60,B60))</f>
        <v/>
      </c>
      <c r="BI60" s="17">
        <f>IF(AJ60="","",IF(BI58="",AJ60,MAX(BI58,AJ60)))</f>
        <v/>
      </c>
      <c r="BJ60" s="17">
        <f>IF(AK60="","",IF(BJ58="",AK60,MAX(BJ58,AK60)))</f>
        <v/>
      </c>
      <c r="BK60" s="17">
        <f>IF(AL60="","",IF(BK58="",AL60,MAX(BK58,AL60)))</f>
        <v/>
      </c>
      <c r="BL60" s="17">
        <f>IF(AM60="","",IF(BL58="",AM60,MAX(BL58,AM60)))</f>
        <v/>
      </c>
      <c r="BM60" s="17">
        <f>IF(AN60="","",IF(BM58="",AN60,MAX(BM58,AN60)))</f>
        <v/>
      </c>
      <c r="BN60" s="17">
        <f>IF(AJ60="","",BI60-AJ60)</f>
        <v/>
      </c>
      <c r="BO60" s="17">
        <f>IF(AK60="","",BJ60-AK60)</f>
        <v/>
      </c>
      <c r="BP60" s="17">
        <f>IF(AL60="","",BK60-AL60)</f>
        <v/>
      </c>
      <c r="BQ60" s="17">
        <f>IF(AM60="","",BL60-AM60)</f>
        <v/>
      </c>
      <c r="BR60" s="17">
        <f>IF(AN60="","",BM60-AN60)</f>
        <v/>
      </c>
    </row>
    <row r="61">
      <c r="A61">
        <f>ROW()-1</f>
        <v/>
      </c>
      <c r="B61" s="9" t="n">
        <v>46139</v>
      </c>
      <c r="C61" s="32" t="n">
        <v>0.81875</v>
      </c>
      <c r="D61" s="11">
        <f>IF(B61="","",CHOOSE(WEEKDAY(B61,2),"Lu","Ma","Mi","Jo","Vi","Sa","Du"))</f>
        <v/>
      </c>
      <c r="E61" s="11">
        <f>IF(OR(B61="",C61=""),"",IF(OR(WEEKDAY(B61,2)=1,WEEKDAY(B61,2)=5),"D",IF(AND(C61&gt;=TIME(15,30,0),C61&lt;TIME(16,30,0)),"C",IF(AND(AND(WEEKDAY(B61,2)&gt;=2,WEEKDAY(B61,2)&lt;=4),C61&gt;=TIME(16,35,0),C61&lt;TIME(17,0,0)),"A1",IF(AND(AND(WEEKDAY(B61,2)&gt;=2,WEEKDAY(B61,2)&lt;=4),C61&gt;=TIME(17,0,0),C61&lt;TIME(18,0,0)),"A2",IF(AND(AND(WEEKDAY(B61,2)&gt;=2,WEEKDAY(B61,2)&lt;=4),C61&gt;=TIME(18,0,0),C61&lt;TIME(19,0,0)),"A3",IF(AND(AND(WEEKDAY(B61,2)&gt;=2,WEEKDAY(B61,2)&lt;=4),C61&gt;=TIME(22,0,0),C61&lt;TIME(22,45,0)),"B","Other")))))))</f>
        <v/>
      </c>
      <c r="F61" s="12" t="inlineStr">
        <is>
          <t>M2D</t>
        </is>
      </c>
      <c r="G61" s="12" t="inlineStr">
        <is>
          <t>DIA</t>
        </is>
      </c>
      <c r="H61" s="12" t="inlineStr">
        <is>
          <t>3min</t>
        </is>
      </c>
      <c r="I61" s="12" t="inlineStr">
        <is>
          <t>Buy</t>
        </is>
      </c>
      <c r="J61" s="13" t="n">
        <v>0.07000000000000001</v>
      </c>
      <c r="K61" s="13" t="n">
        <v>0.02</v>
      </c>
      <c r="L61" s="13" t="n">
        <v>0.03</v>
      </c>
      <c r="M61" s="13" t="n">
        <v>0.07000000000000001</v>
      </c>
      <c r="N61" s="12" t="inlineStr">
        <is>
          <t>SL</t>
        </is>
      </c>
      <c r="O61" s="12" t="n"/>
      <c r="P61" s="14">
        <f>IF(N61="","",IF(N61="SL",-1,K61/J61))</f>
        <v/>
      </c>
      <c r="Q61" s="14">
        <f>IF(N61="","",IF(OR(N61="SL",N61="TP0"),-1,L61/J61))</f>
        <v/>
      </c>
      <c r="R61" s="14">
        <f>IF(N61="","",IF(N61="TP2",M61/J61,-1))</f>
        <v/>
      </c>
      <c r="S61" s="14">
        <f>IF(N61="","",IF(N61="SL",-1,IF(N61="TP0",0.5*K61/J61,0.5*(K61+L61)/J61)))</f>
        <v/>
      </c>
      <c r="T61" s="14">
        <f>IF(N61="","",IF(N61="SL",-1,IF(N61="TP0",0.5*K61/J61-0.5,0.5*(K61+L61)/J61)))</f>
        <v/>
      </c>
      <c r="U61" s="15">
        <f>IF(P61="","",P61*J61/100*Config!$B$4)</f>
        <v/>
      </c>
      <c r="V61" s="15">
        <f>IF(Q61="","",Q61*J61/100*Config!$B$4)</f>
        <v/>
      </c>
      <c r="W61" s="15">
        <f>IF(R61="","",R61*J61/100*Config!$B$4)</f>
        <v/>
      </c>
      <c r="X61" s="15">
        <f>IF(S61="","",S61*J61/100*Config!$B$4)</f>
        <v/>
      </c>
      <c r="Y61" s="15">
        <f>IF(T61="","",T61*J61/100*Config!$B$4)</f>
        <v/>
      </c>
      <c r="Z61" s="15">
        <f>IF(U61="","",Config!$B$4 + SUM($U$2:U61))</f>
        <v/>
      </c>
      <c r="AA61" s="15">
        <f>IF(V61="","",Config!$B$4 + SUM($V$2:V61))</f>
        <v/>
      </c>
      <c r="AB61" s="15">
        <f>IF(W61="","",Config!$B$4 + SUM($W$2:W61))</f>
        <v/>
      </c>
      <c r="AC61" s="15">
        <f>IF(X61="","",Config!$B$4 + SUM($X$2:X61))</f>
        <v/>
      </c>
      <c r="AD61" s="15">
        <f>IF(Y61="","",Config!$B$4 + SUM($Y$2:Y61))</f>
        <v/>
      </c>
      <c r="AE61" s="15">
        <f>IF(P61="","",P61*J61/100*Config!$B$11)</f>
        <v/>
      </c>
      <c r="AF61" s="15">
        <f>IF(Q61="","",Q61*J61/100*Config!$B$11)</f>
        <v/>
      </c>
      <c r="AG61" s="15">
        <f>IF(R61="","",R61*J61/100*Config!$B$11)</f>
        <v/>
      </c>
      <c r="AH61" s="15">
        <f>IF(S61="","",S61*J61/100*Config!$B$11)</f>
        <v/>
      </c>
      <c r="AI61" s="15">
        <f>IF(T61="","",T61*J61/100*Config!$B$11)</f>
        <v/>
      </c>
      <c r="AJ61" s="15">
        <f>IF(AE61="","",Config!$B$9 + SUM($AE$2:AE61))</f>
        <v/>
      </c>
      <c r="AK61" s="15">
        <f>IF(AF61="","",Config!$B$9 + SUM($AF$2:AF61))</f>
        <v/>
      </c>
      <c r="AL61" s="15">
        <f>IF(AG61="","",Config!$B$9 + SUM($AG$2:AG61))</f>
        <v/>
      </c>
      <c r="AM61" s="15">
        <f>IF(AH61="","",Config!$B$9 + SUM($AH$2:AH61))</f>
        <v/>
      </c>
      <c r="AN61" s="15">
        <f>IF(AI61="","",Config!$B$9 + SUM($AI$2:AI61))</f>
        <v/>
      </c>
      <c r="AO61" s="16">
        <f>IF(P61="","",IF(P61&gt;0,1,0))</f>
        <v/>
      </c>
      <c r="AP61" s="16">
        <f>IF(Q61="","",IF(Q61&gt;0,1,0))</f>
        <v/>
      </c>
      <c r="AQ61" s="16">
        <f>IF(R61="","",IF(R61&gt;0,1,0))</f>
        <v/>
      </c>
      <c r="AR61" s="16">
        <f>IF(S61="","",IF(S61&gt;0,1,0))</f>
        <v/>
      </c>
      <c r="AS61" s="16">
        <f>IF(T61="","",IF(T61&gt;0,1,0))</f>
        <v/>
      </c>
      <c r="AT61" s="17">
        <f>IF(Z61="","",IF(AT58="",Z61,MAX(AT58,Z61)))</f>
        <v/>
      </c>
      <c r="AU61" s="17">
        <f>IF(AA61="","",IF(AU58="",AA61,MAX(AU58,AA61)))</f>
        <v/>
      </c>
      <c r="AV61" s="17">
        <f>IF(AB61="","",IF(AV58="",AB61,MAX(AV58,AB61)))</f>
        <v/>
      </c>
      <c r="AW61" s="17">
        <f>IF(AC61="","",IF(AW58="",AC61,MAX(AW58,AC61)))</f>
        <v/>
      </c>
      <c r="AX61" s="17">
        <f>IF(AD61="","",IF(AX58="",AD61,MAX(AX58,AD61)))</f>
        <v/>
      </c>
      <c r="AY61" s="17">
        <f>IF(Z61="","",AT61-Z61)</f>
        <v/>
      </c>
      <c r="AZ61" s="17">
        <f>IF(AA61="","",AU61-AA61)</f>
        <v/>
      </c>
      <c r="BA61" s="17">
        <f>IF(AB61="","",AV61-AB61)</f>
        <v/>
      </c>
      <c r="BB61" s="17">
        <f>IF(AC61="","",AW61-AC61)</f>
        <v/>
      </c>
      <c r="BC61" s="17">
        <f>IF(AD61="","",AX61-AD61)</f>
        <v/>
      </c>
      <c r="BD61" s="17">
        <f>IF(OR(AE61="",B61=""),"",SUMIFS($AE$2:AE61,$B$2:B61,B61))</f>
        <v/>
      </c>
      <c r="BE61" s="17">
        <f>IF(OR(AF61="",B61=""),"",SUMIFS($AF$2:AF61,$B$2:B61,B61))</f>
        <v/>
      </c>
      <c r="BF61" s="17">
        <f>IF(OR(AG61="",B61=""),"",SUMIFS($AG$2:AG61,$B$2:B61,B61))</f>
        <v/>
      </c>
      <c r="BG61" s="17">
        <f>IF(OR(AH61="",B61=""),"",SUMIFS($AH$2:AH61,$B$2:B61,B61))</f>
        <v/>
      </c>
      <c r="BH61" s="17">
        <f>IF(OR(AI61="",B61=""),"",SUMIFS($AI$2:AI61,$B$2:B61,B61))</f>
        <v/>
      </c>
      <c r="BI61" s="17">
        <f>IF(AJ61="","",IF(BI58="",AJ61,MAX(BI58,AJ61)))</f>
        <v/>
      </c>
      <c r="BJ61" s="17">
        <f>IF(AK61="","",IF(BJ58="",AK61,MAX(BJ58,AK61)))</f>
        <v/>
      </c>
      <c r="BK61" s="17">
        <f>IF(AL61="","",IF(BK58="",AL61,MAX(BK58,AL61)))</f>
        <v/>
      </c>
      <c r="BL61" s="17">
        <f>IF(AM61="","",IF(BL58="",AM61,MAX(BL58,AM61)))</f>
        <v/>
      </c>
      <c r="BM61" s="17">
        <f>IF(AN61="","",IF(BM58="",AN61,MAX(BM58,AN61)))</f>
        <v/>
      </c>
      <c r="BN61" s="17">
        <f>IF(AJ61="","",BI61-AJ61)</f>
        <v/>
      </c>
      <c r="BO61" s="17">
        <f>IF(AK61="","",BJ61-AK61)</f>
        <v/>
      </c>
      <c r="BP61" s="17">
        <f>IF(AL61="","",BK61-AL61)</f>
        <v/>
      </c>
      <c r="BQ61" s="17">
        <f>IF(AM61="","",BL61-AM61)</f>
        <v/>
      </c>
      <c r="BR61" s="17">
        <f>IF(AN61="","",BM61-AN61)</f>
        <v/>
      </c>
    </row>
    <row r="62">
      <c r="A62">
        <f>ROW()-1</f>
        <v/>
      </c>
      <c r="B62" s="9" t="n">
        <v>46139</v>
      </c>
      <c r="C62" s="32" t="n">
        <v>0.74375</v>
      </c>
      <c r="D62" s="11">
        <f>IF(B62="","",CHOOSE(WEEKDAY(B62,2),"Lu","Ma","Mi","Jo","Vi","Sa","Du"))</f>
        <v/>
      </c>
      <c r="E62" s="11">
        <f>IF(OR(B62="",C62=""),"",IF(OR(WEEKDAY(B62,2)=1,WEEKDAY(B62,2)=5),"D",IF(AND(C62&gt;=TIME(15,30,0),C62&lt;TIME(16,30,0)),"C",IF(AND(AND(WEEKDAY(B62,2)&gt;=2,WEEKDAY(B62,2)&lt;=4),C62&gt;=TIME(16,35,0),C62&lt;TIME(17,0,0)),"A1",IF(AND(AND(WEEKDAY(B62,2)&gt;=2,WEEKDAY(B62,2)&lt;=4),C62&gt;=TIME(17,0,0),C62&lt;TIME(18,0,0)),"A2",IF(AND(AND(WEEKDAY(B62,2)&gt;=2,WEEKDAY(B62,2)&lt;=4),C62&gt;=TIME(18,0,0),C62&lt;TIME(19,0,0)),"A3",IF(AND(AND(WEEKDAY(B62,2)&gt;=2,WEEKDAY(B62,2)&lt;=4),C62&gt;=TIME(22,0,0),C62&lt;TIME(22,45,0)),"B","Other")))))))</f>
        <v/>
      </c>
      <c r="F62" s="12" t="inlineStr">
        <is>
          <t>M2D</t>
        </is>
      </c>
      <c r="G62" s="12" t="inlineStr">
        <is>
          <t>DIA</t>
        </is>
      </c>
      <c r="H62" s="12" t="inlineStr">
        <is>
          <t>3min</t>
        </is>
      </c>
      <c r="I62" s="12" t="inlineStr">
        <is>
          <t>Sell</t>
        </is>
      </c>
      <c r="J62" s="13" t="n">
        <v>0.17</v>
      </c>
      <c r="K62" s="13" t="n">
        <v>0.08</v>
      </c>
      <c r="L62" s="13" t="n">
        <v>0.14</v>
      </c>
      <c r="M62" s="13" t="n">
        <v>0.17</v>
      </c>
      <c r="N62" s="12" t="inlineStr">
        <is>
          <t>TP2</t>
        </is>
      </c>
      <c r="O62" s="12" t="n"/>
      <c r="P62" s="14">
        <f>IF(N62="","",IF(N62="SL",-1,K62/J62))</f>
        <v/>
      </c>
      <c r="Q62" s="14">
        <f>IF(N62="","",IF(OR(N62="SL",N62="TP0"),-1,L62/J62))</f>
        <v/>
      </c>
      <c r="R62" s="14">
        <f>IF(N62="","",IF(N62="TP2",M62/J62,-1))</f>
        <v/>
      </c>
      <c r="S62" s="14">
        <f>IF(N62="","",IF(N62="SL",-1,IF(N62="TP0",0.5*K62/J62,0.5*(K62+L62)/J62)))</f>
        <v/>
      </c>
      <c r="T62" s="14">
        <f>IF(N62="","",IF(N62="SL",-1,IF(N62="TP0",0.5*K62/J62-0.5,0.5*(K62+L62)/J62)))</f>
        <v/>
      </c>
      <c r="U62" s="15">
        <f>IF(P62="","",P62*J62/100*Config!$B$4)</f>
        <v/>
      </c>
      <c r="V62" s="15">
        <f>IF(Q62="","",Q62*J62/100*Config!$B$4)</f>
        <v/>
      </c>
      <c r="W62" s="15">
        <f>IF(R62="","",R62*J62/100*Config!$B$4)</f>
        <v/>
      </c>
      <c r="X62" s="15">
        <f>IF(S62="","",S62*J62/100*Config!$B$4)</f>
        <v/>
      </c>
      <c r="Y62" s="15">
        <f>IF(T62="","",T62*J62/100*Config!$B$4)</f>
        <v/>
      </c>
      <c r="Z62" s="15">
        <f>IF(U62="","",Config!$B$4 + SUM($U$2:U62))</f>
        <v/>
      </c>
      <c r="AA62" s="15">
        <f>IF(V62="","",Config!$B$4 + SUM($V$2:V62))</f>
        <v/>
      </c>
      <c r="AB62" s="15">
        <f>IF(W62="","",Config!$B$4 + SUM($W$2:W62))</f>
        <v/>
      </c>
      <c r="AC62" s="15">
        <f>IF(X62="","",Config!$B$4 + SUM($X$2:X62))</f>
        <v/>
      </c>
      <c r="AD62" s="15">
        <f>IF(Y62="","",Config!$B$4 + SUM($Y$2:Y62))</f>
        <v/>
      </c>
      <c r="AE62" s="15">
        <f>IF(P62="","",P62*J62/100*Config!$B$11)</f>
        <v/>
      </c>
      <c r="AF62" s="15">
        <f>IF(Q62="","",Q62*J62/100*Config!$B$11)</f>
        <v/>
      </c>
      <c r="AG62" s="15">
        <f>IF(R62="","",R62*J62/100*Config!$B$11)</f>
        <v/>
      </c>
      <c r="AH62" s="15">
        <f>IF(S62="","",S62*J62/100*Config!$B$11)</f>
        <v/>
      </c>
      <c r="AI62" s="15">
        <f>IF(T62="","",T62*J62/100*Config!$B$11)</f>
        <v/>
      </c>
      <c r="AJ62" s="15">
        <f>IF(AE62="","",Config!$B$9 + SUM($AE$2:AE62))</f>
        <v/>
      </c>
      <c r="AK62" s="15">
        <f>IF(AF62="","",Config!$B$9 + SUM($AF$2:AF62))</f>
        <v/>
      </c>
      <c r="AL62" s="15">
        <f>IF(AG62="","",Config!$B$9 + SUM($AG$2:AG62))</f>
        <v/>
      </c>
      <c r="AM62" s="15">
        <f>IF(AH62="","",Config!$B$9 + SUM($AH$2:AH62))</f>
        <v/>
      </c>
      <c r="AN62" s="15">
        <f>IF(AI62="","",Config!$B$9 + SUM($AI$2:AI62))</f>
        <v/>
      </c>
      <c r="AO62" s="16">
        <f>IF(P62="","",IF(P62&gt;0,1,0))</f>
        <v/>
      </c>
      <c r="AP62" s="16">
        <f>IF(Q62="","",IF(Q62&gt;0,1,0))</f>
        <v/>
      </c>
      <c r="AQ62" s="16">
        <f>IF(R62="","",IF(R62&gt;0,1,0))</f>
        <v/>
      </c>
      <c r="AR62" s="16">
        <f>IF(S62="","",IF(S62&gt;0,1,0))</f>
        <v/>
      </c>
      <c r="AS62" s="16">
        <f>IF(T62="","",IF(T62&gt;0,1,0))</f>
        <v/>
      </c>
      <c r="AT62" s="17">
        <f>IF(Z62="","",IF(AT59="",Z62,MAX(AT59,Z62)))</f>
        <v/>
      </c>
      <c r="AU62" s="17">
        <f>IF(AA62="","",IF(AU59="",AA62,MAX(AU59,AA62)))</f>
        <v/>
      </c>
      <c r="AV62" s="17">
        <f>IF(AB62="","",IF(AV59="",AB62,MAX(AV59,AB62)))</f>
        <v/>
      </c>
      <c r="AW62" s="17">
        <f>IF(AC62="","",IF(AW59="",AC62,MAX(AW59,AC62)))</f>
        <v/>
      </c>
      <c r="AX62" s="17">
        <f>IF(AD62="","",IF(AX59="",AD62,MAX(AX59,AD62)))</f>
        <v/>
      </c>
      <c r="AY62" s="17">
        <f>IF(Z62="","",AT62-Z62)</f>
        <v/>
      </c>
      <c r="AZ62" s="17">
        <f>IF(AA62="","",AU62-AA62)</f>
        <v/>
      </c>
      <c r="BA62" s="17">
        <f>IF(AB62="","",AV62-AB62)</f>
        <v/>
      </c>
      <c r="BB62" s="17">
        <f>IF(AC62="","",AW62-AC62)</f>
        <v/>
      </c>
      <c r="BC62" s="17">
        <f>IF(AD62="","",AX62-AD62)</f>
        <v/>
      </c>
      <c r="BD62" s="17">
        <f>IF(OR(AE62="",B62=""),"",SUMIFS($AE$2:AE62,$B$2:B62,B62))</f>
        <v/>
      </c>
      <c r="BE62" s="17">
        <f>IF(OR(AF62="",B62=""),"",SUMIFS($AF$2:AF62,$B$2:B62,B62))</f>
        <v/>
      </c>
      <c r="BF62" s="17">
        <f>IF(OR(AG62="",B62=""),"",SUMIFS($AG$2:AG62,$B$2:B62,B62))</f>
        <v/>
      </c>
      <c r="BG62" s="17">
        <f>IF(OR(AH62="",B62=""),"",SUMIFS($AH$2:AH62,$B$2:B62,B62))</f>
        <v/>
      </c>
      <c r="BH62" s="17">
        <f>IF(OR(AI62="",B62=""),"",SUMIFS($AI$2:AI62,$B$2:B62,B62))</f>
        <v/>
      </c>
      <c r="BI62" s="17">
        <f>IF(AJ62="","",IF(BI59="",AJ62,MAX(BI59,AJ62)))</f>
        <v/>
      </c>
      <c r="BJ62" s="17">
        <f>IF(AK62="","",IF(BJ59="",AK62,MAX(BJ59,AK62)))</f>
        <v/>
      </c>
      <c r="BK62" s="17">
        <f>IF(AL62="","",IF(BK59="",AL62,MAX(BK59,AL62)))</f>
        <v/>
      </c>
      <c r="BL62" s="17">
        <f>IF(AM62="","",IF(BL59="",AM62,MAX(BL59,AM62)))</f>
        <v/>
      </c>
      <c r="BM62" s="17">
        <f>IF(AN62="","",IF(BM59="",AN62,MAX(BM59,AN62)))</f>
        <v/>
      </c>
      <c r="BN62" s="17">
        <f>IF(AJ62="","",BI62-AJ62)</f>
        <v/>
      </c>
      <c r="BO62" s="17">
        <f>IF(AK62="","",BJ62-AK62)</f>
        <v/>
      </c>
      <c r="BP62" s="17">
        <f>IF(AL62="","",BK62-AL62)</f>
        <v/>
      </c>
      <c r="BQ62" s="17">
        <f>IF(AM62="","",BL62-AM62)</f>
        <v/>
      </c>
      <c r="BR62" s="17">
        <f>IF(AN62="","",BM62-AN62)</f>
        <v/>
      </c>
    </row>
    <row r="63">
      <c r="A63">
        <f>ROW()-1</f>
        <v/>
      </c>
      <c r="B63" s="9" t="n">
        <v>46136</v>
      </c>
      <c r="C63" s="32" t="n">
        <v>0.94375</v>
      </c>
      <c r="D63" s="11">
        <f>IF(B63="","",CHOOSE(WEEKDAY(B63,2),"Lu","Ma","Mi","Jo","Vi","Sa","Du"))</f>
        <v/>
      </c>
      <c r="E63" s="11">
        <f>IF(OR(B63="",C63=""),"",IF(OR(WEEKDAY(B63,2)=1,WEEKDAY(B63,2)=5),"D",IF(AND(C63&gt;=TIME(15,30,0),C63&lt;TIME(16,30,0)),"C",IF(AND(AND(WEEKDAY(B63,2)&gt;=2,WEEKDAY(B63,2)&lt;=4),C63&gt;=TIME(16,35,0),C63&lt;TIME(17,0,0)),"A1",IF(AND(AND(WEEKDAY(B63,2)&gt;=2,WEEKDAY(B63,2)&lt;=4),C63&gt;=TIME(17,0,0),C63&lt;TIME(18,0,0)),"A2",IF(AND(AND(WEEKDAY(B63,2)&gt;=2,WEEKDAY(B63,2)&lt;=4),C63&gt;=TIME(18,0,0),C63&lt;TIME(19,0,0)),"A3",IF(AND(AND(WEEKDAY(B63,2)&gt;=2,WEEKDAY(B63,2)&lt;=4),C63&gt;=TIME(22,0,0),C63&lt;TIME(22,45,0)),"B","Other")))))))</f>
        <v/>
      </c>
      <c r="F63" s="12" t="inlineStr">
        <is>
          <t>M2D</t>
        </is>
      </c>
      <c r="G63" s="12" t="inlineStr">
        <is>
          <t>DIA</t>
        </is>
      </c>
      <c r="H63" s="12" t="inlineStr">
        <is>
          <t>3min</t>
        </is>
      </c>
      <c r="I63" s="12" t="inlineStr">
        <is>
          <t>Buy</t>
        </is>
      </c>
      <c r="J63" s="13" t="n">
        <v>0.09</v>
      </c>
      <c r="K63" s="13" t="n">
        <v>0.04</v>
      </c>
      <c r="L63" s="13" t="n">
        <v>0.06</v>
      </c>
      <c r="M63" s="13" t="n">
        <v>0.09</v>
      </c>
      <c r="N63" s="12" t="inlineStr">
        <is>
          <t>TP2</t>
        </is>
      </c>
      <c r="O63" s="12" t="n"/>
      <c r="P63" s="14">
        <f>IF(N63="","",IF(N63="SL",-1,K63/J63))</f>
        <v/>
      </c>
      <c r="Q63" s="14">
        <f>IF(N63="","",IF(OR(N63="SL",N63="TP0"),-1,L63/J63))</f>
        <v/>
      </c>
      <c r="R63" s="14">
        <f>IF(N63="","",IF(N63="TP2",M63/J63,-1))</f>
        <v/>
      </c>
      <c r="S63" s="14">
        <f>IF(N63="","",IF(N63="SL",-1,IF(N63="TP0",0.5*K63/J63,0.5*(K63+L63)/J63)))</f>
        <v/>
      </c>
      <c r="T63" s="14">
        <f>IF(N63="","",IF(N63="SL",-1,IF(N63="TP0",0.5*K63/J63-0.5,0.5*(K63+L63)/J63)))</f>
        <v/>
      </c>
      <c r="U63" s="15">
        <f>IF(P63="","",P63*J63/100*Config!$B$4)</f>
        <v/>
      </c>
      <c r="V63" s="15">
        <f>IF(Q63="","",Q63*J63/100*Config!$B$4)</f>
        <v/>
      </c>
      <c r="W63" s="15">
        <f>IF(R63="","",R63*J63/100*Config!$B$4)</f>
        <v/>
      </c>
      <c r="X63" s="15">
        <f>IF(S63="","",S63*J63/100*Config!$B$4)</f>
        <v/>
      </c>
      <c r="Y63" s="15">
        <f>IF(T63="","",T63*J63/100*Config!$B$4)</f>
        <v/>
      </c>
      <c r="Z63" s="15">
        <f>IF(U63="","",Config!$B$4 + SUM($U$2:U63))</f>
        <v/>
      </c>
      <c r="AA63" s="15">
        <f>IF(V63="","",Config!$B$4 + SUM($V$2:V63))</f>
        <v/>
      </c>
      <c r="AB63" s="15">
        <f>IF(W63="","",Config!$B$4 + SUM($W$2:W63))</f>
        <v/>
      </c>
      <c r="AC63" s="15">
        <f>IF(X63="","",Config!$B$4 + SUM($X$2:X63))</f>
        <v/>
      </c>
      <c r="AD63" s="15">
        <f>IF(Y63="","",Config!$B$4 + SUM($Y$2:Y63))</f>
        <v/>
      </c>
      <c r="AE63" s="15">
        <f>IF(P63="","",P63*J63/100*Config!$B$11)</f>
        <v/>
      </c>
      <c r="AF63" s="15">
        <f>IF(Q63="","",Q63*J63/100*Config!$B$11)</f>
        <v/>
      </c>
      <c r="AG63" s="15">
        <f>IF(R63="","",R63*J63/100*Config!$B$11)</f>
        <v/>
      </c>
      <c r="AH63" s="15">
        <f>IF(S63="","",S63*J63/100*Config!$B$11)</f>
        <v/>
      </c>
      <c r="AI63" s="15">
        <f>IF(T63="","",T63*J63/100*Config!$B$11)</f>
        <v/>
      </c>
      <c r="AJ63" s="15">
        <f>IF(AE63="","",Config!$B$9 + SUM($AE$2:AE63))</f>
        <v/>
      </c>
      <c r="AK63" s="15">
        <f>IF(AF63="","",Config!$B$9 + SUM($AF$2:AF63))</f>
        <v/>
      </c>
      <c r="AL63" s="15">
        <f>IF(AG63="","",Config!$B$9 + SUM($AG$2:AG63))</f>
        <v/>
      </c>
      <c r="AM63" s="15">
        <f>IF(AH63="","",Config!$B$9 + SUM($AH$2:AH63))</f>
        <v/>
      </c>
      <c r="AN63" s="15">
        <f>IF(AI63="","",Config!$B$9 + SUM($AI$2:AI63))</f>
        <v/>
      </c>
      <c r="AO63" s="16">
        <f>IF(P63="","",IF(P63&gt;0,1,0))</f>
        <v/>
      </c>
      <c r="AP63" s="16">
        <f>IF(Q63="","",IF(Q63&gt;0,1,0))</f>
        <v/>
      </c>
      <c r="AQ63" s="16">
        <f>IF(R63="","",IF(R63&gt;0,1,0))</f>
        <v/>
      </c>
      <c r="AR63" s="16">
        <f>IF(S63="","",IF(S63&gt;0,1,0))</f>
        <v/>
      </c>
      <c r="AS63" s="16">
        <f>IF(T63="","",IF(T63&gt;0,1,0))</f>
        <v/>
      </c>
      <c r="AT63" s="17">
        <f>IF(Z63="","",IF(AT62="",Z63,MAX(AT62,Z63)))</f>
        <v/>
      </c>
      <c r="AU63" s="17">
        <f>IF(AA63="","",IF(AU62="",AA63,MAX(AU62,AA63)))</f>
        <v/>
      </c>
      <c r="AV63" s="17">
        <f>IF(AB63="","",IF(AV62="",AB63,MAX(AV62,AB63)))</f>
        <v/>
      </c>
      <c r="AW63" s="17">
        <f>IF(AC63="","",IF(AW62="",AC63,MAX(AW62,AC63)))</f>
        <v/>
      </c>
      <c r="AX63" s="17">
        <f>IF(AD63="","",IF(AX62="",AD63,MAX(AX62,AD63)))</f>
        <v/>
      </c>
      <c r="AY63" s="17">
        <f>IF(Z63="","",AT63-Z63)</f>
        <v/>
      </c>
      <c r="AZ63" s="17">
        <f>IF(AA63="","",AU63-AA63)</f>
        <v/>
      </c>
      <c r="BA63" s="17">
        <f>IF(AB63="","",AV63-AB63)</f>
        <v/>
      </c>
      <c r="BB63" s="17">
        <f>IF(AC63="","",AW63-AC63)</f>
        <v/>
      </c>
      <c r="BC63" s="17">
        <f>IF(AD63="","",AX63-AD63)</f>
        <v/>
      </c>
      <c r="BD63" s="17">
        <f>IF(OR(AE63="",B63=""),"",SUMIFS($AE$2:AE63,$B$2:B63,B63))</f>
        <v/>
      </c>
      <c r="BE63" s="17">
        <f>IF(OR(AF63="",B63=""),"",SUMIFS($AF$2:AF63,$B$2:B63,B63))</f>
        <v/>
      </c>
      <c r="BF63" s="17">
        <f>IF(OR(AG63="",B63=""),"",SUMIFS($AG$2:AG63,$B$2:B63,B63))</f>
        <v/>
      </c>
      <c r="BG63" s="17">
        <f>IF(OR(AH63="",B63=""),"",SUMIFS($AH$2:AH63,$B$2:B63,B63))</f>
        <v/>
      </c>
      <c r="BH63" s="17">
        <f>IF(OR(AI63="",B63=""),"",SUMIFS($AI$2:AI63,$B$2:B63,B63))</f>
        <v/>
      </c>
      <c r="BI63" s="17">
        <f>IF(AJ63="","",IF(BI62="",AJ63,MAX(BI62,AJ63)))</f>
        <v/>
      </c>
      <c r="BJ63" s="17">
        <f>IF(AK63="","",IF(BJ62="",AK63,MAX(BJ62,AK63)))</f>
        <v/>
      </c>
      <c r="BK63" s="17">
        <f>IF(AL63="","",IF(BK62="",AL63,MAX(BK62,AL63)))</f>
        <v/>
      </c>
      <c r="BL63" s="17">
        <f>IF(AM63="","",IF(BL62="",AM63,MAX(BL62,AM63)))</f>
        <v/>
      </c>
      <c r="BM63" s="17">
        <f>IF(AN63="","",IF(BM62="",AN63,MAX(BM62,AN63)))</f>
        <v/>
      </c>
      <c r="BN63" s="17">
        <f>IF(AJ63="","",BI63-AJ63)</f>
        <v/>
      </c>
      <c r="BO63" s="17">
        <f>IF(AK63="","",BJ63-AK63)</f>
        <v/>
      </c>
      <c r="BP63" s="17">
        <f>IF(AL63="","",BK63-AL63)</f>
        <v/>
      </c>
      <c r="BQ63" s="17">
        <f>IF(AM63="","",BL63-AM63)</f>
        <v/>
      </c>
      <c r="BR63" s="17">
        <f>IF(AN63="","",BM63-AN63)</f>
        <v/>
      </c>
    </row>
    <row r="64">
      <c r="A64">
        <f>ROW()-1</f>
        <v/>
      </c>
      <c r="B64" s="9" t="n">
        <v>46136</v>
      </c>
      <c r="C64" s="32" t="n">
        <v>0.90625</v>
      </c>
      <c r="D64" s="11">
        <f>IF(B64="","",CHOOSE(WEEKDAY(B64,2),"Lu","Ma","Mi","Jo","Vi","Sa","Du"))</f>
        <v/>
      </c>
      <c r="E64" s="11">
        <f>IF(OR(B64="",C64=""),"",IF(OR(WEEKDAY(B64,2)=1,WEEKDAY(B64,2)=5),"D",IF(AND(C64&gt;=TIME(15,30,0),C64&lt;TIME(16,30,0)),"C",IF(AND(AND(WEEKDAY(B64,2)&gt;=2,WEEKDAY(B64,2)&lt;=4),C64&gt;=TIME(16,35,0),C64&lt;TIME(17,0,0)),"A1",IF(AND(AND(WEEKDAY(B64,2)&gt;=2,WEEKDAY(B64,2)&lt;=4),C64&gt;=TIME(17,0,0),C64&lt;TIME(18,0,0)),"A2",IF(AND(AND(WEEKDAY(B64,2)&gt;=2,WEEKDAY(B64,2)&lt;=4),C64&gt;=TIME(18,0,0),C64&lt;TIME(19,0,0)),"A3",IF(AND(AND(WEEKDAY(B64,2)&gt;=2,WEEKDAY(B64,2)&lt;=4),C64&gt;=TIME(22,0,0),C64&lt;TIME(22,45,0)),"B","Other")))))))</f>
        <v/>
      </c>
      <c r="F64" s="12" t="inlineStr">
        <is>
          <t>M2D</t>
        </is>
      </c>
      <c r="G64" s="12" t="inlineStr">
        <is>
          <t>DIA</t>
        </is>
      </c>
      <c r="H64" s="12" t="inlineStr">
        <is>
          <t>3min</t>
        </is>
      </c>
      <c r="I64" s="12" t="inlineStr">
        <is>
          <t>Sell</t>
        </is>
      </c>
      <c r="J64" s="13" t="n">
        <v>0.09</v>
      </c>
      <c r="K64" s="13" t="n">
        <v>0.03</v>
      </c>
      <c r="L64" s="13" t="n">
        <v>0.06</v>
      </c>
      <c r="M64" s="13" t="n">
        <v>0.09</v>
      </c>
      <c r="N64" s="12" t="inlineStr">
        <is>
          <t>SL</t>
        </is>
      </c>
      <c r="O64" s="12" t="n"/>
      <c r="P64" s="14">
        <f>IF(N64="","",IF(N64="SL",-1,K64/J64))</f>
        <v/>
      </c>
      <c r="Q64" s="14">
        <f>IF(N64="","",IF(OR(N64="SL",N64="TP0"),-1,L64/J64))</f>
        <v/>
      </c>
      <c r="R64" s="14">
        <f>IF(N64="","",IF(N64="TP2",M64/J64,-1))</f>
        <v/>
      </c>
      <c r="S64" s="14">
        <f>IF(N64="","",IF(N64="SL",-1,IF(N64="TP0",0.5*K64/J64,0.5*(K64+L64)/J64)))</f>
        <v/>
      </c>
      <c r="T64" s="14">
        <f>IF(N64="","",IF(N64="SL",-1,IF(N64="TP0",0.5*K64/J64-0.5,0.5*(K64+L64)/J64)))</f>
        <v/>
      </c>
      <c r="U64" s="15">
        <f>IF(P64="","",P64*J64/100*Config!$B$4)</f>
        <v/>
      </c>
      <c r="V64" s="15">
        <f>IF(Q64="","",Q64*J64/100*Config!$B$4)</f>
        <v/>
      </c>
      <c r="W64" s="15">
        <f>IF(R64="","",R64*J64/100*Config!$B$4)</f>
        <v/>
      </c>
      <c r="X64" s="15">
        <f>IF(S64="","",S64*J64/100*Config!$B$4)</f>
        <v/>
      </c>
      <c r="Y64" s="15">
        <f>IF(T64="","",T64*J64/100*Config!$B$4)</f>
        <v/>
      </c>
      <c r="Z64" s="15">
        <f>IF(U64="","",Config!$B$4 + SUM($U$2:U64))</f>
        <v/>
      </c>
      <c r="AA64" s="15">
        <f>IF(V64="","",Config!$B$4 + SUM($V$2:V64))</f>
        <v/>
      </c>
      <c r="AB64" s="15">
        <f>IF(W64="","",Config!$B$4 + SUM($W$2:W64))</f>
        <v/>
      </c>
      <c r="AC64" s="15">
        <f>IF(X64="","",Config!$B$4 + SUM($X$2:X64))</f>
        <v/>
      </c>
      <c r="AD64" s="15">
        <f>IF(Y64="","",Config!$B$4 + SUM($Y$2:Y64))</f>
        <v/>
      </c>
      <c r="AE64" s="15">
        <f>IF(P64="","",P64*J64/100*Config!$B$11)</f>
        <v/>
      </c>
      <c r="AF64" s="15">
        <f>IF(Q64="","",Q64*J64/100*Config!$B$11)</f>
        <v/>
      </c>
      <c r="AG64" s="15">
        <f>IF(R64="","",R64*J64/100*Config!$B$11)</f>
        <v/>
      </c>
      <c r="AH64" s="15">
        <f>IF(S64="","",S64*J64/100*Config!$B$11)</f>
        <v/>
      </c>
      <c r="AI64" s="15">
        <f>IF(T64="","",T64*J64/100*Config!$B$11)</f>
        <v/>
      </c>
      <c r="AJ64" s="15">
        <f>IF(AE64="","",Config!$B$9 + SUM($AE$2:AE64))</f>
        <v/>
      </c>
      <c r="AK64" s="15">
        <f>IF(AF64="","",Config!$B$9 + SUM($AF$2:AF64))</f>
        <v/>
      </c>
      <c r="AL64" s="15">
        <f>IF(AG64="","",Config!$B$9 + SUM($AG$2:AG64))</f>
        <v/>
      </c>
      <c r="AM64" s="15">
        <f>IF(AH64="","",Config!$B$9 + SUM($AH$2:AH64))</f>
        <v/>
      </c>
      <c r="AN64" s="15">
        <f>IF(AI64="","",Config!$B$9 + SUM($AI$2:AI64))</f>
        <v/>
      </c>
      <c r="AO64" s="16">
        <f>IF(P64="","",IF(P64&gt;0,1,0))</f>
        <v/>
      </c>
      <c r="AP64" s="16">
        <f>IF(Q64="","",IF(Q64&gt;0,1,0))</f>
        <v/>
      </c>
      <c r="AQ64" s="16">
        <f>IF(R64="","",IF(R64&gt;0,1,0))</f>
        <v/>
      </c>
      <c r="AR64" s="16">
        <f>IF(S64="","",IF(S64&gt;0,1,0))</f>
        <v/>
      </c>
      <c r="AS64" s="16">
        <f>IF(T64="","",IF(T64&gt;0,1,0))</f>
        <v/>
      </c>
      <c r="AT64" s="17">
        <f>IF(Z64="","",IF(AT63="",Z64,MAX(AT63,Z64)))</f>
        <v/>
      </c>
      <c r="AU64" s="17">
        <f>IF(AA64="","",IF(AU63="",AA64,MAX(AU63,AA64)))</f>
        <v/>
      </c>
      <c r="AV64" s="17">
        <f>IF(AB64="","",IF(AV63="",AB64,MAX(AV63,AB64)))</f>
        <v/>
      </c>
      <c r="AW64" s="17">
        <f>IF(AC64="","",IF(AW63="",AC64,MAX(AW63,AC64)))</f>
        <v/>
      </c>
      <c r="AX64" s="17">
        <f>IF(AD64="","",IF(AX63="",AD64,MAX(AX63,AD64)))</f>
        <v/>
      </c>
      <c r="AY64" s="17">
        <f>IF(Z64="","",AT64-Z64)</f>
        <v/>
      </c>
      <c r="AZ64" s="17">
        <f>IF(AA64="","",AU64-AA64)</f>
        <v/>
      </c>
      <c r="BA64" s="17">
        <f>IF(AB64="","",AV64-AB64)</f>
        <v/>
      </c>
      <c r="BB64" s="17">
        <f>IF(AC64="","",AW64-AC64)</f>
        <v/>
      </c>
      <c r="BC64" s="17">
        <f>IF(AD64="","",AX64-AD64)</f>
        <v/>
      </c>
      <c r="BD64" s="17">
        <f>IF(OR(AE64="",B64=""),"",SUMIFS($AE$2:AE64,$B$2:B64,B64))</f>
        <v/>
      </c>
      <c r="BE64" s="17">
        <f>IF(OR(AF64="",B64=""),"",SUMIFS($AF$2:AF64,$B$2:B64,B64))</f>
        <v/>
      </c>
      <c r="BF64" s="17">
        <f>IF(OR(AG64="",B64=""),"",SUMIFS($AG$2:AG64,$B$2:B64,B64))</f>
        <v/>
      </c>
      <c r="BG64" s="17">
        <f>IF(OR(AH64="",B64=""),"",SUMIFS($AH$2:AH64,$B$2:B64,B64))</f>
        <v/>
      </c>
      <c r="BH64" s="17">
        <f>IF(OR(AI64="",B64=""),"",SUMIFS($AI$2:AI64,$B$2:B64,B64))</f>
        <v/>
      </c>
      <c r="BI64" s="17">
        <f>IF(AJ64="","",IF(BI63="",AJ64,MAX(BI63,AJ64)))</f>
        <v/>
      </c>
      <c r="BJ64" s="17">
        <f>IF(AK64="","",IF(BJ63="",AK64,MAX(BJ63,AK64)))</f>
        <v/>
      </c>
      <c r="BK64" s="17">
        <f>IF(AL64="","",IF(BK63="",AL64,MAX(BK63,AL64)))</f>
        <v/>
      </c>
      <c r="BL64" s="17">
        <f>IF(AM64="","",IF(BL63="",AM64,MAX(BL63,AM64)))</f>
        <v/>
      </c>
      <c r="BM64" s="17">
        <f>IF(AN64="","",IF(BM63="",AN64,MAX(BM63,AN64)))</f>
        <v/>
      </c>
      <c r="BN64" s="17">
        <f>IF(AJ64="","",BI64-AJ64)</f>
        <v/>
      </c>
      <c r="BO64" s="17">
        <f>IF(AK64="","",BJ64-AK64)</f>
        <v/>
      </c>
      <c r="BP64" s="17">
        <f>IF(AL64="","",BK64-AL64)</f>
        <v/>
      </c>
      <c r="BQ64" s="17">
        <f>IF(AM64="","",BL64-AM64)</f>
        <v/>
      </c>
      <c r="BR64" s="17">
        <f>IF(AN64="","",BM64-AN64)</f>
        <v/>
      </c>
    </row>
    <row r="65">
      <c r="A65">
        <f>ROW()-1</f>
        <v/>
      </c>
      <c r="B65" s="9" t="n">
        <v>46136</v>
      </c>
      <c r="C65" s="32" t="n">
        <v>0.88125</v>
      </c>
      <c r="D65" s="11">
        <f>IF(B65="","",CHOOSE(WEEKDAY(B65,2),"Lu","Ma","Mi","Jo","Vi","Sa","Du"))</f>
        <v/>
      </c>
      <c r="E65" s="11">
        <f>IF(OR(B65="",C65=""),"",IF(OR(WEEKDAY(B65,2)=1,WEEKDAY(B65,2)=5),"D",IF(AND(C65&gt;=TIME(15,30,0),C65&lt;TIME(16,30,0)),"C",IF(AND(AND(WEEKDAY(B65,2)&gt;=2,WEEKDAY(B65,2)&lt;=4),C65&gt;=TIME(16,35,0),C65&lt;TIME(17,0,0)),"A1",IF(AND(AND(WEEKDAY(B65,2)&gt;=2,WEEKDAY(B65,2)&lt;=4),C65&gt;=TIME(17,0,0),C65&lt;TIME(18,0,0)),"A2",IF(AND(AND(WEEKDAY(B65,2)&gt;=2,WEEKDAY(B65,2)&lt;=4),C65&gt;=TIME(18,0,0),C65&lt;TIME(19,0,0)),"A3",IF(AND(AND(WEEKDAY(B65,2)&gt;=2,WEEKDAY(B65,2)&lt;=4),C65&gt;=TIME(22,0,0),C65&lt;TIME(22,45,0)),"B","Other")))))))</f>
        <v/>
      </c>
      <c r="F65" s="12" t="inlineStr">
        <is>
          <t>M2D</t>
        </is>
      </c>
      <c r="G65" s="12" t="inlineStr">
        <is>
          <t>DIA</t>
        </is>
      </c>
      <c r="H65" s="12" t="inlineStr">
        <is>
          <t>3min</t>
        </is>
      </c>
      <c r="I65" s="12" t="inlineStr">
        <is>
          <t>Buy</t>
        </is>
      </c>
      <c r="J65" s="13" t="n">
        <v>0.09</v>
      </c>
      <c r="K65" s="13" t="n">
        <v>0.04</v>
      </c>
      <c r="L65" s="13" t="n">
        <v>0.06</v>
      </c>
      <c r="M65" s="13" t="n">
        <v>0.09</v>
      </c>
      <c r="N65" s="12" t="inlineStr">
        <is>
          <t>SL</t>
        </is>
      </c>
      <c r="O65" s="12" t="n"/>
      <c r="P65" s="14">
        <f>IF(N65="","",IF(N65="SL",-1,K65/J65))</f>
        <v/>
      </c>
      <c r="Q65" s="14">
        <f>IF(N65="","",IF(OR(N65="SL",N65="TP0"),-1,L65/J65))</f>
        <v/>
      </c>
      <c r="R65" s="14">
        <f>IF(N65="","",IF(N65="TP2",M65/J65,-1))</f>
        <v/>
      </c>
      <c r="S65" s="14">
        <f>IF(N65="","",IF(N65="SL",-1,IF(N65="TP0",0.5*K65/J65,0.5*(K65+L65)/J65)))</f>
        <v/>
      </c>
      <c r="T65" s="14">
        <f>IF(N65="","",IF(N65="SL",-1,IF(N65="TP0",0.5*K65/J65-0.5,0.5*(K65+L65)/J65)))</f>
        <v/>
      </c>
      <c r="U65" s="15">
        <f>IF(P65="","",P65*J65/100*Config!$B$4)</f>
        <v/>
      </c>
      <c r="V65" s="15">
        <f>IF(Q65="","",Q65*J65/100*Config!$B$4)</f>
        <v/>
      </c>
      <c r="W65" s="15">
        <f>IF(R65="","",R65*J65/100*Config!$B$4)</f>
        <v/>
      </c>
      <c r="X65" s="15">
        <f>IF(S65="","",S65*J65/100*Config!$B$4)</f>
        <v/>
      </c>
      <c r="Y65" s="15">
        <f>IF(T65="","",T65*J65/100*Config!$B$4)</f>
        <v/>
      </c>
      <c r="Z65" s="15">
        <f>IF(U65="","",Config!$B$4 + SUM($U$2:U65))</f>
        <v/>
      </c>
      <c r="AA65" s="15">
        <f>IF(V65="","",Config!$B$4 + SUM($V$2:V65))</f>
        <v/>
      </c>
      <c r="AB65" s="15">
        <f>IF(W65="","",Config!$B$4 + SUM($W$2:W65))</f>
        <v/>
      </c>
      <c r="AC65" s="15">
        <f>IF(X65="","",Config!$B$4 + SUM($X$2:X65))</f>
        <v/>
      </c>
      <c r="AD65" s="15">
        <f>IF(Y65="","",Config!$B$4 + SUM($Y$2:Y65))</f>
        <v/>
      </c>
      <c r="AE65" s="15">
        <f>IF(P65="","",P65*J65/100*Config!$B$11)</f>
        <v/>
      </c>
      <c r="AF65" s="15">
        <f>IF(Q65="","",Q65*J65/100*Config!$B$11)</f>
        <v/>
      </c>
      <c r="AG65" s="15">
        <f>IF(R65="","",R65*J65/100*Config!$B$11)</f>
        <v/>
      </c>
      <c r="AH65" s="15">
        <f>IF(S65="","",S65*J65/100*Config!$B$11)</f>
        <v/>
      </c>
      <c r="AI65" s="15">
        <f>IF(T65="","",T65*J65/100*Config!$B$11)</f>
        <v/>
      </c>
      <c r="AJ65" s="15">
        <f>IF(AE65="","",Config!$B$9 + SUM($AE$2:AE65))</f>
        <v/>
      </c>
      <c r="AK65" s="15">
        <f>IF(AF65="","",Config!$B$9 + SUM($AF$2:AF65))</f>
        <v/>
      </c>
      <c r="AL65" s="15">
        <f>IF(AG65="","",Config!$B$9 + SUM($AG$2:AG65))</f>
        <v/>
      </c>
      <c r="AM65" s="15">
        <f>IF(AH65="","",Config!$B$9 + SUM($AH$2:AH65))</f>
        <v/>
      </c>
      <c r="AN65" s="15">
        <f>IF(AI65="","",Config!$B$9 + SUM($AI$2:AI65))</f>
        <v/>
      </c>
      <c r="AO65" s="16">
        <f>IF(P65="","",IF(P65&gt;0,1,0))</f>
        <v/>
      </c>
      <c r="AP65" s="16">
        <f>IF(Q65="","",IF(Q65&gt;0,1,0))</f>
        <v/>
      </c>
      <c r="AQ65" s="16">
        <f>IF(R65="","",IF(R65&gt;0,1,0))</f>
        <v/>
      </c>
      <c r="AR65" s="16">
        <f>IF(S65="","",IF(S65&gt;0,1,0))</f>
        <v/>
      </c>
      <c r="AS65" s="16">
        <f>IF(T65="","",IF(T65&gt;0,1,0))</f>
        <v/>
      </c>
      <c r="AT65" s="17">
        <f>IF(Z65="","",IF(AT64="",Z65,MAX(AT64,Z65)))</f>
        <v/>
      </c>
      <c r="AU65" s="17">
        <f>IF(AA65="","",IF(AU64="",AA65,MAX(AU64,AA65)))</f>
        <v/>
      </c>
      <c r="AV65" s="17">
        <f>IF(AB65="","",IF(AV64="",AB65,MAX(AV64,AB65)))</f>
        <v/>
      </c>
      <c r="AW65" s="17">
        <f>IF(AC65="","",IF(AW64="",AC65,MAX(AW64,AC65)))</f>
        <v/>
      </c>
      <c r="AX65" s="17">
        <f>IF(AD65="","",IF(AX64="",AD65,MAX(AX64,AD65)))</f>
        <v/>
      </c>
      <c r="AY65" s="17">
        <f>IF(Z65="","",AT65-Z65)</f>
        <v/>
      </c>
      <c r="AZ65" s="17">
        <f>IF(AA65="","",AU65-AA65)</f>
        <v/>
      </c>
      <c r="BA65" s="17">
        <f>IF(AB65="","",AV65-AB65)</f>
        <v/>
      </c>
      <c r="BB65" s="17">
        <f>IF(AC65="","",AW65-AC65)</f>
        <v/>
      </c>
      <c r="BC65" s="17">
        <f>IF(AD65="","",AX65-AD65)</f>
        <v/>
      </c>
      <c r="BD65" s="17">
        <f>IF(OR(AE65="",B65=""),"",SUMIFS($AE$2:AE65,$B$2:B65,B65))</f>
        <v/>
      </c>
      <c r="BE65" s="17">
        <f>IF(OR(AF65="",B65=""),"",SUMIFS($AF$2:AF65,$B$2:B65,B65))</f>
        <v/>
      </c>
      <c r="BF65" s="17">
        <f>IF(OR(AG65="",B65=""),"",SUMIFS($AG$2:AG65,$B$2:B65,B65))</f>
        <v/>
      </c>
      <c r="BG65" s="17">
        <f>IF(OR(AH65="",B65=""),"",SUMIFS($AH$2:AH65,$B$2:B65,B65))</f>
        <v/>
      </c>
      <c r="BH65" s="17">
        <f>IF(OR(AI65="",B65=""),"",SUMIFS($AI$2:AI65,$B$2:B65,B65))</f>
        <v/>
      </c>
      <c r="BI65" s="17">
        <f>IF(AJ65="","",IF(BI64="",AJ65,MAX(BI64,AJ65)))</f>
        <v/>
      </c>
      <c r="BJ65" s="17">
        <f>IF(AK65="","",IF(BJ64="",AK65,MAX(BJ64,AK65)))</f>
        <v/>
      </c>
      <c r="BK65" s="17">
        <f>IF(AL65="","",IF(BK64="",AL65,MAX(BK64,AL65)))</f>
        <v/>
      </c>
      <c r="BL65" s="17">
        <f>IF(AM65="","",IF(BL64="",AM65,MAX(BL64,AM65)))</f>
        <v/>
      </c>
      <c r="BM65" s="17">
        <f>IF(AN65="","",IF(BM64="",AN65,MAX(BM64,AN65)))</f>
        <v/>
      </c>
      <c r="BN65" s="17">
        <f>IF(AJ65="","",BI65-AJ65)</f>
        <v/>
      </c>
      <c r="BO65" s="17">
        <f>IF(AK65="","",BJ65-AK65)</f>
        <v/>
      </c>
      <c r="BP65" s="17">
        <f>IF(AL65="","",BK65-AL65)</f>
        <v/>
      </c>
      <c r="BQ65" s="17">
        <f>IF(AM65="","",BL65-AM65)</f>
        <v/>
      </c>
      <c r="BR65" s="17">
        <f>IF(AN65="","",BM65-AN65)</f>
        <v/>
      </c>
    </row>
    <row r="66">
      <c r="A66">
        <f>ROW()-1</f>
        <v/>
      </c>
      <c r="B66" s="9" t="n">
        <v>46136</v>
      </c>
      <c r="C66" s="32" t="n">
        <v>0.8375</v>
      </c>
      <c r="D66" s="11">
        <f>IF(B66="","",CHOOSE(WEEKDAY(B66,2),"Lu","Ma","Mi","Jo","Vi","Sa","Du"))</f>
        <v/>
      </c>
      <c r="E66" s="11">
        <f>IF(OR(B66="",C66=""),"",IF(OR(WEEKDAY(B66,2)=1,WEEKDAY(B66,2)=5),"D",IF(AND(C66&gt;=TIME(15,30,0),C66&lt;TIME(16,30,0)),"C",IF(AND(AND(WEEKDAY(B66,2)&gt;=2,WEEKDAY(B66,2)&lt;=4),C66&gt;=TIME(16,35,0),C66&lt;TIME(17,0,0)),"A1",IF(AND(AND(WEEKDAY(B66,2)&gt;=2,WEEKDAY(B66,2)&lt;=4),C66&gt;=TIME(17,0,0),C66&lt;TIME(18,0,0)),"A2",IF(AND(AND(WEEKDAY(B66,2)&gt;=2,WEEKDAY(B66,2)&lt;=4),C66&gt;=TIME(18,0,0),C66&lt;TIME(19,0,0)),"A3",IF(AND(AND(WEEKDAY(B66,2)&gt;=2,WEEKDAY(B66,2)&lt;=4),C66&gt;=TIME(22,0,0),C66&lt;TIME(22,45,0)),"B","Other")))))))</f>
        <v/>
      </c>
      <c r="F66" s="12" t="inlineStr">
        <is>
          <t>M2D</t>
        </is>
      </c>
      <c r="G66" s="12" t="inlineStr">
        <is>
          <t>DIA</t>
        </is>
      </c>
      <c r="H66" s="12" t="inlineStr">
        <is>
          <t>3min</t>
        </is>
      </c>
      <c r="I66" s="12" t="inlineStr">
        <is>
          <t>Sell</t>
        </is>
      </c>
      <c r="J66" s="13" t="n">
        <v>0.1</v>
      </c>
      <c r="K66" s="13" t="n">
        <v>0.04</v>
      </c>
      <c r="L66" s="13" t="n">
        <v>0.07000000000000001</v>
      </c>
      <c r="M66" s="13" t="n">
        <v>0.1</v>
      </c>
      <c r="N66" s="12" t="inlineStr">
        <is>
          <t>TP0</t>
        </is>
      </c>
      <c r="O66" s="12" t="n"/>
      <c r="P66" s="14">
        <f>IF(N66="","",IF(N66="SL",-1,K66/J66))</f>
        <v/>
      </c>
      <c r="Q66" s="14">
        <f>IF(N66="","",IF(OR(N66="SL",N66="TP0"),-1,L66/J66))</f>
        <v/>
      </c>
      <c r="R66" s="14">
        <f>IF(N66="","",IF(N66="TP2",M66/J66,-1))</f>
        <v/>
      </c>
      <c r="S66" s="14">
        <f>IF(N66="","",IF(N66="SL",-1,IF(N66="TP0",0.5*K66/J66,0.5*(K66+L66)/J66)))</f>
        <v/>
      </c>
      <c r="T66" s="14">
        <f>IF(N66="","",IF(N66="SL",-1,IF(N66="TP0",0.5*K66/J66-0.5,0.5*(K66+L66)/J66)))</f>
        <v/>
      </c>
      <c r="U66" s="15">
        <f>IF(P66="","",P66*J66/100*Config!$B$4)</f>
        <v/>
      </c>
      <c r="V66" s="15">
        <f>IF(Q66="","",Q66*J66/100*Config!$B$4)</f>
        <v/>
      </c>
      <c r="W66" s="15">
        <f>IF(R66="","",R66*J66/100*Config!$B$4)</f>
        <v/>
      </c>
      <c r="X66" s="15">
        <f>IF(S66="","",S66*J66/100*Config!$B$4)</f>
        <v/>
      </c>
      <c r="Y66" s="15">
        <f>IF(T66="","",T66*J66/100*Config!$B$4)</f>
        <v/>
      </c>
      <c r="Z66" s="15">
        <f>IF(U66="","",Config!$B$4 + SUM($U$2:U66))</f>
        <v/>
      </c>
      <c r="AA66" s="15">
        <f>IF(V66="","",Config!$B$4 + SUM($V$2:V66))</f>
        <v/>
      </c>
      <c r="AB66" s="15">
        <f>IF(W66="","",Config!$B$4 + SUM($W$2:W66))</f>
        <v/>
      </c>
      <c r="AC66" s="15">
        <f>IF(X66="","",Config!$B$4 + SUM($X$2:X66))</f>
        <v/>
      </c>
      <c r="AD66" s="15">
        <f>IF(Y66="","",Config!$B$4 + SUM($Y$2:Y66))</f>
        <v/>
      </c>
      <c r="AE66" s="15">
        <f>IF(P66="","",P66*J66/100*Config!$B$11)</f>
        <v/>
      </c>
      <c r="AF66" s="15">
        <f>IF(Q66="","",Q66*J66/100*Config!$B$11)</f>
        <v/>
      </c>
      <c r="AG66" s="15">
        <f>IF(R66="","",R66*J66/100*Config!$B$11)</f>
        <v/>
      </c>
      <c r="AH66" s="15">
        <f>IF(S66="","",S66*J66/100*Config!$B$11)</f>
        <v/>
      </c>
      <c r="AI66" s="15">
        <f>IF(T66="","",T66*J66/100*Config!$B$11)</f>
        <v/>
      </c>
      <c r="AJ66" s="15">
        <f>IF(AE66="","",Config!$B$9 + SUM($AE$2:AE66))</f>
        <v/>
      </c>
      <c r="AK66" s="15">
        <f>IF(AF66="","",Config!$B$9 + SUM($AF$2:AF66))</f>
        <v/>
      </c>
      <c r="AL66" s="15">
        <f>IF(AG66="","",Config!$B$9 + SUM($AG$2:AG66))</f>
        <v/>
      </c>
      <c r="AM66" s="15">
        <f>IF(AH66="","",Config!$B$9 + SUM($AH$2:AH66))</f>
        <v/>
      </c>
      <c r="AN66" s="15">
        <f>IF(AI66="","",Config!$B$9 + SUM($AI$2:AI66))</f>
        <v/>
      </c>
      <c r="AO66" s="16">
        <f>IF(P66="","",IF(P66&gt;0,1,0))</f>
        <v/>
      </c>
      <c r="AP66" s="16">
        <f>IF(Q66="","",IF(Q66&gt;0,1,0))</f>
        <v/>
      </c>
      <c r="AQ66" s="16">
        <f>IF(R66="","",IF(R66&gt;0,1,0))</f>
        <v/>
      </c>
      <c r="AR66" s="16">
        <f>IF(S66="","",IF(S66&gt;0,1,0))</f>
        <v/>
      </c>
      <c r="AS66" s="16">
        <f>IF(T66="","",IF(T66&gt;0,1,0))</f>
        <v/>
      </c>
      <c r="AT66" s="17">
        <f>IF(Z66="","",IF(AT64="",Z66,MAX(AT64,Z66)))</f>
        <v/>
      </c>
      <c r="AU66" s="17">
        <f>IF(AA66="","",IF(AU64="",AA66,MAX(AU64,AA66)))</f>
        <v/>
      </c>
      <c r="AV66" s="17">
        <f>IF(AB66="","",IF(AV64="",AB66,MAX(AV64,AB66)))</f>
        <v/>
      </c>
      <c r="AW66" s="17">
        <f>IF(AC66="","",IF(AW64="",AC66,MAX(AW64,AC66)))</f>
        <v/>
      </c>
      <c r="AX66" s="17">
        <f>IF(AD66="","",IF(AX64="",AD66,MAX(AX64,AD66)))</f>
        <v/>
      </c>
      <c r="AY66" s="17">
        <f>IF(Z66="","",AT66-Z66)</f>
        <v/>
      </c>
      <c r="AZ66" s="17">
        <f>IF(AA66="","",AU66-AA66)</f>
        <v/>
      </c>
      <c r="BA66" s="17">
        <f>IF(AB66="","",AV66-AB66)</f>
        <v/>
      </c>
      <c r="BB66" s="17">
        <f>IF(AC66="","",AW66-AC66)</f>
        <v/>
      </c>
      <c r="BC66" s="17">
        <f>IF(AD66="","",AX66-AD66)</f>
        <v/>
      </c>
      <c r="BD66" s="17">
        <f>IF(OR(AE66="",B66=""),"",SUMIFS($AE$2:AE66,$B$2:B66,B66))</f>
        <v/>
      </c>
      <c r="BE66" s="17">
        <f>IF(OR(AF66="",B66=""),"",SUMIFS($AF$2:AF66,$B$2:B66,B66))</f>
        <v/>
      </c>
      <c r="BF66" s="17">
        <f>IF(OR(AG66="",B66=""),"",SUMIFS($AG$2:AG66,$B$2:B66,B66))</f>
        <v/>
      </c>
      <c r="BG66" s="17">
        <f>IF(OR(AH66="",B66=""),"",SUMIFS($AH$2:AH66,$B$2:B66,B66))</f>
        <v/>
      </c>
      <c r="BH66" s="17">
        <f>IF(OR(AI66="",B66=""),"",SUMIFS($AI$2:AI66,$B$2:B66,B66))</f>
        <v/>
      </c>
      <c r="BI66" s="17">
        <f>IF(AJ66="","",IF(BI64="",AJ66,MAX(BI64,AJ66)))</f>
        <v/>
      </c>
      <c r="BJ66" s="17">
        <f>IF(AK66="","",IF(BJ64="",AK66,MAX(BJ64,AK66)))</f>
        <v/>
      </c>
      <c r="BK66" s="17">
        <f>IF(AL66="","",IF(BK64="",AL66,MAX(BK64,AL66)))</f>
        <v/>
      </c>
      <c r="BL66" s="17">
        <f>IF(AM66="","",IF(BL64="",AM66,MAX(BL64,AM66)))</f>
        <v/>
      </c>
      <c r="BM66" s="17">
        <f>IF(AN66="","",IF(BM64="",AN66,MAX(BM64,AN66)))</f>
        <v/>
      </c>
      <c r="BN66" s="17">
        <f>IF(AJ66="","",BI66-AJ66)</f>
        <v/>
      </c>
      <c r="BO66" s="17">
        <f>IF(AK66="","",BJ66-AK66)</f>
        <v/>
      </c>
      <c r="BP66" s="17">
        <f>IF(AL66="","",BK66-AL66)</f>
        <v/>
      </c>
      <c r="BQ66" s="17">
        <f>IF(AM66="","",BL66-AM66)</f>
        <v/>
      </c>
      <c r="BR66" s="17">
        <f>IF(AN66="","",BM66-AN66)</f>
        <v/>
      </c>
    </row>
    <row r="67">
      <c r="A67">
        <f>ROW()-1</f>
        <v/>
      </c>
      <c r="B67" s="9" t="n">
        <v>46136</v>
      </c>
      <c r="C67" s="32" t="n">
        <v>0.8</v>
      </c>
      <c r="D67" s="11">
        <f>IF(B67="","",CHOOSE(WEEKDAY(B67,2),"Lu","Ma","Mi","Jo","Vi","Sa","Du"))</f>
        <v/>
      </c>
      <c r="E67" s="11">
        <f>IF(OR(B67="",C67=""),"",IF(OR(WEEKDAY(B67,2)=1,WEEKDAY(B67,2)=5),"D",IF(AND(C67&gt;=TIME(15,30,0),C67&lt;TIME(16,30,0)),"C",IF(AND(AND(WEEKDAY(B67,2)&gt;=2,WEEKDAY(B67,2)&lt;=4),C67&gt;=TIME(16,35,0),C67&lt;TIME(17,0,0)),"A1",IF(AND(AND(WEEKDAY(B67,2)&gt;=2,WEEKDAY(B67,2)&lt;=4),C67&gt;=TIME(17,0,0),C67&lt;TIME(18,0,0)),"A2",IF(AND(AND(WEEKDAY(B67,2)&gt;=2,WEEKDAY(B67,2)&lt;=4),C67&gt;=TIME(18,0,0),C67&lt;TIME(19,0,0)),"A3",IF(AND(AND(WEEKDAY(B67,2)&gt;=2,WEEKDAY(B67,2)&lt;=4),C67&gt;=TIME(22,0,0),C67&lt;TIME(22,45,0)),"B","Other")))))))</f>
        <v/>
      </c>
      <c r="F67" s="12" t="inlineStr">
        <is>
          <t>M2D</t>
        </is>
      </c>
      <c r="G67" s="12" t="inlineStr">
        <is>
          <t>DIA</t>
        </is>
      </c>
      <c r="H67" s="12" t="inlineStr">
        <is>
          <t>3min</t>
        </is>
      </c>
      <c r="I67" s="12" t="inlineStr">
        <is>
          <t>Buy</t>
        </is>
      </c>
      <c r="J67" s="13" t="n">
        <v>0.11</v>
      </c>
      <c r="K67" s="13" t="n">
        <v>0.05</v>
      </c>
      <c r="L67" s="13" t="n">
        <v>0.08</v>
      </c>
      <c r="M67" s="13" t="n">
        <v>0.11</v>
      </c>
      <c r="N67" s="12" t="inlineStr">
        <is>
          <t>SL</t>
        </is>
      </c>
      <c r="O67" s="12" t="n"/>
      <c r="P67" s="14">
        <f>IF(N67="","",IF(N67="SL",-1,K67/J67))</f>
        <v/>
      </c>
      <c r="Q67" s="14">
        <f>IF(N67="","",IF(OR(N67="SL",N67="TP0"),-1,L67/J67))</f>
        <v/>
      </c>
      <c r="R67" s="14">
        <f>IF(N67="","",IF(N67="TP2",M67/J67,-1))</f>
        <v/>
      </c>
      <c r="S67" s="14">
        <f>IF(N67="","",IF(N67="SL",-1,IF(N67="TP0",0.5*K67/J67,0.5*(K67+L67)/J67)))</f>
        <v/>
      </c>
      <c r="T67" s="14">
        <f>IF(N67="","",IF(N67="SL",-1,IF(N67="TP0",0.5*K67/J67-0.5,0.5*(K67+L67)/J67)))</f>
        <v/>
      </c>
      <c r="U67" s="15">
        <f>IF(P67="","",P67*J67/100*Config!$B$4)</f>
        <v/>
      </c>
      <c r="V67" s="15">
        <f>IF(Q67="","",Q67*J67/100*Config!$B$4)</f>
        <v/>
      </c>
      <c r="W67" s="15">
        <f>IF(R67="","",R67*J67/100*Config!$B$4)</f>
        <v/>
      </c>
      <c r="X67" s="15">
        <f>IF(S67="","",S67*J67/100*Config!$B$4)</f>
        <v/>
      </c>
      <c r="Y67" s="15">
        <f>IF(T67="","",T67*J67/100*Config!$B$4)</f>
        <v/>
      </c>
      <c r="Z67" s="15">
        <f>IF(U67="","",Config!$B$4 + SUM($U$2:U67))</f>
        <v/>
      </c>
      <c r="AA67" s="15">
        <f>IF(V67="","",Config!$B$4 + SUM($V$2:V67))</f>
        <v/>
      </c>
      <c r="AB67" s="15">
        <f>IF(W67="","",Config!$B$4 + SUM($W$2:W67))</f>
        <v/>
      </c>
      <c r="AC67" s="15">
        <f>IF(X67="","",Config!$B$4 + SUM($X$2:X67))</f>
        <v/>
      </c>
      <c r="AD67" s="15">
        <f>IF(Y67="","",Config!$B$4 + SUM($Y$2:Y67))</f>
        <v/>
      </c>
      <c r="AE67" s="15">
        <f>IF(P67="","",P67*J67/100*Config!$B$11)</f>
        <v/>
      </c>
      <c r="AF67" s="15">
        <f>IF(Q67="","",Q67*J67/100*Config!$B$11)</f>
        <v/>
      </c>
      <c r="AG67" s="15">
        <f>IF(R67="","",R67*J67/100*Config!$B$11)</f>
        <v/>
      </c>
      <c r="AH67" s="15">
        <f>IF(S67="","",S67*J67/100*Config!$B$11)</f>
        <v/>
      </c>
      <c r="AI67" s="15">
        <f>IF(T67="","",T67*J67/100*Config!$B$11)</f>
        <v/>
      </c>
      <c r="AJ67" s="15">
        <f>IF(AE67="","",Config!$B$9 + SUM($AE$2:AE67))</f>
        <v/>
      </c>
      <c r="AK67" s="15">
        <f>IF(AF67="","",Config!$B$9 + SUM($AF$2:AF67))</f>
        <v/>
      </c>
      <c r="AL67" s="15">
        <f>IF(AG67="","",Config!$B$9 + SUM($AG$2:AG67))</f>
        <v/>
      </c>
      <c r="AM67" s="15">
        <f>IF(AH67="","",Config!$B$9 + SUM($AH$2:AH67))</f>
        <v/>
      </c>
      <c r="AN67" s="15">
        <f>IF(AI67="","",Config!$B$9 + SUM($AI$2:AI67))</f>
        <v/>
      </c>
      <c r="AO67" s="16">
        <f>IF(P67="","",IF(P67&gt;0,1,0))</f>
        <v/>
      </c>
      <c r="AP67" s="16">
        <f>IF(Q67="","",IF(Q67&gt;0,1,0))</f>
        <v/>
      </c>
      <c r="AQ67" s="16">
        <f>IF(R67="","",IF(R67&gt;0,1,0))</f>
        <v/>
      </c>
      <c r="AR67" s="16">
        <f>IF(S67="","",IF(S67&gt;0,1,0))</f>
        <v/>
      </c>
      <c r="AS67" s="16">
        <f>IF(T67="","",IF(T67&gt;0,1,0))</f>
        <v/>
      </c>
      <c r="AT67" s="17">
        <f>IF(Z67="","",IF(AT65="",Z67,MAX(AT65,Z67)))</f>
        <v/>
      </c>
      <c r="AU67" s="17">
        <f>IF(AA67="","",IF(AU65="",AA67,MAX(AU65,AA67)))</f>
        <v/>
      </c>
      <c r="AV67" s="17">
        <f>IF(AB67="","",IF(AV65="",AB67,MAX(AV65,AB67)))</f>
        <v/>
      </c>
      <c r="AW67" s="17">
        <f>IF(AC67="","",IF(AW65="",AC67,MAX(AW65,AC67)))</f>
        <v/>
      </c>
      <c r="AX67" s="17">
        <f>IF(AD67="","",IF(AX65="",AD67,MAX(AX65,AD67)))</f>
        <v/>
      </c>
      <c r="AY67" s="17">
        <f>IF(Z67="","",AT67-Z67)</f>
        <v/>
      </c>
      <c r="AZ67" s="17">
        <f>IF(AA67="","",AU67-AA67)</f>
        <v/>
      </c>
      <c r="BA67" s="17">
        <f>IF(AB67="","",AV67-AB67)</f>
        <v/>
      </c>
      <c r="BB67" s="17">
        <f>IF(AC67="","",AW67-AC67)</f>
        <v/>
      </c>
      <c r="BC67" s="17">
        <f>IF(AD67="","",AX67-AD67)</f>
        <v/>
      </c>
      <c r="BD67" s="17">
        <f>IF(OR(AE67="",B67=""),"",SUMIFS($AE$2:AE67,$B$2:B67,B67))</f>
        <v/>
      </c>
      <c r="BE67" s="17">
        <f>IF(OR(AF67="",B67=""),"",SUMIFS($AF$2:AF67,$B$2:B67,B67))</f>
        <v/>
      </c>
      <c r="BF67" s="17">
        <f>IF(OR(AG67="",B67=""),"",SUMIFS($AG$2:AG67,$B$2:B67,B67))</f>
        <v/>
      </c>
      <c r="BG67" s="17">
        <f>IF(OR(AH67="",B67=""),"",SUMIFS($AH$2:AH67,$B$2:B67,B67))</f>
        <v/>
      </c>
      <c r="BH67" s="17">
        <f>IF(OR(AI67="",B67=""),"",SUMIFS($AI$2:AI67,$B$2:B67,B67))</f>
        <v/>
      </c>
      <c r="BI67" s="17">
        <f>IF(AJ67="","",IF(BI65="",AJ67,MAX(BI65,AJ67)))</f>
        <v/>
      </c>
      <c r="BJ67" s="17">
        <f>IF(AK67="","",IF(BJ65="",AK67,MAX(BJ65,AK67)))</f>
        <v/>
      </c>
      <c r="BK67" s="17">
        <f>IF(AL67="","",IF(BK65="",AL67,MAX(BK65,AL67)))</f>
        <v/>
      </c>
      <c r="BL67" s="17">
        <f>IF(AM67="","",IF(BL65="",AM67,MAX(BL65,AM67)))</f>
        <v/>
      </c>
      <c r="BM67" s="17">
        <f>IF(AN67="","",IF(BM65="",AN67,MAX(BM65,AN67)))</f>
        <v/>
      </c>
      <c r="BN67" s="17">
        <f>IF(AJ67="","",BI67-AJ67)</f>
        <v/>
      </c>
      <c r="BO67" s="17">
        <f>IF(AK67="","",BJ67-AK67)</f>
        <v/>
      </c>
      <c r="BP67" s="17">
        <f>IF(AL67="","",BK67-AL67)</f>
        <v/>
      </c>
      <c r="BQ67" s="17">
        <f>IF(AM67="","",BL67-AM67)</f>
        <v/>
      </c>
      <c r="BR67" s="17">
        <f>IF(AN67="","",BM67-AN67)</f>
        <v/>
      </c>
    </row>
    <row r="68">
      <c r="A68">
        <f>ROW()-1</f>
        <v/>
      </c>
      <c r="B68" s="9" t="n">
        <v>46136</v>
      </c>
      <c r="C68" s="32" t="n">
        <v>0.7104166666666667</v>
      </c>
      <c r="D68" s="11">
        <f>IF(B68="","",CHOOSE(WEEKDAY(B68,2),"Lu","Ma","Mi","Jo","Vi","Sa","Du"))</f>
        <v/>
      </c>
      <c r="E68" s="11">
        <f>IF(OR(B68="",C68=""),"",IF(OR(WEEKDAY(B68,2)=1,WEEKDAY(B68,2)=5),"D",IF(AND(C68&gt;=TIME(15,30,0),C68&lt;TIME(16,30,0)),"C",IF(AND(AND(WEEKDAY(B68,2)&gt;=2,WEEKDAY(B68,2)&lt;=4),C68&gt;=TIME(16,35,0),C68&lt;TIME(17,0,0)),"A1",IF(AND(AND(WEEKDAY(B68,2)&gt;=2,WEEKDAY(B68,2)&lt;=4),C68&gt;=TIME(17,0,0),C68&lt;TIME(18,0,0)),"A2",IF(AND(AND(WEEKDAY(B68,2)&gt;=2,WEEKDAY(B68,2)&lt;=4),C68&gt;=TIME(18,0,0),C68&lt;TIME(19,0,0)),"A3",IF(AND(AND(WEEKDAY(B68,2)&gt;=2,WEEKDAY(B68,2)&lt;=4),C68&gt;=TIME(22,0,0),C68&lt;TIME(22,45,0)),"B","Other")))))))</f>
        <v/>
      </c>
      <c r="F68" s="12" t="inlineStr">
        <is>
          <t>M2D</t>
        </is>
      </c>
      <c r="G68" s="12" t="inlineStr">
        <is>
          <t>DIA</t>
        </is>
      </c>
      <c r="H68" s="12" t="inlineStr">
        <is>
          <t>3min</t>
        </is>
      </c>
      <c r="I68" s="12" t="inlineStr">
        <is>
          <t>Sell</t>
        </is>
      </c>
      <c r="J68" s="13" t="n">
        <v>0.17</v>
      </c>
      <c r="K68" s="13" t="n">
        <v>0.09</v>
      </c>
      <c r="L68" s="13" t="n">
        <v>0.14</v>
      </c>
      <c r="M68" s="13" t="n">
        <v>0.17</v>
      </c>
      <c r="N68" s="12" t="inlineStr">
        <is>
          <t>SL</t>
        </is>
      </c>
      <c r="O68" s="12" t="n"/>
      <c r="P68" s="14">
        <f>IF(N68="","",IF(N68="SL",-1,K68/J68))</f>
        <v/>
      </c>
      <c r="Q68" s="14">
        <f>IF(N68="","",IF(OR(N68="SL",N68="TP0"),-1,L68/J68))</f>
        <v/>
      </c>
      <c r="R68" s="14">
        <f>IF(N68="","",IF(N68="TP2",M68/J68,-1))</f>
        <v/>
      </c>
      <c r="S68" s="14">
        <f>IF(N68="","",IF(N68="SL",-1,IF(N68="TP0",0.5*K68/J68,0.5*(K68+L68)/J68)))</f>
        <v/>
      </c>
      <c r="T68" s="14">
        <f>IF(N68="","",IF(N68="SL",-1,IF(N68="TP0",0.5*K68/J68-0.5,0.5*(K68+L68)/J68)))</f>
        <v/>
      </c>
      <c r="U68" s="15">
        <f>IF(P68="","",P68*J68/100*Config!$B$4)</f>
        <v/>
      </c>
      <c r="V68" s="15">
        <f>IF(Q68="","",Q68*J68/100*Config!$B$4)</f>
        <v/>
      </c>
      <c r="W68" s="15">
        <f>IF(R68="","",R68*J68/100*Config!$B$4)</f>
        <v/>
      </c>
      <c r="X68" s="15">
        <f>IF(S68="","",S68*J68/100*Config!$B$4)</f>
        <v/>
      </c>
      <c r="Y68" s="15">
        <f>IF(T68="","",T68*J68/100*Config!$B$4)</f>
        <v/>
      </c>
      <c r="Z68" s="15">
        <f>IF(U68="","",Config!$B$4 + SUM($U$2:U68))</f>
        <v/>
      </c>
      <c r="AA68" s="15">
        <f>IF(V68="","",Config!$B$4 + SUM($V$2:V68))</f>
        <v/>
      </c>
      <c r="AB68" s="15">
        <f>IF(W68="","",Config!$B$4 + SUM($W$2:W68))</f>
        <v/>
      </c>
      <c r="AC68" s="15">
        <f>IF(X68="","",Config!$B$4 + SUM($X$2:X68))</f>
        <v/>
      </c>
      <c r="AD68" s="15">
        <f>IF(Y68="","",Config!$B$4 + SUM($Y$2:Y68))</f>
        <v/>
      </c>
      <c r="AE68" s="15">
        <f>IF(P68="","",P68*J68/100*Config!$B$11)</f>
        <v/>
      </c>
      <c r="AF68" s="15">
        <f>IF(Q68="","",Q68*J68/100*Config!$B$11)</f>
        <v/>
      </c>
      <c r="AG68" s="15">
        <f>IF(R68="","",R68*J68/100*Config!$B$11)</f>
        <v/>
      </c>
      <c r="AH68" s="15">
        <f>IF(S68="","",S68*J68/100*Config!$B$11)</f>
        <v/>
      </c>
      <c r="AI68" s="15">
        <f>IF(T68="","",T68*J68/100*Config!$B$11)</f>
        <v/>
      </c>
      <c r="AJ68" s="15">
        <f>IF(AE68="","",Config!$B$9 + SUM($AE$2:AE68))</f>
        <v/>
      </c>
      <c r="AK68" s="15">
        <f>IF(AF68="","",Config!$B$9 + SUM($AF$2:AF68))</f>
        <v/>
      </c>
      <c r="AL68" s="15">
        <f>IF(AG68="","",Config!$B$9 + SUM($AG$2:AG68))</f>
        <v/>
      </c>
      <c r="AM68" s="15">
        <f>IF(AH68="","",Config!$B$9 + SUM($AH$2:AH68))</f>
        <v/>
      </c>
      <c r="AN68" s="15">
        <f>IF(AI68="","",Config!$B$9 + SUM($AI$2:AI68))</f>
        <v/>
      </c>
      <c r="AO68" s="16">
        <f>IF(P68="","",IF(P68&gt;0,1,0))</f>
        <v/>
      </c>
      <c r="AP68" s="16">
        <f>IF(Q68="","",IF(Q68&gt;0,1,0))</f>
        <v/>
      </c>
      <c r="AQ68" s="16">
        <f>IF(R68="","",IF(R68&gt;0,1,0))</f>
        <v/>
      </c>
      <c r="AR68" s="16">
        <f>IF(S68="","",IF(S68&gt;0,1,0))</f>
        <v/>
      </c>
      <c r="AS68" s="16">
        <f>IF(T68="","",IF(T68&gt;0,1,0))</f>
        <v/>
      </c>
      <c r="AT68" s="17">
        <f>IF(Z68="","",IF(AT65="",Z68,MAX(AT65,Z68)))</f>
        <v/>
      </c>
      <c r="AU68" s="17">
        <f>IF(AA68="","",IF(AU65="",AA68,MAX(AU65,AA68)))</f>
        <v/>
      </c>
      <c r="AV68" s="17">
        <f>IF(AB68="","",IF(AV65="",AB68,MAX(AV65,AB68)))</f>
        <v/>
      </c>
      <c r="AW68" s="17">
        <f>IF(AC68="","",IF(AW65="",AC68,MAX(AW65,AC68)))</f>
        <v/>
      </c>
      <c r="AX68" s="17">
        <f>IF(AD68="","",IF(AX65="",AD68,MAX(AX65,AD68)))</f>
        <v/>
      </c>
      <c r="AY68" s="17">
        <f>IF(Z68="","",AT68-Z68)</f>
        <v/>
      </c>
      <c r="AZ68" s="17">
        <f>IF(AA68="","",AU68-AA68)</f>
        <v/>
      </c>
      <c r="BA68" s="17">
        <f>IF(AB68="","",AV68-AB68)</f>
        <v/>
      </c>
      <c r="BB68" s="17">
        <f>IF(AC68="","",AW68-AC68)</f>
        <v/>
      </c>
      <c r="BC68" s="17">
        <f>IF(AD68="","",AX68-AD68)</f>
        <v/>
      </c>
      <c r="BD68" s="17">
        <f>IF(OR(AE68="",B68=""),"",SUMIFS($AE$2:AE68,$B$2:B68,B68))</f>
        <v/>
      </c>
      <c r="BE68" s="17">
        <f>IF(OR(AF68="",B68=""),"",SUMIFS($AF$2:AF68,$B$2:B68,B68))</f>
        <v/>
      </c>
      <c r="BF68" s="17">
        <f>IF(OR(AG68="",B68=""),"",SUMIFS($AG$2:AG68,$B$2:B68,B68))</f>
        <v/>
      </c>
      <c r="BG68" s="17">
        <f>IF(OR(AH68="",B68=""),"",SUMIFS($AH$2:AH68,$B$2:B68,B68))</f>
        <v/>
      </c>
      <c r="BH68" s="17">
        <f>IF(OR(AI68="",B68=""),"",SUMIFS($AI$2:AI68,$B$2:B68,B68))</f>
        <v/>
      </c>
      <c r="BI68" s="17">
        <f>IF(AJ68="","",IF(BI65="",AJ68,MAX(BI65,AJ68)))</f>
        <v/>
      </c>
      <c r="BJ68" s="17">
        <f>IF(AK68="","",IF(BJ65="",AK68,MAX(BJ65,AK68)))</f>
        <v/>
      </c>
      <c r="BK68" s="17">
        <f>IF(AL68="","",IF(BK65="",AL68,MAX(BK65,AL68)))</f>
        <v/>
      </c>
      <c r="BL68" s="17">
        <f>IF(AM68="","",IF(BL65="",AM68,MAX(BL65,AM68)))</f>
        <v/>
      </c>
      <c r="BM68" s="17">
        <f>IF(AN68="","",IF(BM65="",AN68,MAX(BM65,AN68)))</f>
        <v/>
      </c>
      <c r="BN68" s="17">
        <f>IF(AJ68="","",BI68-AJ68)</f>
        <v/>
      </c>
      <c r="BO68" s="17">
        <f>IF(AK68="","",BJ68-AK68)</f>
        <v/>
      </c>
      <c r="BP68" s="17">
        <f>IF(AL68="","",BK68-AL68)</f>
        <v/>
      </c>
      <c r="BQ68" s="17">
        <f>IF(AM68="","",BL68-AM68)</f>
        <v/>
      </c>
      <c r="BR68" s="17">
        <f>IF(AN68="","",BM68-AN68)</f>
        <v/>
      </c>
    </row>
    <row r="69">
      <c r="A69">
        <f>ROW()-1</f>
        <v/>
      </c>
      <c r="B69" s="9" t="n">
        <v>46135</v>
      </c>
      <c r="C69" s="32" t="n">
        <v>0.9229166666666667</v>
      </c>
      <c r="D69" s="11">
        <f>IF(B69="","",CHOOSE(WEEKDAY(B69,2),"Lu","Ma","Mi","Jo","Vi","Sa","Du"))</f>
        <v/>
      </c>
      <c r="E69" s="11">
        <f>IF(OR(B69="",C69=""),"",IF(OR(WEEKDAY(B69,2)=1,WEEKDAY(B69,2)=5),"D",IF(AND(C69&gt;=TIME(15,30,0),C69&lt;TIME(16,30,0)),"C",IF(AND(AND(WEEKDAY(B69,2)&gt;=2,WEEKDAY(B69,2)&lt;=4),C69&gt;=TIME(16,35,0),C69&lt;TIME(17,0,0)),"A1",IF(AND(AND(WEEKDAY(B69,2)&gt;=2,WEEKDAY(B69,2)&lt;=4),C69&gt;=TIME(17,0,0),C69&lt;TIME(18,0,0)),"A2",IF(AND(AND(WEEKDAY(B69,2)&gt;=2,WEEKDAY(B69,2)&lt;=4),C69&gt;=TIME(18,0,0),C69&lt;TIME(19,0,0)),"A3",IF(AND(AND(WEEKDAY(B69,2)&gt;=2,WEEKDAY(B69,2)&lt;=4),C69&gt;=TIME(22,0,0),C69&lt;TIME(22,45,0)),"B","Other")))))))</f>
        <v/>
      </c>
      <c r="F69" s="12" t="inlineStr">
        <is>
          <t>M2D</t>
        </is>
      </c>
      <c r="G69" s="12" t="inlineStr">
        <is>
          <t>DIA</t>
        </is>
      </c>
      <c r="H69" s="12" t="inlineStr">
        <is>
          <t>3min</t>
        </is>
      </c>
      <c r="I69" s="12" t="inlineStr">
        <is>
          <t>Buy</t>
        </is>
      </c>
      <c r="J69" s="13" t="n">
        <v>0.21</v>
      </c>
      <c r="K69" s="13" t="n">
        <v>0.11</v>
      </c>
      <c r="L69" s="13" t="n">
        <v>0.18</v>
      </c>
      <c r="M69" s="13" t="n">
        <v>0.21</v>
      </c>
      <c r="N69" s="12" t="inlineStr">
        <is>
          <t>SL</t>
        </is>
      </c>
      <c r="O69" s="12" t="n"/>
      <c r="P69" s="14">
        <f>IF(N69="","",IF(N69="SL",-1,K69/J69))</f>
        <v/>
      </c>
      <c r="Q69" s="14">
        <f>IF(N69="","",IF(OR(N69="SL",N69="TP0"),-1,L69/J69))</f>
        <v/>
      </c>
      <c r="R69" s="14">
        <f>IF(N69="","",IF(N69="TP2",M69/J69,-1))</f>
        <v/>
      </c>
      <c r="S69" s="14">
        <f>IF(N69="","",IF(N69="SL",-1,IF(N69="TP0",0.5*K69/J69,0.5*(K69+L69)/J69)))</f>
        <v/>
      </c>
      <c r="T69" s="14">
        <f>IF(N69="","",IF(N69="SL",-1,IF(N69="TP0",0.5*K69/J69-0.5,0.5*(K69+L69)/J69)))</f>
        <v/>
      </c>
      <c r="U69" s="15">
        <f>IF(P69="","",P69*J69/100*Config!$B$4)</f>
        <v/>
      </c>
      <c r="V69" s="15">
        <f>IF(Q69="","",Q69*J69/100*Config!$B$4)</f>
        <v/>
      </c>
      <c r="W69" s="15">
        <f>IF(R69="","",R69*J69/100*Config!$B$4)</f>
        <v/>
      </c>
      <c r="X69" s="15">
        <f>IF(S69="","",S69*J69/100*Config!$B$4)</f>
        <v/>
      </c>
      <c r="Y69" s="15">
        <f>IF(T69="","",T69*J69/100*Config!$B$4)</f>
        <v/>
      </c>
      <c r="Z69" s="15">
        <f>IF(U69="","",Config!$B$4 + SUM($U$2:U69))</f>
        <v/>
      </c>
      <c r="AA69" s="15">
        <f>IF(V69="","",Config!$B$4 + SUM($V$2:V69))</f>
        <v/>
      </c>
      <c r="AB69" s="15">
        <f>IF(W69="","",Config!$B$4 + SUM($W$2:W69))</f>
        <v/>
      </c>
      <c r="AC69" s="15">
        <f>IF(X69="","",Config!$B$4 + SUM($X$2:X69))</f>
        <v/>
      </c>
      <c r="AD69" s="15">
        <f>IF(Y69="","",Config!$B$4 + SUM($Y$2:Y69))</f>
        <v/>
      </c>
      <c r="AE69" s="15">
        <f>IF(P69="","",P69*J69/100*Config!$B$11)</f>
        <v/>
      </c>
      <c r="AF69" s="15">
        <f>IF(Q69="","",Q69*J69/100*Config!$B$11)</f>
        <v/>
      </c>
      <c r="AG69" s="15">
        <f>IF(R69="","",R69*J69/100*Config!$B$11)</f>
        <v/>
      </c>
      <c r="AH69" s="15">
        <f>IF(S69="","",S69*J69/100*Config!$B$11)</f>
        <v/>
      </c>
      <c r="AI69" s="15">
        <f>IF(T69="","",T69*J69/100*Config!$B$11)</f>
        <v/>
      </c>
      <c r="AJ69" s="15">
        <f>IF(AE69="","",Config!$B$9 + SUM($AE$2:AE69))</f>
        <v/>
      </c>
      <c r="AK69" s="15">
        <f>IF(AF69="","",Config!$B$9 + SUM($AF$2:AF69))</f>
        <v/>
      </c>
      <c r="AL69" s="15">
        <f>IF(AG69="","",Config!$B$9 + SUM($AG$2:AG69))</f>
        <v/>
      </c>
      <c r="AM69" s="15">
        <f>IF(AH69="","",Config!$B$9 + SUM($AH$2:AH69))</f>
        <v/>
      </c>
      <c r="AN69" s="15">
        <f>IF(AI69="","",Config!$B$9 + SUM($AI$2:AI69))</f>
        <v/>
      </c>
      <c r="AO69" s="16">
        <f>IF(P69="","",IF(P69&gt;0,1,0))</f>
        <v/>
      </c>
      <c r="AP69" s="16">
        <f>IF(Q69="","",IF(Q69&gt;0,1,0))</f>
        <v/>
      </c>
      <c r="AQ69" s="16">
        <f>IF(R69="","",IF(R69&gt;0,1,0))</f>
        <v/>
      </c>
      <c r="AR69" s="16">
        <f>IF(S69="","",IF(S69&gt;0,1,0))</f>
        <v/>
      </c>
      <c r="AS69" s="16">
        <f>IF(T69="","",IF(T69&gt;0,1,0))</f>
        <v/>
      </c>
      <c r="AT69" s="17">
        <f>IF(Z69="","",IF(AT68="",Z69,MAX(AT68,Z69)))</f>
        <v/>
      </c>
      <c r="AU69" s="17">
        <f>IF(AA69="","",IF(AU68="",AA69,MAX(AU68,AA69)))</f>
        <v/>
      </c>
      <c r="AV69" s="17">
        <f>IF(AB69="","",IF(AV68="",AB69,MAX(AV68,AB69)))</f>
        <v/>
      </c>
      <c r="AW69" s="17">
        <f>IF(AC69="","",IF(AW68="",AC69,MAX(AW68,AC69)))</f>
        <v/>
      </c>
      <c r="AX69" s="17">
        <f>IF(AD69="","",IF(AX68="",AD69,MAX(AX68,AD69)))</f>
        <v/>
      </c>
      <c r="AY69" s="17">
        <f>IF(Z69="","",AT69-Z69)</f>
        <v/>
      </c>
      <c r="AZ69" s="17">
        <f>IF(AA69="","",AU69-AA69)</f>
        <v/>
      </c>
      <c r="BA69" s="17">
        <f>IF(AB69="","",AV69-AB69)</f>
        <v/>
      </c>
      <c r="BB69" s="17">
        <f>IF(AC69="","",AW69-AC69)</f>
        <v/>
      </c>
      <c r="BC69" s="17">
        <f>IF(AD69="","",AX69-AD69)</f>
        <v/>
      </c>
      <c r="BD69" s="17">
        <f>IF(OR(AE69="",B69=""),"",SUMIFS($AE$2:AE69,$B$2:B69,B69))</f>
        <v/>
      </c>
      <c r="BE69" s="17">
        <f>IF(OR(AF69="",B69=""),"",SUMIFS($AF$2:AF69,$B$2:B69,B69))</f>
        <v/>
      </c>
      <c r="BF69" s="17">
        <f>IF(OR(AG69="",B69=""),"",SUMIFS($AG$2:AG69,$B$2:B69,B69))</f>
        <v/>
      </c>
      <c r="BG69" s="17">
        <f>IF(OR(AH69="",B69=""),"",SUMIFS($AH$2:AH69,$B$2:B69,B69))</f>
        <v/>
      </c>
      <c r="BH69" s="17">
        <f>IF(OR(AI69="",B69=""),"",SUMIFS($AI$2:AI69,$B$2:B69,B69))</f>
        <v/>
      </c>
      <c r="BI69" s="17">
        <f>IF(AJ69="","",IF(BI68="",AJ69,MAX(BI68,AJ69)))</f>
        <v/>
      </c>
      <c r="BJ69" s="17">
        <f>IF(AK69="","",IF(BJ68="",AK69,MAX(BJ68,AK69)))</f>
        <v/>
      </c>
      <c r="BK69" s="17">
        <f>IF(AL69="","",IF(BK68="",AL69,MAX(BK68,AL69)))</f>
        <v/>
      </c>
      <c r="BL69" s="17">
        <f>IF(AM69="","",IF(BL68="",AM69,MAX(BL68,AM69)))</f>
        <v/>
      </c>
      <c r="BM69" s="17">
        <f>IF(AN69="","",IF(BM68="",AN69,MAX(BM68,AN69)))</f>
        <v/>
      </c>
      <c r="BN69" s="17">
        <f>IF(AJ69="","",BI69-AJ69)</f>
        <v/>
      </c>
      <c r="BO69" s="17">
        <f>IF(AK69="","",BJ69-AK69)</f>
        <v/>
      </c>
      <c r="BP69" s="17">
        <f>IF(AL69="","",BK69-AL69)</f>
        <v/>
      </c>
      <c r="BQ69" s="17">
        <f>IF(AM69="","",BL69-AM69)</f>
        <v/>
      </c>
      <c r="BR69" s="17">
        <f>IF(AN69="","",BM69-AN69)</f>
        <v/>
      </c>
    </row>
    <row r="70">
      <c r="A70">
        <f>ROW()-1</f>
        <v/>
      </c>
      <c r="B70" s="9" t="n">
        <v>46135</v>
      </c>
      <c r="C70" s="32" t="n">
        <v>0.8083333333333333</v>
      </c>
      <c r="D70" s="11">
        <f>IF(B70="","",CHOOSE(WEEKDAY(B70,2),"Lu","Ma","Mi","Jo","Vi","Sa","Du"))</f>
        <v/>
      </c>
      <c r="E70" s="11">
        <f>IF(OR(B70="",C70=""),"",IF(OR(WEEKDAY(B70,2)=1,WEEKDAY(B70,2)=5),"D",IF(AND(C70&gt;=TIME(15,30,0),C70&lt;TIME(16,30,0)),"C",IF(AND(AND(WEEKDAY(B70,2)&gt;=2,WEEKDAY(B70,2)&lt;=4),C70&gt;=TIME(16,35,0),C70&lt;TIME(17,0,0)),"A1",IF(AND(AND(WEEKDAY(B70,2)&gt;=2,WEEKDAY(B70,2)&lt;=4),C70&gt;=TIME(17,0,0),C70&lt;TIME(18,0,0)),"A2",IF(AND(AND(WEEKDAY(B70,2)&gt;=2,WEEKDAY(B70,2)&lt;=4),C70&gt;=TIME(18,0,0),C70&lt;TIME(19,0,0)),"A3",IF(AND(AND(WEEKDAY(B70,2)&gt;=2,WEEKDAY(B70,2)&lt;=4),C70&gt;=TIME(22,0,0),C70&lt;TIME(22,45,0)),"B","Other")))))))</f>
        <v/>
      </c>
      <c r="F70" s="12" t="inlineStr">
        <is>
          <t>M2D</t>
        </is>
      </c>
      <c r="G70" s="12" t="inlineStr">
        <is>
          <t>DIA</t>
        </is>
      </c>
      <c r="H70" s="12" t="inlineStr">
        <is>
          <t>3min</t>
        </is>
      </c>
      <c r="I70" s="12" t="inlineStr">
        <is>
          <t>Sell</t>
        </is>
      </c>
      <c r="J70" s="13" t="n">
        <v>0.1</v>
      </c>
      <c r="K70" s="13" t="n">
        <v>0.04</v>
      </c>
      <c r="L70" s="13" t="n">
        <v>0.07000000000000001</v>
      </c>
      <c r="M70" s="13" t="n">
        <v>0.1</v>
      </c>
      <c r="N70" s="12" t="inlineStr">
        <is>
          <t>TP2</t>
        </is>
      </c>
      <c r="O70" s="12" t="n"/>
      <c r="P70" s="14">
        <f>IF(N70="","",IF(N70="SL",-1,K70/J70))</f>
        <v/>
      </c>
      <c r="Q70" s="14">
        <f>IF(N70="","",IF(OR(N70="SL",N70="TP0"),-1,L70/J70))</f>
        <v/>
      </c>
      <c r="R70" s="14">
        <f>IF(N70="","",IF(N70="TP2",M70/J70,-1))</f>
        <v/>
      </c>
      <c r="S70" s="14">
        <f>IF(N70="","",IF(N70="SL",-1,IF(N70="TP0",0.5*K70/J70,0.5*(K70+L70)/J70)))</f>
        <v/>
      </c>
      <c r="T70" s="14">
        <f>IF(N70="","",IF(N70="SL",-1,IF(N70="TP0",0.5*K70/J70-0.5,0.5*(K70+L70)/J70)))</f>
        <v/>
      </c>
      <c r="U70" s="15">
        <f>IF(P70="","",P70*J70/100*Config!$B$4)</f>
        <v/>
      </c>
      <c r="V70" s="15">
        <f>IF(Q70="","",Q70*J70/100*Config!$B$4)</f>
        <v/>
      </c>
      <c r="W70" s="15">
        <f>IF(R70="","",R70*J70/100*Config!$B$4)</f>
        <v/>
      </c>
      <c r="X70" s="15">
        <f>IF(S70="","",S70*J70/100*Config!$B$4)</f>
        <v/>
      </c>
      <c r="Y70" s="15">
        <f>IF(T70="","",T70*J70/100*Config!$B$4)</f>
        <v/>
      </c>
      <c r="Z70" s="15">
        <f>IF(U70="","",Config!$B$4 + SUM($U$2:U70))</f>
        <v/>
      </c>
      <c r="AA70" s="15">
        <f>IF(V70="","",Config!$B$4 + SUM($V$2:V70))</f>
        <v/>
      </c>
      <c r="AB70" s="15">
        <f>IF(W70="","",Config!$B$4 + SUM($W$2:W70))</f>
        <v/>
      </c>
      <c r="AC70" s="15">
        <f>IF(X70="","",Config!$B$4 + SUM($X$2:X70))</f>
        <v/>
      </c>
      <c r="AD70" s="15">
        <f>IF(Y70="","",Config!$B$4 + SUM($Y$2:Y70))</f>
        <v/>
      </c>
      <c r="AE70" s="15">
        <f>IF(P70="","",P70*J70/100*Config!$B$11)</f>
        <v/>
      </c>
      <c r="AF70" s="15">
        <f>IF(Q70="","",Q70*J70/100*Config!$B$11)</f>
        <v/>
      </c>
      <c r="AG70" s="15">
        <f>IF(R70="","",R70*J70/100*Config!$B$11)</f>
        <v/>
      </c>
      <c r="AH70" s="15">
        <f>IF(S70="","",S70*J70/100*Config!$B$11)</f>
        <v/>
      </c>
      <c r="AI70" s="15">
        <f>IF(T70="","",T70*J70/100*Config!$B$11)</f>
        <v/>
      </c>
      <c r="AJ70" s="15">
        <f>IF(AE70="","",Config!$B$9 + SUM($AE$2:AE70))</f>
        <v/>
      </c>
      <c r="AK70" s="15">
        <f>IF(AF70="","",Config!$B$9 + SUM($AF$2:AF70))</f>
        <v/>
      </c>
      <c r="AL70" s="15">
        <f>IF(AG70="","",Config!$B$9 + SUM($AG$2:AG70))</f>
        <v/>
      </c>
      <c r="AM70" s="15">
        <f>IF(AH70="","",Config!$B$9 + SUM($AH$2:AH70))</f>
        <v/>
      </c>
      <c r="AN70" s="15">
        <f>IF(AI70="","",Config!$B$9 + SUM($AI$2:AI70))</f>
        <v/>
      </c>
      <c r="AO70" s="16">
        <f>IF(P70="","",IF(P70&gt;0,1,0))</f>
        <v/>
      </c>
      <c r="AP70" s="16">
        <f>IF(Q70="","",IF(Q70&gt;0,1,0))</f>
        <v/>
      </c>
      <c r="AQ70" s="16">
        <f>IF(R70="","",IF(R70&gt;0,1,0))</f>
        <v/>
      </c>
      <c r="AR70" s="16">
        <f>IF(S70="","",IF(S70&gt;0,1,0))</f>
        <v/>
      </c>
      <c r="AS70" s="16">
        <f>IF(T70="","",IF(T70&gt;0,1,0))</f>
        <v/>
      </c>
      <c r="AT70" s="17">
        <f>IF(Z70="","",IF(AT69="",Z70,MAX(AT69,Z70)))</f>
        <v/>
      </c>
      <c r="AU70" s="17">
        <f>IF(AA70="","",IF(AU69="",AA70,MAX(AU69,AA70)))</f>
        <v/>
      </c>
      <c r="AV70" s="17">
        <f>IF(AB70="","",IF(AV69="",AB70,MAX(AV69,AB70)))</f>
        <v/>
      </c>
      <c r="AW70" s="17">
        <f>IF(AC70="","",IF(AW69="",AC70,MAX(AW69,AC70)))</f>
        <v/>
      </c>
      <c r="AX70" s="17">
        <f>IF(AD70="","",IF(AX69="",AD70,MAX(AX69,AD70)))</f>
        <v/>
      </c>
      <c r="AY70" s="17">
        <f>IF(Z70="","",AT70-Z70)</f>
        <v/>
      </c>
      <c r="AZ70" s="17">
        <f>IF(AA70="","",AU70-AA70)</f>
        <v/>
      </c>
      <c r="BA70" s="17">
        <f>IF(AB70="","",AV70-AB70)</f>
        <v/>
      </c>
      <c r="BB70" s="17">
        <f>IF(AC70="","",AW70-AC70)</f>
        <v/>
      </c>
      <c r="BC70" s="17">
        <f>IF(AD70="","",AX70-AD70)</f>
        <v/>
      </c>
      <c r="BD70" s="17">
        <f>IF(OR(AE70="",B70=""),"",SUMIFS($AE$2:AE70,$B$2:B70,B70))</f>
        <v/>
      </c>
      <c r="BE70" s="17">
        <f>IF(OR(AF70="",B70=""),"",SUMIFS($AF$2:AF70,$B$2:B70,B70))</f>
        <v/>
      </c>
      <c r="BF70" s="17">
        <f>IF(OR(AG70="",B70=""),"",SUMIFS($AG$2:AG70,$B$2:B70,B70))</f>
        <v/>
      </c>
      <c r="BG70" s="17">
        <f>IF(OR(AH70="",B70=""),"",SUMIFS($AH$2:AH70,$B$2:B70,B70))</f>
        <v/>
      </c>
      <c r="BH70" s="17">
        <f>IF(OR(AI70="",B70=""),"",SUMIFS($AI$2:AI70,$B$2:B70,B70))</f>
        <v/>
      </c>
      <c r="BI70" s="17">
        <f>IF(AJ70="","",IF(BI69="",AJ70,MAX(BI69,AJ70)))</f>
        <v/>
      </c>
      <c r="BJ70" s="17">
        <f>IF(AK70="","",IF(BJ69="",AK70,MAX(BJ69,AK70)))</f>
        <v/>
      </c>
      <c r="BK70" s="17">
        <f>IF(AL70="","",IF(BK69="",AL70,MAX(BK69,AL70)))</f>
        <v/>
      </c>
      <c r="BL70" s="17">
        <f>IF(AM70="","",IF(BL69="",AM70,MAX(BL69,AM70)))</f>
        <v/>
      </c>
      <c r="BM70" s="17">
        <f>IF(AN70="","",IF(BM69="",AN70,MAX(BM69,AN70)))</f>
        <v/>
      </c>
      <c r="BN70" s="17">
        <f>IF(AJ70="","",BI70-AJ70)</f>
        <v/>
      </c>
      <c r="BO70" s="17">
        <f>IF(AK70="","",BJ70-AK70)</f>
        <v/>
      </c>
      <c r="BP70" s="17">
        <f>IF(AL70="","",BK70-AL70)</f>
        <v/>
      </c>
      <c r="BQ70" s="17">
        <f>IF(AM70="","",BL70-AM70)</f>
        <v/>
      </c>
      <c r="BR70" s="17">
        <f>IF(AN70="","",BM70-AN70)</f>
        <v/>
      </c>
    </row>
    <row r="71">
      <c r="A71">
        <f>ROW()-1</f>
        <v/>
      </c>
      <c r="B71" s="9" t="n">
        <v>46135</v>
      </c>
      <c r="C71" s="32" t="n">
        <v>0.7395833333333334</v>
      </c>
      <c r="D71" s="11">
        <f>IF(B71="","",CHOOSE(WEEKDAY(B71,2),"Lu","Ma","Mi","Jo","Vi","Sa","Du"))</f>
        <v/>
      </c>
      <c r="E71" s="11">
        <f>IF(OR(B71="",C71=""),"",IF(OR(WEEKDAY(B71,2)=1,WEEKDAY(B71,2)=5),"D",IF(AND(C71&gt;=TIME(15,30,0),C71&lt;TIME(16,30,0)),"C",IF(AND(AND(WEEKDAY(B71,2)&gt;=2,WEEKDAY(B71,2)&lt;=4),C71&gt;=TIME(16,35,0),C71&lt;TIME(17,0,0)),"A1",IF(AND(AND(WEEKDAY(B71,2)&gt;=2,WEEKDAY(B71,2)&lt;=4),C71&gt;=TIME(17,0,0),C71&lt;TIME(18,0,0)),"A2",IF(AND(AND(WEEKDAY(B71,2)&gt;=2,WEEKDAY(B71,2)&lt;=4),C71&gt;=TIME(18,0,0),C71&lt;TIME(19,0,0)),"A3",IF(AND(AND(WEEKDAY(B71,2)&gt;=2,WEEKDAY(B71,2)&lt;=4),C71&gt;=TIME(22,0,0),C71&lt;TIME(22,45,0)),"B","Other")))))))</f>
        <v/>
      </c>
      <c r="F71" s="12" t="inlineStr">
        <is>
          <t>M2D</t>
        </is>
      </c>
      <c r="G71" s="12" t="inlineStr">
        <is>
          <t>DIA</t>
        </is>
      </c>
      <c r="H71" s="12" t="inlineStr">
        <is>
          <t>3min</t>
        </is>
      </c>
      <c r="I71" s="12" t="inlineStr">
        <is>
          <t>Buy</t>
        </is>
      </c>
      <c r="J71" s="13" t="n">
        <v>0.17</v>
      </c>
      <c r="K71" s="13" t="n">
        <v>0.09</v>
      </c>
      <c r="L71" s="13" t="n">
        <v>0.14</v>
      </c>
      <c r="M71" s="13" t="n">
        <v>0.17</v>
      </c>
      <c r="N71" s="12" t="inlineStr">
        <is>
          <t>TP0</t>
        </is>
      </c>
      <c r="O71" s="12" t="n"/>
      <c r="P71" s="14">
        <f>IF(N71="","",IF(N71="SL",-1,K71/J71))</f>
        <v/>
      </c>
      <c r="Q71" s="14">
        <f>IF(N71="","",IF(OR(N71="SL",N71="TP0"),-1,L71/J71))</f>
        <v/>
      </c>
      <c r="R71" s="14">
        <f>IF(N71="","",IF(N71="TP2",M71/J71,-1))</f>
        <v/>
      </c>
      <c r="S71" s="14">
        <f>IF(N71="","",IF(N71="SL",-1,IF(N71="TP0",0.5*K71/J71,0.5*(K71+L71)/J71)))</f>
        <v/>
      </c>
      <c r="T71" s="14">
        <f>IF(N71="","",IF(N71="SL",-1,IF(N71="TP0",0.5*K71/J71-0.5,0.5*(K71+L71)/J71)))</f>
        <v/>
      </c>
      <c r="U71" s="15">
        <f>IF(P71="","",P71*J71/100*Config!$B$4)</f>
        <v/>
      </c>
      <c r="V71" s="15">
        <f>IF(Q71="","",Q71*J71/100*Config!$B$4)</f>
        <v/>
      </c>
      <c r="W71" s="15">
        <f>IF(R71="","",R71*J71/100*Config!$B$4)</f>
        <v/>
      </c>
      <c r="X71" s="15">
        <f>IF(S71="","",S71*J71/100*Config!$B$4)</f>
        <v/>
      </c>
      <c r="Y71" s="15">
        <f>IF(T71="","",T71*J71/100*Config!$B$4)</f>
        <v/>
      </c>
      <c r="Z71" s="15">
        <f>IF(U71="","",Config!$B$4 + SUM($U$2:U71))</f>
        <v/>
      </c>
      <c r="AA71" s="15">
        <f>IF(V71="","",Config!$B$4 + SUM($V$2:V71))</f>
        <v/>
      </c>
      <c r="AB71" s="15">
        <f>IF(W71="","",Config!$B$4 + SUM($W$2:W71))</f>
        <v/>
      </c>
      <c r="AC71" s="15">
        <f>IF(X71="","",Config!$B$4 + SUM($X$2:X71))</f>
        <v/>
      </c>
      <c r="AD71" s="15">
        <f>IF(Y71="","",Config!$B$4 + SUM($Y$2:Y71))</f>
        <v/>
      </c>
      <c r="AE71" s="15">
        <f>IF(P71="","",P71*J71/100*Config!$B$11)</f>
        <v/>
      </c>
      <c r="AF71" s="15">
        <f>IF(Q71="","",Q71*J71/100*Config!$B$11)</f>
        <v/>
      </c>
      <c r="AG71" s="15">
        <f>IF(R71="","",R71*J71/100*Config!$B$11)</f>
        <v/>
      </c>
      <c r="AH71" s="15">
        <f>IF(S71="","",S71*J71/100*Config!$B$11)</f>
        <v/>
      </c>
      <c r="AI71" s="15">
        <f>IF(T71="","",T71*J71/100*Config!$B$11)</f>
        <v/>
      </c>
      <c r="AJ71" s="15">
        <f>IF(AE71="","",Config!$B$9 + SUM($AE$2:AE71))</f>
        <v/>
      </c>
      <c r="AK71" s="15">
        <f>IF(AF71="","",Config!$B$9 + SUM($AF$2:AF71))</f>
        <v/>
      </c>
      <c r="AL71" s="15">
        <f>IF(AG71="","",Config!$B$9 + SUM($AG$2:AG71))</f>
        <v/>
      </c>
      <c r="AM71" s="15">
        <f>IF(AH71="","",Config!$B$9 + SUM($AH$2:AH71))</f>
        <v/>
      </c>
      <c r="AN71" s="15">
        <f>IF(AI71="","",Config!$B$9 + SUM($AI$2:AI71))</f>
        <v/>
      </c>
      <c r="AO71" s="16">
        <f>IF(P71="","",IF(P71&gt;0,1,0))</f>
        <v/>
      </c>
      <c r="AP71" s="16">
        <f>IF(Q71="","",IF(Q71&gt;0,1,0))</f>
        <v/>
      </c>
      <c r="AQ71" s="16">
        <f>IF(R71="","",IF(R71&gt;0,1,0))</f>
        <v/>
      </c>
      <c r="AR71" s="16">
        <f>IF(S71="","",IF(S71&gt;0,1,0))</f>
        <v/>
      </c>
      <c r="AS71" s="16">
        <f>IF(T71="","",IF(T71&gt;0,1,0))</f>
        <v/>
      </c>
      <c r="AT71" s="17">
        <f>IF(Z71="","",IF(AT70="",Z71,MAX(AT70,Z71)))</f>
        <v/>
      </c>
      <c r="AU71" s="17">
        <f>IF(AA71="","",IF(AU70="",AA71,MAX(AU70,AA71)))</f>
        <v/>
      </c>
      <c r="AV71" s="17">
        <f>IF(AB71="","",IF(AV70="",AB71,MAX(AV70,AB71)))</f>
        <v/>
      </c>
      <c r="AW71" s="17">
        <f>IF(AC71="","",IF(AW70="",AC71,MAX(AW70,AC71)))</f>
        <v/>
      </c>
      <c r="AX71" s="17">
        <f>IF(AD71="","",IF(AX70="",AD71,MAX(AX70,AD71)))</f>
        <v/>
      </c>
      <c r="AY71" s="17">
        <f>IF(Z71="","",AT71-Z71)</f>
        <v/>
      </c>
      <c r="AZ71" s="17">
        <f>IF(AA71="","",AU71-AA71)</f>
        <v/>
      </c>
      <c r="BA71" s="17">
        <f>IF(AB71="","",AV71-AB71)</f>
        <v/>
      </c>
      <c r="BB71" s="17">
        <f>IF(AC71="","",AW71-AC71)</f>
        <v/>
      </c>
      <c r="BC71" s="17">
        <f>IF(AD71="","",AX71-AD71)</f>
        <v/>
      </c>
      <c r="BD71" s="17">
        <f>IF(OR(AE71="",B71=""),"",SUMIFS($AE$2:AE71,$B$2:B71,B71))</f>
        <v/>
      </c>
      <c r="BE71" s="17">
        <f>IF(OR(AF71="",B71=""),"",SUMIFS($AF$2:AF71,$B$2:B71,B71))</f>
        <v/>
      </c>
      <c r="BF71" s="17">
        <f>IF(OR(AG71="",B71=""),"",SUMIFS($AG$2:AG71,$B$2:B71,B71))</f>
        <v/>
      </c>
      <c r="BG71" s="17">
        <f>IF(OR(AH71="",B71=""),"",SUMIFS($AH$2:AH71,$B$2:B71,B71))</f>
        <v/>
      </c>
      <c r="BH71" s="17">
        <f>IF(OR(AI71="",B71=""),"",SUMIFS($AI$2:AI71,$B$2:B71,B71))</f>
        <v/>
      </c>
      <c r="BI71" s="17">
        <f>IF(AJ71="","",IF(BI70="",AJ71,MAX(BI70,AJ71)))</f>
        <v/>
      </c>
      <c r="BJ71" s="17">
        <f>IF(AK71="","",IF(BJ70="",AK71,MAX(BJ70,AK71)))</f>
        <v/>
      </c>
      <c r="BK71" s="17">
        <f>IF(AL71="","",IF(BK70="",AL71,MAX(BK70,AL71)))</f>
        <v/>
      </c>
      <c r="BL71" s="17">
        <f>IF(AM71="","",IF(BL70="",AM71,MAX(BL70,AM71)))</f>
        <v/>
      </c>
      <c r="BM71" s="17">
        <f>IF(AN71="","",IF(BM70="",AN71,MAX(BM70,AN71)))</f>
        <v/>
      </c>
      <c r="BN71" s="17">
        <f>IF(AJ71="","",BI71-AJ71)</f>
        <v/>
      </c>
      <c r="BO71" s="17">
        <f>IF(AK71="","",BJ71-AK71)</f>
        <v/>
      </c>
      <c r="BP71" s="17">
        <f>IF(AL71="","",BK71-AL71)</f>
        <v/>
      </c>
      <c r="BQ71" s="17">
        <f>IF(AM71="","",BL71-AM71)</f>
        <v/>
      </c>
      <c r="BR71" s="17">
        <f>IF(AN71="","",BM71-AN71)</f>
        <v/>
      </c>
    </row>
    <row r="72">
      <c r="A72">
        <f>ROW()-1</f>
        <v/>
      </c>
      <c r="B72" s="9" t="n">
        <v>46135</v>
      </c>
      <c r="C72" s="32" t="n">
        <v>0.7104166666666667</v>
      </c>
      <c r="D72" s="11">
        <f>IF(B72="","",CHOOSE(WEEKDAY(B72,2),"Lu","Ma","Mi","Jo","Vi","Sa","Du"))</f>
        <v/>
      </c>
      <c r="E72" s="11">
        <f>IF(OR(B72="",C72=""),"",IF(OR(WEEKDAY(B72,2)=1,WEEKDAY(B72,2)=5),"D",IF(AND(C72&gt;=TIME(15,30,0),C72&lt;TIME(16,30,0)),"C",IF(AND(AND(WEEKDAY(B72,2)&gt;=2,WEEKDAY(B72,2)&lt;=4),C72&gt;=TIME(16,35,0),C72&lt;TIME(17,0,0)),"A1",IF(AND(AND(WEEKDAY(B72,2)&gt;=2,WEEKDAY(B72,2)&lt;=4),C72&gt;=TIME(17,0,0),C72&lt;TIME(18,0,0)),"A2",IF(AND(AND(WEEKDAY(B72,2)&gt;=2,WEEKDAY(B72,2)&lt;=4),C72&gt;=TIME(18,0,0),C72&lt;TIME(19,0,0)),"A3",IF(AND(AND(WEEKDAY(B72,2)&gt;=2,WEEKDAY(B72,2)&lt;=4),C72&gt;=TIME(22,0,0),C72&lt;TIME(22,45,0)),"B","Other")))))))</f>
        <v/>
      </c>
      <c r="F72" s="12" t="inlineStr">
        <is>
          <t>M2D</t>
        </is>
      </c>
      <c r="G72" s="12" t="inlineStr">
        <is>
          <t>DIA</t>
        </is>
      </c>
      <c r="H72" s="12" t="inlineStr">
        <is>
          <t>3min</t>
        </is>
      </c>
      <c r="I72" s="12" t="inlineStr">
        <is>
          <t>Sell</t>
        </is>
      </c>
      <c r="J72" s="13" t="n">
        <v>0.13</v>
      </c>
      <c r="K72" s="13" t="n">
        <v>0.06</v>
      </c>
      <c r="L72" s="13" t="n">
        <v>0.1</v>
      </c>
      <c r="M72" s="13" t="n">
        <v>0.13</v>
      </c>
      <c r="N72" s="12" t="inlineStr">
        <is>
          <t>SL</t>
        </is>
      </c>
      <c r="O72" s="12" t="n"/>
      <c r="P72" s="14">
        <f>IF(N72="","",IF(N72="SL",-1,K72/J72))</f>
        <v/>
      </c>
      <c r="Q72" s="14">
        <f>IF(N72="","",IF(OR(N72="SL",N72="TP0"),-1,L72/J72))</f>
        <v/>
      </c>
      <c r="R72" s="14">
        <f>IF(N72="","",IF(N72="TP2",M72/J72,-1))</f>
        <v/>
      </c>
      <c r="S72" s="14">
        <f>IF(N72="","",IF(N72="SL",-1,IF(N72="TP0",0.5*K72/J72,0.5*(K72+L72)/J72)))</f>
        <v/>
      </c>
      <c r="T72" s="14">
        <f>IF(N72="","",IF(N72="SL",-1,IF(N72="TP0",0.5*K72/J72-0.5,0.5*(K72+L72)/J72)))</f>
        <v/>
      </c>
      <c r="U72" s="15">
        <f>IF(P72="","",P72*J72/100*Config!$B$4)</f>
        <v/>
      </c>
      <c r="V72" s="15">
        <f>IF(Q72="","",Q72*J72/100*Config!$B$4)</f>
        <v/>
      </c>
      <c r="W72" s="15">
        <f>IF(R72="","",R72*J72/100*Config!$B$4)</f>
        <v/>
      </c>
      <c r="X72" s="15">
        <f>IF(S72="","",S72*J72/100*Config!$B$4)</f>
        <v/>
      </c>
      <c r="Y72" s="15">
        <f>IF(T72="","",T72*J72/100*Config!$B$4)</f>
        <v/>
      </c>
      <c r="Z72" s="15">
        <f>IF(U72="","",Config!$B$4 + SUM($U$2:U72))</f>
        <v/>
      </c>
      <c r="AA72" s="15">
        <f>IF(V72="","",Config!$B$4 + SUM($V$2:V72))</f>
        <v/>
      </c>
      <c r="AB72" s="15">
        <f>IF(W72="","",Config!$B$4 + SUM($W$2:W72))</f>
        <v/>
      </c>
      <c r="AC72" s="15">
        <f>IF(X72="","",Config!$B$4 + SUM($X$2:X72))</f>
        <v/>
      </c>
      <c r="AD72" s="15">
        <f>IF(Y72="","",Config!$B$4 + SUM($Y$2:Y72))</f>
        <v/>
      </c>
      <c r="AE72" s="15">
        <f>IF(P72="","",P72*J72/100*Config!$B$11)</f>
        <v/>
      </c>
      <c r="AF72" s="15">
        <f>IF(Q72="","",Q72*J72/100*Config!$B$11)</f>
        <v/>
      </c>
      <c r="AG72" s="15">
        <f>IF(R72="","",R72*J72/100*Config!$B$11)</f>
        <v/>
      </c>
      <c r="AH72" s="15">
        <f>IF(S72="","",S72*J72/100*Config!$B$11)</f>
        <v/>
      </c>
      <c r="AI72" s="15">
        <f>IF(T72="","",T72*J72/100*Config!$B$11)</f>
        <v/>
      </c>
      <c r="AJ72" s="15">
        <f>IF(AE72="","",Config!$B$9 + SUM($AE$2:AE72))</f>
        <v/>
      </c>
      <c r="AK72" s="15">
        <f>IF(AF72="","",Config!$B$9 + SUM($AF$2:AF72))</f>
        <v/>
      </c>
      <c r="AL72" s="15">
        <f>IF(AG72="","",Config!$B$9 + SUM($AG$2:AG72))</f>
        <v/>
      </c>
      <c r="AM72" s="15">
        <f>IF(AH72="","",Config!$B$9 + SUM($AH$2:AH72))</f>
        <v/>
      </c>
      <c r="AN72" s="15">
        <f>IF(AI72="","",Config!$B$9 + SUM($AI$2:AI72))</f>
        <v/>
      </c>
      <c r="AO72" s="16">
        <f>IF(P72="","",IF(P72&gt;0,1,0))</f>
        <v/>
      </c>
      <c r="AP72" s="16">
        <f>IF(Q72="","",IF(Q72&gt;0,1,0))</f>
        <v/>
      </c>
      <c r="AQ72" s="16">
        <f>IF(R72="","",IF(R72&gt;0,1,0))</f>
        <v/>
      </c>
      <c r="AR72" s="16">
        <f>IF(S72="","",IF(S72&gt;0,1,0))</f>
        <v/>
      </c>
      <c r="AS72" s="16">
        <f>IF(T72="","",IF(T72&gt;0,1,0))</f>
        <v/>
      </c>
      <c r="AT72" s="17">
        <f>IF(Z72="","",IF(AT71="",Z72,MAX(AT71,Z72)))</f>
        <v/>
      </c>
      <c r="AU72" s="17">
        <f>IF(AA72="","",IF(AU71="",AA72,MAX(AU71,AA72)))</f>
        <v/>
      </c>
      <c r="AV72" s="17">
        <f>IF(AB72="","",IF(AV71="",AB72,MAX(AV71,AB72)))</f>
        <v/>
      </c>
      <c r="AW72" s="17">
        <f>IF(AC72="","",IF(AW71="",AC72,MAX(AW71,AC72)))</f>
        <v/>
      </c>
      <c r="AX72" s="17">
        <f>IF(AD72="","",IF(AX71="",AD72,MAX(AX71,AD72)))</f>
        <v/>
      </c>
      <c r="AY72" s="17">
        <f>IF(Z72="","",AT72-Z72)</f>
        <v/>
      </c>
      <c r="AZ72" s="17">
        <f>IF(AA72="","",AU72-AA72)</f>
        <v/>
      </c>
      <c r="BA72" s="17">
        <f>IF(AB72="","",AV72-AB72)</f>
        <v/>
      </c>
      <c r="BB72" s="17">
        <f>IF(AC72="","",AW72-AC72)</f>
        <v/>
      </c>
      <c r="BC72" s="17">
        <f>IF(AD72="","",AX72-AD72)</f>
        <v/>
      </c>
      <c r="BD72" s="17">
        <f>IF(OR(AE72="",B72=""),"",SUMIFS($AE$2:AE72,$B$2:B72,B72))</f>
        <v/>
      </c>
      <c r="BE72" s="17">
        <f>IF(OR(AF72="",B72=""),"",SUMIFS($AF$2:AF72,$B$2:B72,B72))</f>
        <v/>
      </c>
      <c r="BF72" s="17">
        <f>IF(OR(AG72="",B72=""),"",SUMIFS($AG$2:AG72,$B$2:B72,B72))</f>
        <v/>
      </c>
      <c r="BG72" s="17">
        <f>IF(OR(AH72="",B72=""),"",SUMIFS($AH$2:AH72,$B$2:B72,B72))</f>
        <v/>
      </c>
      <c r="BH72" s="17">
        <f>IF(OR(AI72="",B72=""),"",SUMIFS($AI$2:AI72,$B$2:B72,B72))</f>
        <v/>
      </c>
      <c r="BI72" s="17">
        <f>IF(AJ72="","",IF(BI71="",AJ72,MAX(BI71,AJ72)))</f>
        <v/>
      </c>
      <c r="BJ72" s="17">
        <f>IF(AK72="","",IF(BJ71="",AK72,MAX(BJ71,AK72)))</f>
        <v/>
      </c>
      <c r="BK72" s="17">
        <f>IF(AL72="","",IF(BK71="",AL72,MAX(BK71,AL72)))</f>
        <v/>
      </c>
      <c r="BL72" s="17">
        <f>IF(AM72="","",IF(BL71="",AM72,MAX(BL71,AM72)))</f>
        <v/>
      </c>
      <c r="BM72" s="17">
        <f>IF(AN72="","",IF(BM71="",AN72,MAX(BM71,AN72)))</f>
        <v/>
      </c>
      <c r="BN72" s="17">
        <f>IF(AJ72="","",BI72-AJ72)</f>
        <v/>
      </c>
      <c r="BO72" s="17">
        <f>IF(AK72="","",BJ72-AK72)</f>
        <v/>
      </c>
      <c r="BP72" s="17">
        <f>IF(AL72="","",BK72-AL72)</f>
        <v/>
      </c>
      <c r="BQ72" s="17">
        <f>IF(AM72="","",BL72-AM72)</f>
        <v/>
      </c>
      <c r="BR72" s="17">
        <f>IF(AN72="","",BM72-AN72)</f>
        <v/>
      </c>
    </row>
    <row r="73">
      <c r="A73">
        <f>ROW()-1</f>
        <v/>
      </c>
      <c r="B73" s="9" t="n">
        <v>46134</v>
      </c>
      <c r="C73" s="32" t="n">
        <v>0.94375</v>
      </c>
      <c r="D73" s="11">
        <f>IF(B73="","",CHOOSE(WEEKDAY(B73,2),"Lu","Ma","Mi","Jo","Vi","Sa","Du"))</f>
        <v/>
      </c>
      <c r="E73" s="11">
        <f>IF(OR(B73="",C73=""),"",IF(OR(WEEKDAY(B73,2)=1,WEEKDAY(B73,2)=5),"D",IF(AND(C73&gt;=TIME(15,30,0),C73&lt;TIME(16,30,0)),"C",IF(AND(AND(WEEKDAY(B73,2)&gt;=2,WEEKDAY(B73,2)&lt;=4),C73&gt;=TIME(16,35,0),C73&lt;TIME(17,0,0)),"A1",IF(AND(AND(WEEKDAY(B73,2)&gt;=2,WEEKDAY(B73,2)&lt;=4),C73&gt;=TIME(17,0,0),C73&lt;TIME(18,0,0)),"A2",IF(AND(AND(WEEKDAY(B73,2)&gt;=2,WEEKDAY(B73,2)&lt;=4),C73&gt;=TIME(18,0,0),C73&lt;TIME(19,0,0)),"A3",IF(AND(AND(WEEKDAY(B73,2)&gt;=2,WEEKDAY(B73,2)&lt;=4),C73&gt;=TIME(22,0,0),C73&lt;TIME(22,45,0)),"B","Other")))))))</f>
        <v/>
      </c>
      <c r="F73" s="12" t="inlineStr">
        <is>
          <t>M2D</t>
        </is>
      </c>
      <c r="G73" s="12" t="inlineStr">
        <is>
          <t>DIA</t>
        </is>
      </c>
      <c r="H73" s="12" t="inlineStr">
        <is>
          <t>3min</t>
        </is>
      </c>
      <c r="I73" s="12" t="inlineStr">
        <is>
          <t>Buy</t>
        </is>
      </c>
      <c r="J73" s="13" t="n">
        <v>0.12</v>
      </c>
      <c r="K73" s="13" t="n">
        <v>0.05</v>
      </c>
      <c r="L73" s="13" t="n">
        <v>0.09</v>
      </c>
      <c r="M73" s="13" t="n">
        <v>0.12</v>
      </c>
      <c r="N73" s="12" t="inlineStr">
        <is>
          <t>TP2</t>
        </is>
      </c>
      <c r="O73" s="12" t="n"/>
      <c r="P73" s="14">
        <f>IF(N73="","",IF(N73="SL",-1,K73/J73))</f>
        <v/>
      </c>
      <c r="Q73" s="14">
        <f>IF(N73="","",IF(OR(N73="SL",N73="TP0"),-1,L73/J73))</f>
        <v/>
      </c>
      <c r="R73" s="14">
        <f>IF(N73="","",IF(N73="TP2",M73/J73,-1))</f>
        <v/>
      </c>
      <c r="S73" s="14">
        <f>IF(N73="","",IF(N73="SL",-1,IF(N73="TP0",0.5*K73/J73,0.5*(K73+L73)/J73)))</f>
        <v/>
      </c>
      <c r="T73" s="14">
        <f>IF(N73="","",IF(N73="SL",-1,IF(N73="TP0",0.5*K73/J73-0.5,0.5*(K73+L73)/J73)))</f>
        <v/>
      </c>
      <c r="U73" s="15">
        <f>IF(P73="","",P73*J73/100*Config!$B$4)</f>
        <v/>
      </c>
      <c r="V73" s="15">
        <f>IF(Q73="","",Q73*J73/100*Config!$B$4)</f>
        <v/>
      </c>
      <c r="W73" s="15">
        <f>IF(R73="","",R73*J73/100*Config!$B$4)</f>
        <v/>
      </c>
      <c r="X73" s="15">
        <f>IF(S73="","",S73*J73/100*Config!$B$4)</f>
        <v/>
      </c>
      <c r="Y73" s="15">
        <f>IF(T73="","",T73*J73/100*Config!$B$4)</f>
        <v/>
      </c>
      <c r="Z73" s="15">
        <f>IF(U73="","",Config!$B$4 + SUM($U$2:U73))</f>
        <v/>
      </c>
      <c r="AA73" s="15">
        <f>IF(V73="","",Config!$B$4 + SUM($V$2:V73))</f>
        <v/>
      </c>
      <c r="AB73" s="15">
        <f>IF(W73="","",Config!$B$4 + SUM($W$2:W73))</f>
        <v/>
      </c>
      <c r="AC73" s="15">
        <f>IF(X73="","",Config!$B$4 + SUM($X$2:X73))</f>
        <v/>
      </c>
      <c r="AD73" s="15">
        <f>IF(Y73="","",Config!$B$4 + SUM($Y$2:Y73))</f>
        <v/>
      </c>
      <c r="AE73" s="15">
        <f>IF(P73="","",P73*J73/100*Config!$B$11)</f>
        <v/>
      </c>
      <c r="AF73" s="15">
        <f>IF(Q73="","",Q73*J73/100*Config!$B$11)</f>
        <v/>
      </c>
      <c r="AG73" s="15">
        <f>IF(R73="","",R73*J73/100*Config!$B$11)</f>
        <v/>
      </c>
      <c r="AH73" s="15">
        <f>IF(S73="","",S73*J73/100*Config!$B$11)</f>
        <v/>
      </c>
      <c r="AI73" s="15">
        <f>IF(T73="","",T73*J73/100*Config!$B$11)</f>
        <v/>
      </c>
      <c r="AJ73" s="15">
        <f>IF(AE73="","",Config!$B$9 + SUM($AE$2:AE73))</f>
        <v/>
      </c>
      <c r="AK73" s="15">
        <f>IF(AF73="","",Config!$B$9 + SUM($AF$2:AF73))</f>
        <v/>
      </c>
      <c r="AL73" s="15">
        <f>IF(AG73="","",Config!$B$9 + SUM($AG$2:AG73))</f>
        <v/>
      </c>
      <c r="AM73" s="15">
        <f>IF(AH73="","",Config!$B$9 + SUM($AH$2:AH73))</f>
        <v/>
      </c>
      <c r="AN73" s="15">
        <f>IF(AI73="","",Config!$B$9 + SUM($AI$2:AI73))</f>
        <v/>
      </c>
      <c r="AO73" s="16">
        <f>IF(P73="","",IF(P73&gt;0,1,0))</f>
        <v/>
      </c>
      <c r="AP73" s="16">
        <f>IF(Q73="","",IF(Q73&gt;0,1,0))</f>
        <v/>
      </c>
      <c r="AQ73" s="16">
        <f>IF(R73="","",IF(R73&gt;0,1,0))</f>
        <v/>
      </c>
      <c r="AR73" s="16">
        <f>IF(S73="","",IF(S73&gt;0,1,0))</f>
        <v/>
      </c>
      <c r="AS73" s="16">
        <f>IF(T73="","",IF(T73&gt;0,1,0))</f>
        <v/>
      </c>
      <c r="AT73" s="17">
        <f>IF(Z73="","",IF(AT72="",Z73,MAX(AT72,Z73)))</f>
        <v/>
      </c>
      <c r="AU73" s="17">
        <f>IF(AA73="","",IF(AU72="",AA73,MAX(AU72,AA73)))</f>
        <v/>
      </c>
      <c r="AV73" s="17">
        <f>IF(AB73="","",IF(AV72="",AB73,MAX(AV72,AB73)))</f>
        <v/>
      </c>
      <c r="AW73" s="17">
        <f>IF(AC73="","",IF(AW72="",AC73,MAX(AW72,AC73)))</f>
        <v/>
      </c>
      <c r="AX73" s="17">
        <f>IF(AD73="","",IF(AX72="",AD73,MAX(AX72,AD73)))</f>
        <v/>
      </c>
      <c r="AY73" s="17">
        <f>IF(Z73="","",AT73-Z73)</f>
        <v/>
      </c>
      <c r="AZ73" s="17">
        <f>IF(AA73="","",AU73-AA73)</f>
        <v/>
      </c>
      <c r="BA73" s="17">
        <f>IF(AB73="","",AV73-AB73)</f>
        <v/>
      </c>
      <c r="BB73" s="17">
        <f>IF(AC73="","",AW73-AC73)</f>
        <v/>
      </c>
      <c r="BC73" s="17">
        <f>IF(AD73="","",AX73-AD73)</f>
        <v/>
      </c>
      <c r="BD73" s="17">
        <f>IF(OR(AE73="",B73=""),"",SUMIFS($AE$2:AE73,$B$2:B73,B73))</f>
        <v/>
      </c>
      <c r="BE73" s="17">
        <f>IF(OR(AF73="",B73=""),"",SUMIFS($AF$2:AF73,$B$2:B73,B73))</f>
        <v/>
      </c>
      <c r="BF73" s="17">
        <f>IF(OR(AG73="",B73=""),"",SUMIFS($AG$2:AG73,$B$2:B73,B73))</f>
        <v/>
      </c>
      <c r="BG73" s="17">
        <f>IF(OR(AH73="",B73=""),"",SUMIFS($AH$2:AH73,$B$2:B73,B73))</f>
        <v/>
      </c>
      <c r="BH73" s="17">
        <f>IF(OR(AI73="",B73=""),"",SUMIFS($AI$2:AI73,$B$2:B73,B73))</f>
        <v/>
      </c>
      <c r="BI73" s="17">
        <f>IF(AJ73="","",IF(BI72="",AJ73,MAX(BI72,AJ73)))</f>
        <v/>
      </c>
      <c r="BJ73" s="17">
        <f>IF(AK73="","",IF(BJ72="",AK73,MAX(BJ72,AK73)))</f>
        <v/>
      </c>
      <c r="BK73" s="17">
        <f>IF(AL73="","",IF(BK72="",AL73,MAX(BK72,AL73)))</f>
        <v/>
      </c>
      <c r="BL73" s="17">
        <f>IF(AM73="","",IF(BL72="",AM73,MAX(BL72,AM73)))</f>
        <v/>
      </c>
      <c r="BM73" s="17">
        <f>IF(AN73="","",IF(BM72="",AN73,MAX(BM72,AN73)))</f>
        <v/>
      </c>
      <c r="BN73" s="17">
        <f>IF(AJ73="","",BI73-AJ73)</f>
        <v/>
      </c>
      <c r="BO73" s="17">
        <f>IF(AK73="","",BJ73-AK73)</f>
        <v/>
      </c>
      <c r="BP73" s="17">
        <f>IF(AL73="","",BK73-AL73)</f>
        <v/>
      </c>
      <c r="BQ73" s="17">
        <f>IF(AM73="","",BL73-AM73)</f>
        <v/>
      </c>
      <c r="BR73" s="17">
        <f>IF(AN73="","",BM73-AN73)</f>
        <v/>
      </c>
    </row>
    <row r="74">
      <c r="A74">
        <f>ROW()-1</f>
        <v/>
      </c>
      <c r="B74" s="9" t="n">
        <v>46134</v>
      </c>
      <c r="C74" s="32" t="n">
        <v>0.8041666666666667</v>
      </c>
      <c r="D74" s="11">
        <f>IF(B74="","",CHOOSE(WEEKDAY(B74,2),"Lu","Ma","Mi","Jo","Vi","Sa","Du"))</f>
        <v/>
      </c>
      <c r="E74" s="11">
        <f>IF(OR(B74="",C74=""),"",IF(OR(WEEKDAY(B74,2)=1,WEEKDAY(B74,2)=5),"D",IF(AND(C74&gt;=TIME(15,30,0),C74&lt;TIME(16,30,0)),"C",IF(AND(AND(WEEKDAY(B74,2)&gt;=2,WEEKDAY(B74,2)&lt;=4),C74&gt;=TIME(16,35,0),C74&lt;TIME(17,0,0)),"A1",IF(AND(AND(WEEKDAY(B74,2)&gt;=2,WEEKDAY(B74,2)&lt;=4),C74&gt;=TIME(17,0,0),C74&lt;TIME(18,0,0)),"A2",IF(AND(AND(WEEKDAY(B74,2)&gt;=2,WEEKDAY(B74,2)&lt;=4),C74&gt;=TIME(18,0,0),C74&lt;TIME(19,0,0)),"A3",IF(AND(AND(WEEKDAY(B74,2)&gt;=2,WEEKDAY(B74,2)&lt;=4),C74&gt;=TIME(22,0,0),C74&lt;TIME(22,45,0)),"B","Other")))))))</f>
        <v/>
      </c>
      <c r="F74" s="12" t="inlineStr">
        <is>
          <t>M2D</t>
        </is>
      </c>
      <c r="G74" s="12" t="inlineStr">
        <is>
          <t>DIA</t>
        </is>
      </c>
      <c r="H74" s="12" t="inlineStr">
        <is>
          <t>3min</t>
        </is>
      </c>
      <c r="I74" s="12" t="inlineStr">
        <is>
          <t>Sell</t>
        </is>
      </c>
      <c r="J74" s="13" t="n">
        <v>0.11</v>
      </c>
      <c r="K74" s="13" t="n">
        <v>0.05</v>
      </c>
      <c r="L74" s="13" t="n">
        <v>0.08</v>
      </c>
      <c r="M74" s="13" t="n">
        <v>0.11</v>
      </c>
      <c r="N74" s="12" t="inlineStr">
        <is>
          <t>TP2</t>
        </is>
      </c>
      <c r="O74" s="12" t="n"/>
      <c r="P74" s="14">
        <f>IF(N74="","",IF(N74="SL",-1,K74/J74))</f>
        <v/>
      </c>
      <c r="Q74" s="14">
        <f>IF(N74="","",IF(OR(N74="SL",N74="TP0"),-1,L74/J74))</f>
        <v/>
      </c>
      <c r="R74" s="14">
        <f>IF(N74="","",IF(N74="TP2",M74/J74,-1))</f>
        <v/>
      </c>
      <c r="S74" s="14">
        <f>IF(N74="","",IF(N74="SL",-1,IF(N74="TP0",0.5*K74/J74,0.5*(K74+L74)/J74)))</f>
        <v/>
      </c>
      <c r="T74" s="14">
        <f>IF(N74="","",IF(N74="SL",-1,IF(N74="TP0",0.5*K74/J74-0.5,0.5*(K74+L74)/J74)))</f>
        <v/>
      </c>
      <c r="U74" s="15">
        <f>IF(P74="","",P74*J74/100*Config!$B$4)</f>
        <v/>
      </c>
      <c r="V74" s="15">
        <f>IF(Q74="","",Q74*J74/100*Config!$B$4)</f>
        <v/>
      </c>
      <c r="W74" s="15">
        <f>IF(R74="","",R74*J74/100*Config!$B$4)</f>
        <v/>
      </c>
      <c r="X74" s="15">
        <f>IF(S74="","",S74*J74/100*Config!$B$4)</f>
        <v/>
      </c>
      <c r="Y74" s="15">
        <f>IF(T74="","",T74*J74/100*Config!$B$4)</f>
        <v/>
      </c>
      <c r="Z74" s="15">
        <f>IF(U74="","",Config!$B$4 + SUM($U$2:U74))</f>
        <v/>
      </c>
      <c r="AA74" s="15">
        <f>IF(V74="","",Config!$B$4 + SUM($V$2:V74))</f>
        <v/>
      </c>
      <c r="AB74" s="15">
        <f>IF(W74="","",Config!$B$4 + SUM($W$2:W74))</f>
        <v/>
      </c>
      <c r="AC74" s="15">
        <f>IF(X74="","",Config!$B$4 + SUM($X$2:X74))</f>
        <v/>
      </c>
      <c r="AD74" s="15">
        <f>IF(Y74="","",Config!$B$4 + SUM($Y$2:Y74))</f>
        <v/>
      </c>
      <c r="AE74" s="15">
        <f>IF(P74="","",P74*J74/100*Config!$B$11)</f>
        <v/>
      </c>
      <c r="AF74" s="15">
        <f>IF(Q74="","",Q74*J74/100*Config!$B$11)</f>
        <v/>
      </c>
      <c r="AG74" s="15">
        <f>IF(R74="","",R74*J74/100*Config!$B$11)</f>
        <v/>
      </c>
      <c r="AH74" s="15">
        <f>IF(S74="","",S74*J74/100*Config!$B$11)</f>
        <v/>
      </c>
      <c r="AI74" s="15">
        <f>IF(T74="","",T74*J74/100*Config!$B$11)</f>
        <v/>
      </c>
      <c r="AJ74" s="15">
        <f>IF(AE74="","",Config!$B$9 + SUM($AE$2:AE74))</f>
        <v/>
      </c>
      <c r="AK74" s="15">
        <f>IF(AF74="","",Config!$B$9 + SUM($AF$2:AF74))</f>
        <v/>
      </c>
      <c r="AL74" s="15">
        <f>IF(AG74="","",Config!$B$9 + SUM($AG$2:AG74))</f>
        <v/>
      </c>
      <c r="AM74" s="15">
        <f>IF(AH74="","",Config!$B$9 + SUM($AH$2:AH74))</f>
        <v/>
      </c>
      <c r="AN74" s="15">
        <f>IF(AI74="","",Config!$B$9 + SUM($AI$2:AI74))</f>
        <v/>
      </c>
      <c r="AO74" s="16">
        <f>IF(P74="","",IF(P74&gt;0,1,0))</f>
        <v/>
      </c>
      <c r="AP74" s="16">
        <f>IF(Q74="","",IF(Q74&gt;0,1,0))</f>
        <v/>
      </c>
      <c r="AQ74" s="16">
        <f>IF(R74="","",IF(R74&gt;0,1,0))</f>
        <v/>
      </c>
      <c r="AR74" s="16">
        <f>IF(S74="","",IF(S74&gt;0,1,0))</f>
        <v/>
      </c>
      <c r="AS74" s="16">
        <f>IF(T74="","",IF(T74&gt;0,1,0))</f>
        <v/>
      </c>
      <c r="AT74" s="17">
        <f>IF(Z74="","",IF(AT73="",Z74,MAX(AT73,Z74)))</f>
        <v/>
      </c>
      <c r="AU74" s="17">
        <f>IF(AA74="","",IF(AU73="",AA74,MAX(AU73,AA74)))</f>
        <v/>
      </c>
      <c r="AV74" s="17">
        <f>IF(AB74="","",IF(AV73="",AB74,MAX(AV73,AB74)))</f>
        <v/>
      </c>
      <c r="AW74" s="17">
        <f>IF(AC74="","",IF(AW73="",AC74,MAX(AW73,AC74)))</f>
        <v/>
      </c>
      <c r="AX74" s="17">
        <f>IF(AD74="","",IF(AX73="",AD74,MAX(AX73,AD74)))</f>
        <v/>
      </c>
      <c r="AY74" s="17">
        <f>IF(Z74="","",AT74-Z74)</f>
        <v/>
      </c>
      <c r="AZ74" s="17">
        <f>IF(AA74="","",AU74-AA74)</f>
        <v/>
      </c>
      <c r="BA74" s="17">
        <f>IF(AB74="","",AV74-AB74)</f>
        <v/>
      </c>
      <c r="BB74" s="17">
        <f>IF(AC74="","",AW74-AC74)</f>
        <v/>
      </c>
      <c r="BC74" s="17">
        <f>IF(AD74="","",AX74-AD74)</f>
        <v/>
      </c>
      <c r="BD74" s="17">
        <f>IF(OR(AE74="",B74=""),"",SUMIFS($AE$2:AE74,$B$2:B74,B74))</f>
        <v/>
      </c>
      <c r="BE74" s="17">
        <f>IF(OR(AF74="",B74=""),"",SUMIFS($AF$2:AF74,$B$2:B74,B74))</f>
        <v/>
      </c>
      <c r="BF74" s="17">
        <f>IF(OR(AG74="",B74=""),"",SUMIFS($AG$2:AG74,$B$2:B74,B74))</f>
        <v/>
      </c>
      <c r="BG74" s="17">
        <f>IF(OR(AH74="",B74=""),"",SUMIFS($AH$2:AH74,$B$2:B74,B74))</f>
        <v/>
      </c>
      <c r="BH74" s="17">
        <f>IF(OR(AI74="",B74=""),"",SUMIFS($AI$2:AI74,$B$2:B74,B74))</f>
        <v/>
      </c>
      <c r="BI74" s="17">
        <f>IF(AJ74="","",IF(BI73="",AJ74,MAX(BI73,AJ74)))</f>
        <v/>
      </c>
      <c r="BJ74" s="17">
        <f>IF(AK74="","",IF(BJ73="",AK74,MAX(BJ73,AK74)))</f>
        <v/>
      </c>
      <c r="BK74" s="17">
        <f>IF(AL74="","",IF(BK73="",AL74,MAX(BK73,AL74)))</f>
        <v/>
      </c>
      <c r="BL74" s="17">
        <f>IF(AM74="","",IF(BL73="",AM74,MAX(BL73,AM74)))</f>
        <v/>
      </c>
      <c r="BM74" s="17">
        <f>IF(AN74="","",IF(BM73="",AN74,MAX(BM73,AN74)))</f>
        <v/>
      </c>
      <c r="BN74" s="17">
        <f>IF(AJ74="","",BI74-AJ74)</f>
        <v/>
      </c>
      <c r="BO74" s="17">
        <f>IF(AK74="","",BJ74-AK74)</f>
        <v/>
      </c>
      <c r="BP74" s="17">
        <f>IF(AL74="","",BK74-AL74)</f>
        <v/>
      </c>
      <c r="BQ74" s="17">
        <f>IF(AM74="","",BL74-AM74)</f>
        <v/>
      </c>
      <c r="BR74" s="17">
        <f>IF(AN74="","",BM74-AN74)</f>
        <v/>
      </c>
    </row>
    <row r="75">
      <c r="A75">
        <f>ROW()-1</f>
        <v/>
      </c>
      <c r="B75" s="9" t="n">
        <v>46134</v>
      </c>
      <c r="C75" s="32" t="n">
        <v>0.71875</v>
      </c>
      <c r="D75" s="11">
        <f>IF(B75="","",CHOOSE(WEEKDAY(B75,2),"Lu","Ma","Mi","Jo","Vi","Sa","Du"))</f>
        <v/>
      </c>
      <c r="E75" s="11">
        <f>IF(OR(B75="",C75=""),"",IF(OR(WEEKDAY(B75,2)=1,WEEKDAY(B75,2)=5),"D",IF(AND(C75&gt;=TIME(15,30,0),C75&lt;TIME(16,30,0)),"C",IF(AND(AND(WEEKDAY(B75,2)&gt;=2,WEEKDAY(B75,2)&lt;=4),C75&gt;=TIME(16,35,0),C75&lt;TIME(17,0,0)),"A1",IF(AND(AND(WEEKDAY(B75,2)&gt;=2,WEEKDAY(B75,2)&lt;=4),C75&gt;=TIME(17,0,0),C75&lt;TIME(18,0,0)),"A2",IF(AND(AND(WEEKDAY(B75,2)&gt;=2,WEEKDAY(B75,2)&lt;=4),C75&gt;=TIME(18,0,0),C75&lt;TIME(19,0,0)),"A3",IF(AND(AND(WEEKDAY(B75,2)&gt;=2,WEEKDAY(B75,2)&lt;=4),C75&gt;=TIME(22,0,0),C75&lt;TIME(22,45,0)),"B","Other")))))))</f>
        <v/>
      </c>
      <c r="F75" s="12" t="inlineStr">
        <is>
          <t>M2D</t>
        </is>
      </c>
      <c r="G75" s="12" t="inlineStr">
        <is>
          <t>DIA</t>
        </is>
      </c>
      <c r="H75" s="12" t="inlineStr">
        <is>
          <t>3min</t>
        </is>
      </c>
      <c r="I75" s="12" t="inlineStr">
        <is>
          <t>Buy</t>
        </is>
      </c>
      <c r="J75" s="13" t="n">
        <v>0.2</v>
      </c>
      <c r="K75" s="13" t="n">
        <v>0.1</v>
      </c>
      <c r="L75" s="13" t="n">
        <v>0.17</v>
      </c>
      <c r="M75" s="13" t="n">
        <v>0.2</v>
      </c>
      <c r="N75" s="12" t="inlineStr">
        <is>
          <t>SL</t>
        </is>
      </c>
      <c r="O75" s="12" t="n"/>
      <c r="P75" s="14">
        <f>IF(N75="","",IF(N75="SL",-1,K75/J75))</f>
        <v/>
      </c>
      <c r="Q75" s="14">
        <f>IF(N75="","",IF(OR(N75="SL",N75="TP0"),-1,L75/J75))</f>
        <v/>
      </c>
      <c r="R75" s="14">
        <f>IF(N75="","",IF(N75="TP2",M75/J75,-1))</f>
        <v/>
      </c>
      <c r="S75" s="14">
        <f>IF(N75="","",IF(N75="SL",-1,IF(N75="TP0",0.5*K75/J75,0.5*(K75+L75)/J75)))</f>
        <v/>
      </c>
      <c r="T75" s="14">
        <f>IF(N75="","",IF(N75="SL",-1,IF(N75="TP0",0.5*K75/J75-0.5,0.5*(K75+L75)/J75)))</f>
        <v/>
      </c>
      <c r="U75" s="15">
        <f>IF(P75="","",P75*J75/100*Config!$B$4)</f>
        <v/>
      </c>
      <c r="V75" s="15">
        <f>IF(Q75="","",Q75*J75/100*Config!$B$4)</f>
        <v/>
      </c>
      <c r="W75" s="15">
        <f>IF(R75="","",R75*J75/100*Config!$B$4)</f>
        <v/>
      </c>
      <c r="X75" s="15">
        <f>IF(S75="","",S75*J75/100*Config!$B$4)</f>
        <v/>
      </c>
      <c r="Y75" s="15">
        <f>IF(T75="","",T75*J75/100*Config!$B$4)</f>
        <v/>
      </c>
      <c r="Z75" s="15">
        <f>IF(U75="","",Config!$B$4 + SUM($U$2:U75))</f>
        <v/>
      </c>
      <c r="AA75" s="15">
        <f>IF(V75="","",Config!$B$4 + SUM($V$2:V75))</f>
        <v/>
      </c>
      <c r="AB75" s="15">
        <f>IF(W75="","",Config!$B$4 + SUM($W$2:W75))</f>
        <v/>
      </c>
      <c r="AC75" s="15">
        <f>IF(X75="","",Config!$B$4 + SUM($X$2:X75))</f>
        <v/>
      </c>
      <c r="AD75" s="15">
        <f>IF(Y75="","",Config!$B$4 + SUM($Y$2:Y75))</f>
        <v/>
      </c>
      <c r="AE75" s="15">
        <f>IF(P75="","",P75*J75/100*Config!$B$11)</f>
        <v/>
      </c>
      <c r="AF75" s="15">
        <f>IF(Q75="","",Q75*J75/100*Config!$B$11)</f>
        <v/>
      </c>
      <c r="AG75" s="15">
        <f>IF(R75="","",R75*J75/100*Config!$B$11)</f>
        <v/>
      </c>
      <c r="AH75" s="15">
        <f>IF(S75="","",S75*J75/100*Config!$B$11)</f>
        <v/>
      </c>
      <c r="AI75" s="15">
        <f>IF(T75="","",T75*J75/100*Config!$B$11)</f>
        <v/>
      </c>
      <c r="AJ75" s="15">
        <f>IF(AE75="","",Config!$B$9 + SUM($AE$2:AE75))</f>
        <v/>
      </c>
      <c r="AK75" s="15">
        <f>IF(AF75="","",Config!$B$9 + SUM($AF$2:AF75))</f>
        <v/>
      </c>
      <c r="AL75" s="15">
        <f>IF(AG75="","",Config!$B$9 + SUM($AG$2:AG75))</f>
        <v/>
      </c>
      <c r="AM75" s="15">
        <f>IF(AH75="","",Config!$B$9 + SUM($AH$2:AH75))</f>
        <v/>
      </c>
      <c r="AN75" s="15">
        <f>IF(AI75="","",Config!$B$9 + SUM($AI$2:AI75))</f>
        <v/>
      </c>
      <c r="AO75" s="16">
        <f>IF(P75="","",IF(P75&gt;0,1,0))</f>
        <v/>
      </c>
      <c r="AP75" s="16">
        <f>IF(Q75="","",IF(Q75&gt;0,1,0))</f>
        <v/>
      </c>
      <c r="AQ75" s="16">
        <f>IF(R75="","",IF(R75&gt;0,1,0))</f>
        <v/>
      </c>
      <c r="AR75" s="16">
        <f>IF(S75="","",IF(S75&gt;0,1,0))</f>
        <v/>
      </c>
      <c r="AS75" s="16">
        <f>IF(T75="","",IF(T75&gt;0,1,0))</f>
        <v/>
      </c>
      <c r="AT75" s="17">
        <f>IF(Z75="","",IF(AT74="",Z75,MAX(AT74,Z75)))</f>
        <v/>
      </c>
      <c r="AU75" s="17">
        <f>IF(AA75="","",IF(AU74="",AA75,MAX(AU74,AA75)))</f>
        <v/>
      </c>
      <c r="AV75" s="17">
        <f>IF(AB75="","",IF(AV74="",AB75,MAX(AV74,AB75)))</f>
        <v/>
      </c>
      <c r="AW75" s="17">
        <f>IF(AC75="","",IF(AW74="",AC75,MAX(AW74,AC75)))</f>
        <v/>
      </c>
      <c r="AX75" s="17">
        <f>IF(AD75="","",IF(AX74="",AD75,MAX(AX74,AD75)))</f>
        <v/>
      </c>
      <c r="AY75" s="17">
        <f>IF(Z75="","",AT75-Z75)</f>
        <v/>
      </c>
      <c r="AZ75" s="17">
        <f>IF(AA75="","",AU75-AA75)</f>
        <v/>
      </c>
      <c r="BA75" s="17">
        <f>IF(AB75="","",AV75-AB75)</f>
        <v/>
      </c>
      <c r="BB75" s="17">
        <f>IF(AC75="","",AW75-AC75)</f>
        <v/>
      </c>
      <c r="BC75" s="17">
        <f>IF(AD75="","",AX75-AD75)</f>
        <v/>
      </c>
      <c r="BD75" s="17">
        <f>IF(OR(AE75="",B75=""),"",SUMIFS($AE$2:AE75,$B$2:B75,B75))</f>
        <v/>
      </c>
      <c r="BE75" s="17">
        <f>IF(OR(AF75="",B75=""),"",SUMIFS($AF$2:AF75,$B$2:B75,B75))</f>
        <v/>
      </c>
      <c r="BF75" s="17">
        <f>IF(OR(AG75="",B75=""),"",SUMIFS($AG$2:AG75,$B$2:B75,B75))</f>
        <v/>
      </c>
      <c r="BG75" s="17">
        <f>IF(OR(AH75="",B75=""),"",SUMIFS($AH$2:AH75,$B$2:B75,B75))</f>
        <v/>
      </c>
      <c r="BH75" s="17">
        <f>IF(OR(AI75="",B75=""),"",SUMIFS($AI$2:AI75,$B$2:B75,B75))</f>
        <v/>
      </c>
      <c r="BI75" s="17">
        <f>IF(AJ75="","",IF(BI74="",AJ75,MAX(BI74,AJ75)))</f>
        <v/>
      </c>
      <c r="BJ75" s="17">
        <f>IF(AK75="","",IF(BJ74="",AK75,MAX(BJ74,AK75)))</f>
        <v/>
      </c>
      <c r="BK75" s="17">
        <f>IF(AL75="","",IF(BK74="",AL75,MAX(BK74,AL75)))</f>
        <v/>
      </c>
      <c r="BL75" s="17">
        <f>IF(AM75="","",IF(BL74="",AM75,MAX(BL74,AM75)))</f>
        <v/>
      </c>
      <c r="BM75" s="17">
        <f>IF(AN75="","",IF(BM74="",AN75,MAX(BM74,AN75)))</f>
        <v/>
      </c>
      <c r="BN75" s="17">
        <f>IF(AJ75="","",BI75-AJ75)</f>
        <v/>
      </c>
      <c r="BO75" s="17">
        <f>IF(AK75="","",BJ75-AK75)</f>
        <v/>
      </c>
      <c r="BP75" s="17">
        <f>IF(AL75="","",BK75-AL75)</f>
        <v/>
      </c>
      <c r="BQ75" s="17">
        <f>IF(AM75="","",BL75-AM75)</f>
        <v/>
      </c>
      <c r="BR75" s="17">
        <f>IF(AN75="","",BM75-AN75)</f>
        <v/>
      </c>
    </row>
    <row r="76">
      <c r="A76">
        <f>ROW()-1</f>
        <v/>
      </c>
      <c r="B76" s="9" t="n">
        <v>46134</v>
      </c>
      <c r="C76" s="32" t="n">
        <v>0.6979166666666666</v>
      </c>
      <c r="D76" s="11">
        <f>IF(B76="","",CHOOSE(WEEKDAY(B76,2),"Lu","Ma","Mi","Jo","Vi","Sa","Du"))</f>
        <v/>
      </c>
      <c r="E76" s="11">
        <f>IF(OR(B76="",C76=""),"",IF(OR(WEEKDAY(B76,2)=1,WEEKDAY(B76,2)=5),"D",IF(AND(C76&gt;=TIME(15,30,0),C76&lt;TIME(16,30,0)),"C",IF(AND(AND(WEEKDAY(B76,2)&gt;=2,WEEKDAY(B76,2)&lt;=4),C76&gt;=TIME(16,35,0),C76&lt;TIME(17,0,0)),"A1",IF(AND(AND(WEEKDAY(B76,2)&gt;=2,WEEKDAY(B76,2)&lt;=4),C76&gt;=TIME(17,0,0),C76&lt;TIME(18,0,0)),"A2",IF(AND(AND(WEEKDAY(B76,2)&gt;=2,WEEKDAY(B76,2)&lt;=4),C76&gt;=TIME(18,0,0),C76&lt;TIME(19,0,0)),"A3",IF(AND(AND(WEEKDAY(B76,2)&gt;=2,WEEKDAY(B76,2)&lt;=4),C76&gt;=TIME(22,0,0),C76&lt;TIME(22,45,0)),"B","Other")))))))</f>
        <v/>
      </c>
      <c r="F76" s="12" t="inlineStr">
        <is>
          <t>M2D</t>
        </is>
      </c>
      <c r="G76" s="12" t="inlineStr">
        <is>
          <t>DIA</t>
        </is>
      </c>
      <c r="H76" s="12" t="inlineStr">
        <is>
          <t>3min</t>
        </is>
      </c>
      <c r="I76" s="12" t="inlineStr">
        <is>
          <t>Sell</t>
        </is>
      </c>
      <c r="J76" s="13" t="n">
        <v>0.31</v>
      </c>
      <c r="K76" s="13" t="n">
        <v>0.17</v>
      </c>
      <c r="L76" s="13" t="n">
        <v>0.28</v>
      </c>
      <c r="M76" s="13" t="n">
        <v>0.31</v>
      </c>
      <c r="N76" s="12" t="inlineStr">
        <is>
          <t>SL</t>
        </is>
      </c>
      <c r="O76" s="12" t="n"/>
      <c r="P76" s="14">
        <f>IF(N76="","",IF(N76="SL",-1,K76/J76))</f>
        <v/>
      </c>
      <c r="Q76" s="14">
        <f>IF(N76="","",IF(OR(N76="SL",N76="TP0"),-1,L76/J76))</f>
        <v/>
      </c>
      <c r="R76" s="14">
        <f>IF(N76="","",IF(N76="TP2",M76/J76,-1))</f>
        <v/>
      </c>
      <c r="S76" s="14">
        <f>IF(N76="","",IF(N76="SL",-1,IF(N76="TP0",0.5*K76/J76,0.5*(K76+L76)/J76)))</f>
        <v/>
      </c>
      <c r="T76" s="14">
        <f>IF(N76="","",IF(N76="SL",-1,IF(N76="TP0",0.5*K76/J76-0.5,0.5*(K76+L76)/J76)))</f>
        <v/>
      </c>
      <c r="U76" s="15">
        <f>IF(P76="","",P76*J76/100*Config!$B$4)</f>
        <v/>
      </c>
      <c r="V76" s="15">
        <f>IF(Q76="","",Q76*J76/100*Config!$B$4)</f>
        <v/>
      </c>
      <c r="W76" s="15">
        <f>IF(R76="","",R76*J76/100*Config!$B$4)</f>
        <v/>
      </c>
      <c r="X76" s="15">
        <f>IF(S76="","",S76*J76/100*Config!$B$4)</f>
        <v/>
      </c>
      <c r="Y76" s="15">
        <f>IF(T76="","",T76*J76/100*Config!$B$4)</f>
        <v/>
      </c>
      <c r="Z76" s="15">
        <f>IF(U76="","",Config!$B$4 + SUM($U$2:U76))</f>
        <v/>
      </c>
      <c r="AA76" s="15">
        <f>IF(V76="","",Config!$B$4 + SUM($V$2:V76))</f>
        <v/>
      </c>
      <c r="AB76" s="15">
        <f>IF(W76="","",Config!$B$4 + SUM($W$2:W76))</f>
        <v/>
      </c>
      <c r="AC76" s="15">
        <f>IF(X76="","",Config!$B$4 + SUM($X$2:X76))</f>
        <v/>
      </c>
      <c r="AD76" s="15">
        <f>IF(Y76="","",Config!$B$4 + SUM($Y$2:Y76))</f>
        <v/>
      </c>
      <c r="AE76" s="15">
        <f>IF(P76="","",P76*J76/100*Config!$B$11)</f>
        <v/>
      </c>
      <c r="AF76" s="15">
        <f>IF(Q76="","",Q76*J76/100*Config!$B$11)</f>
        <v/>
      </c>
      <c r="AG76" s="15">
        <f>IF(R76="","",R76*J76/100*Config!$B$11)</f>
        <v/>
      </c>
      <c r="AH76" s="15">
        <f>IF(S76="","",S76*J76/100*Config!$B$11)</f>
        <v/>
      </c>
      <c r="AI76" s="15">
        <f>IF(T76="","",T76*J76/100*Config!$B$11)</f>
        <v/>
      </c>
      <c r="AJ76" s="15">
        <f>IF(AE76="","",Config!$B$9 + SUM($AE$2:AE76))</f>
        <v/>
      </c>
      <c r="AK76" s="15">
        <f>IF(AF76="","",Config!$B$9 + SUM($AF$2:AF76))</f>
        <v/>
      </c>
      <c r="AL76" s="15">
        <f>IF(AG76="","",Config!$B$9 + SUM($AG$2:AG76))</f>
        <v/>
      </c>
      <c r="AM76" s="15">
        <f>IF(AH76="","",Config!$B$9 + SUM($AH$2:AH76))</f>
        <v/>
      </c>
      <c r="AN76" s="15">
        <f>IF(AI76="","",Config!$B$9 + SUM($AI$2:AI76))</f>
        <v/>
      </c>
      <c r="AO76" s="16">
        <f>IF(P76="","",IF(P76&gt;0,1,0))</f>
        <v/>
      </c>
      <c r="AP76" s="16">
        <f>IF(Q76="","",IF(Q76&gt;0,1,0))</f>
        <v/>
      </c>
      <c r="AQ76" s="16">
        <f>IF(R76="","",IF(R76&gt;0,1,0))</f>
        <v/>
      </c>
      <c r="AR76" s="16">
        <f>IF(S76="","",IF(S76&gt;0,1,0))</f>
        <v/>
      </c>
      <c r="AS76" s="16">
        <f>IF(T76="","",IF(T76&gt;0,1,0))</f>
        <v/>
      </c>
      <c r="AT76" s="17">
        <f>IF(Z76="","",IF(AT75="",Z76,MAX(AT75,Z76)))</f>
        <v/>
      </c>
      <c r="AU76" s="17">
        <f>IF(AA76="","",IF(AU75="",AA76,MAX(AU75,AA76)))</f>
        <v/>
      </c>
      <c r="AV76" s="17">
        <f>IF(AB76="","",IF(AV75="",AB76,MAX(AV75,AB76)))</f>
        <v/>
      </c>
      <c r="AW76" s="17">
        <f>IF(AC76="","",IF(AW75="",AC76,MAX(AW75,AC76)))</f>
        <v/>
      </c>
      <c r="AX76" s="17">
        <f>IF(AD76="","",IF(AX75="",AD76,MAX(AX75,AD76)))</f>
        <v/>
      </c>
      <c r="AY76" s="17">
        <f>IF(Z76="","",AT76-Z76)</f>
        <v/>
      </c>
      <c r="AZ76" s="17">
        <f>IF(AA76="","",AU76-AA76)</f>
        <v/>
      </c>
      <c r="BA76" s="17">
        <f>IF(AB76="","",AV76-AB76)</f>
        <v/>
      </c>
      <c r="BB76" s="17">
        <f>IF(AC76="","",AW76-AC76)</f>
        <v/>
      </c>
      <c r="BC76" s="17">
        <f>IF(AD76="","",AX76-AD76)</f>
        <v/>
      </c>
      <c r="BD76" s="17">
        <f>IF(OR(AE76="",B76=""),"",SUMIFS($AE$2:AE76,$B$2:B76,B76))</f>
        <v/>
      </c>
      <c r="BE76" s="17">
        <f>IF(OR(AF76="",B76=""),"",SUMIFS($AF$2:AF76,$B$2:B76,B76))</f>
        <v/>
      </c>
      <c r="BF76" s="17">
        <f>IF(OR(AG76="",B76=""),"",SUMIFS($AG$2:AG76,$B$2:B76,B76))</f>
        <v/>
      </c>
      <c r="BG76" s="17">
        <f>IF(OR(AH76="",B76=""),"",SUMIFS($AH$2:AH76,$B$2:B76,B76))</f>
        <v/>
      </c>
      <c r="BH76" s="17">
        <f>IF(OR(AI76="",B76=""),"",SUMIFS($AI$2:AI76,$B$2:B76,B76))</f>
        <v/>
      </c>
      <c r="BI76" s="17">
        <f>IF(AJ76="","",IF(BI75="",AJ76,MAX(BI75,AJ76)))</f>
        <v/>
      </c>
      <c r="BJ76" s="17">
        <f>IF(AK76="","",IF(BJ75="",AK76,MAX(BJ75,AK76)))</f>
        <v/>
      </c>
      <c r="BK76" s="17">
        <f>IF(AL76="","",IF(BK75="",AL76,MAX(BK75,AL76)))</f>
        <v/>
      </c>
      <c r="BL76" s="17">
        <f>IF(AM76="","",IF(BL75="",AM76,MAX(BL75,AM76)))</f>
        <v/>
      </c>
      <c r="BM76" s="17">
        <f>IF(AN76="","",IF(BM75="",AN76,MAX(BM75,AN76)))</f>
        <v/>
      </c>
      <c r="BN76" s="17">
        <f>IF(AJ76="","",BI76-AJ76)</f>
        <v/>
      </c>
      <c r="BO76" s="17">
        <f>IF(AK76="","",BJ76-AK76)</f>
        <v/>
      </c>
      <c r="BP76" s="17">
        <f>IF(AL76="","",BK76-AL76)</f>
        <v/>
      </c>
      <c r="BQ76" s="17">
        <f>IF(AM76="","",BL76-AM76)</f>
        <v/>
      </c>
      <c r="BR76" s="17">
        <f>IF(AN76="","",BM76-AN76)</f>
        <v/>
      </c>
    </row>
    <row r="77">
      <c r="A77">
        <f>ROW()-1</f>
        <v/>
      </c>
      <c r="B77" s="9" t="n">
        <v>46133</v>
      </c>
      <c r="C77" s="32" t="n">
        <v>0.9041666666666667</v>
      </c>
      <c r="D77" s="11">
        <f>IF(B77="","",CHOOSE(WEEKDAY(B77,2),"Lu","Ma","Mi","Jo","Vi","Sa","Du"))</f>
        <v/>
      </c>
      <c r="E77" s="11">
        <f>IF(OR(B77="",C77=""),"",IF(OR(WEEKDAY(B77,2)=1,WEEKDAY(B77,2)=5),"D",IF(AND(C77&gt;=TIME(15,30,0),C77&lt;TIME(16,30,0)),"C",IF(AND(AND(WEEKDAY(B77,2)&gt;=2,WEEKDAY(B77,2)&lt;=4),C77&gt;=TIME(16,35,0),C77&lt;TIME(17,0,0)),"A1",IF(AND(AND(WEEKDAY(B77,2)&gt;=2,WEEKDAY(B77,2)&lt;=4),C77&gt;=TIME(17,0,0),C77&lt;TIME(18,0,0)),"A2",IF(AND(AND(WEEKDAY(B77,2)&gt;=2,WEEKDAY(B77,2)&lt;=4),C77&gt;=TIME(18,0,0),C77&lt;TIME(19,0,0)),"A3",IF(AND(AND(WEEKDAY(B77,2)&gt;=2,WEEKDAY(B77,2)&lt;=4),C77&gt;=TIME(22,0,0),C77&lt;TIME(22,45,0)),"B","Other")))))))</f>
        <v/>
      </c>
      <c r="F77" s="12" t="inlineStr">
        <is>
          <t>M2D</t>
        </is>
      </c>
      <c r="G77" s="12" t="inlineStr">
        <is>
          <t>DIA</t>
        </is>
      </c>
      <c r="H77" s="12" t="inlineStr">
        <is>
          <t>3min</t>
        </is>
      </c>
      <c r="I77" s="12" t="inlineStr">
        <is>
          <t>Sell</t>
        </is>
      </c>
      <c r="J77" s="13" t="n">
        <v>0.12</v>
      </c>
      <c r="K77" s="13" t="n">
        <v>0.06</v>
      </c>
      <c r="L77" s="13" t="n">
        <v>0.09</v>
      </c>
      <c r="M77" s="13" t="n">
        <v>0.12</v>
      </c>
      <c r="N77" s="12" t="inlineStr">
        <is>
          <t>SL</t>
        </is>
      </c>
      <c r="O77" s="12" t="n"/>
      <c r="P77" s="14">
        <f>IF(N77="","",IF(N77="SL",-1,K77/J77))</f>
        <v/>
      </c>
      <c r="Q77" s="14">
        <f>IF(N77="","",IF(OR(N77="SL",N77="TP0"),-1,L77/J77))</f>
        <v/>
      </c>
      <c r="R77" s="14">
        <f>IF(N77="","",IF(N77="TP2",M77/J77,-1))</f>
        <v/>
      </c>
      <c r="S77" s="14">
        <f>IF(N77="","",IF(N77="SL",-1,IF(N77="TP0",0.5*K77/J77,0.5*(K77+L77)/J77)))</f>
        <v/>
      </c>
      <c r="T77" s="14">
        <f>IF(N77="","",IF(N77="SL",-1,IF(N77="TP0",0.5*K77/J77-0.5,0.5*(K77+L77)/J77)))</f>
        <v/>
      </c>
      <c r="U77" s="15">
        <f>IF(P77="","",P77*J77/100*Config!$B$4)</f>
        <v/>
      </c>
      <c r="V77" s="15">
        <f>IF(Q77="","",Q77*J77/100*Config!$B$4)</f>
        <v/>
      </c>
      <c r="W77" s="15">
        <f>IF(R77="","",R77*J77/100*Config!$B$4)</f>
        <v/>
      </c>
      <c r="X77" s="15">
        <f>IF(S77="","",S77*J77/100*Config!$B$4)</f>
        <v/>
      </c>
      <c r="Y77" s="15">
        <f>IF(T77="","",T77*J77/100*Config!$B$4)</f>
        <v/>
      </c>
      <c r="Z77" s="15">
        <f>IF(U77="","",Config!$B$4 + SUM($U$2:U77))</f>
        <v/>
      </c>
      <c r="AA77" s="15">
        <f>IF(V77="","",Config!$B$4 + SUM($V$2:V77))</f>
        <v/>
      </c>
      <c r="AB77" s="15">
        <f>IF(W77="","",Config!$B$4 + SUM($W$2:W77))</f>
        <v/>
      </c>
      <c r="AC77" s="15">
        <f>IF(X77="","",Config!$B$4 + SUM($X$2:X77))</f>
        <v/>
      </c>
      <c r="AD77" s="15">
        <f>IF(Y77="","",Config!$B$4 + SUM($Y$2:Y77))</f>
        <v/>
      </c>
      <c r="AE77" s="15">
        <f>IF(P77="","",P77*J77/100*Config!$B$11)</f>
        <v/>
      </c>
      <c r="AF77" s="15">
        <f>IF(Q77="","",Q77*J77/100*Config!$B$11)</f>
        <v/>
      </c>
      <c r="AG77" s="15">
        <f>IF(R77="","",R77*J77/100*Config!$B$11)</f>
        <v/>
      </c>
      <c r="AH77" s="15">
        <f>IF(S77="","",S77*J77/100*Config!$B$11)</f>
        <v/>
      </c>
      <c r="AI77" s="15">
        <f>IF(T77="","",T77*J77/100*Config!$B$11)</f>
        <v/>
      </c>
      <c r="AJ77" s="15">
        <f>IF(AE77="","",Config!$B$9 + SUM($AE$2:AE77))</f>
        <v/>
      </c>
      <c r="AK77" s="15">
        <f>IF(AF77="","",Config!$B$9 + SUM($AF$2:AF77))</f>
        <v/>
      </c>
      <c r="AL77" s="15">
        <f>IF(AG77="","",Config!$B$9 + SUM($AG$2:AG77))</f>
        <v/>
      </c>
      <c r="AM77" s="15">
        <f>IF(AH77="","",Config!$B$9 + SUM($AH$2:AH77))</f>
        <v/>
      </c>
      <c r="AN77" s="15">
        <f>IF(AI77="","",Config!$B$9 + SUM($AI$2:AI77))</f>
        <v/>
      </c>
      <c r="AO77" s="16">
        <f>IF(P77="","",IF(P77&gt;0,1,0))</f>
        <v/>
      </c>
      <c r="AP77" s="16">
        <f>IF(Q77="","",IF(Q77&gt;0,1,0))</f>
        <v/>
      </c>
      <c r="AQ77" s="16">
        <f>IF(R77="","",IF(R77&gt;0,1,0))</f>
        <v/>
      </c>
      <c r="AR77" s="16">
        <f>IF(S77="","",IF(S77&gt;0,1,0))</f>
        <v/>
      </c>
      <c r="AS77" s="16">
        <f>IF(T77="","",IF(T77&gt;0,1,0))</f>
        <v/>
      </c>
      <c r="AT77" s="17">
        <f>IF(Z77="","",IF(AT76="",Z77,MAX(AT76,Z77)))</f>
        <v/>
      </c>
      <c r="AU77" s="17">
        <f>IF(AA77="","",IF(AU76="",AA77,MAX(AU76,AA77)))</f>
        <v/>
      </c>
      <c r="AV77" s="17">
        <f>IF(AB77="","",IF(AV76="",AB77,MAX(AV76,AB77)))</f>
        <v/>
      </c>
      <c r="AW77" s="17">
        <f>IF(AC77="","",IF(AW76="",AC77,MAX(AW76,AC77)))</f>
        <v/>
      </c>
      <c r="AX77" s="17">
        <f>IF(AD77="","",IF(AX76="",AD77,MAX(AX76,AD77)))</f>
        <v/>
      </c>
      <c r="AY77" s="17">
        <f>IF(Z77="","",AT77-Z77)</f>
        <v/>
      </c>
      <c r="AZ77" s="17">
        <f>IF(AA77="","",AU77-AA77)</f>
        <v/>
      </c>
      <c r="BA77" s="17">
        <f>IF(AB77="","",AV77-AB77)</f>
        <v/>
      </c>
      <c r="BB77" s="17">
        <f>IF(AC77="","",AW77-AC77)</f>
        <v/>
      </c>
      <c r="BC77" s="17">
        <f>IF(AD77="","",AX77-AD77)</f>
        <v/>
      </c>
      <c r="BD77" s="17">
        <f>IF(OR(AE77="",B77=""),"",SUMIFS($AE$2:AE77,$B$2:B77,B77))</f>
        <v/>
      </c>
      <c r="BE77" s="17">
        <f>IF(OR(AF77="",B77=""),"",SUMIFS($AF$2:AF77,$B$2:B77,B77))</f>
        <v/>
      </c>
      <c r="BF77" s="17">
        <f>IF(OR(AG77="",B77=""),"",SUMIFS($AG$2:AG77,$B$2:B77,B77))</f>
        <v/>
      </c>
      <c r="BG77" s="17">
        <f>IF(OR(AH77="",B77=""),"",SUMIFS($AH$2:AH77,$B$2:B77,B77))</f>
        <v/>
      </c>
      <c r="BH77" s="17">
        <f>IF(OR(AI77="",B77=""),"",SUMIFS($AI$2:AI77,$B$2:B77,B77))</f>
        <v/>
      </c>
      <c r="BI77" s="17">
        <f>IF(AJ77="","",IF(BI76="",AJ77,MAX(BI76,AJ77)))</f>
        <v/>
      </c>
      <c r="BJ77" s="17">
        <f>IF(AK77="","",IF(BJ76="",AK77,MAX(BJ76,AK77)))</f>
        <v/>
      </c>
      <c r="BK77" s="17">
        <f>IF(AL77="","",IF(BK76="",AL77,MAX(BK76,AL77)))</f>
        <v/>
      </c>
      <c r="BL77" s="17">
        <f>IF(AM77="","",IF(BL76="",AM77,MAX(BL76,AM77)))</f>
        <v/>
      </c>
      <c r="BM77" s="17">
        <f>IF(AN77="","",IF(BM76="",AN77,MAX(BM76,AN77)))</f>
        <v/>
      </c>
      <c r="BN77" s="17">
        <f>IF(AJ77="","",BI77-AJ77)</f>
        <v/>
      </c>
      <c r="BO77" s="17">
        <f>IF(AK77="","",BJ77-AK77)</f>
        <v/>
      </c>
      <c r="BP77" s="17">
        <f>IF(AL77="","",BK77-AL77)</f>
        <v/>
      </c>
      <c r="BQ77" s="17">
        <f>IF(AM77="","",BL77-AM77)</f>
        <v/>
      </c>
      <c r="BR77" s="17">
        <f>IF(AN77="","",BM77-AN77)</f>
        <v/>
      </c>
    </row>
    <row r="78">
      <c r="A78">
        <f>ROW()-1</f>
        <v/>
      </c>
      <c r="B78" s="9" t="n">
        <v>46133</v>
      </c>
      <c r="C78" s="32" t="n">
        <v>0.8770833333333333</v>
      </c>
      <c r="D78" s="11">
        <f>IF(B78="","",CHOOSE(WEEKDAY(B78,2),"Lu","Ma","Mi","Jo","Vi","Sa","Du"))</f>
        <v/>
      </c>
      <c r="E78" s="11">
        <f>IF(OR(B78="",C78=""),"",IF(OR(WEEKDAY(B78,2)=1,WEEKDAY(B78,2)=5),"D",IF(AND(C78&gt;=TIME(15,30,0),C78&lt;TIME(16,30,0)),"C",IF(AND(AND(WEEKDAY(B78,2)&gt;=2,WEEKDAY(B78,2)&lt;=4),C78&gt;=TIME(16,35,0),C78&lt;TIME(17,0,0)),"A1",IF(AND(AND(WEEKDAY(B78,2)&gt;=2,WEEKDAY(B78,2)&lt;=4),C78&gt;=TIME(17,0,0),C78&lt;TIME(18,0,0)),"A2",IF(AND(AND(WEEKDAY(B78,2)&gt;=2,WEEKDAY(B78,2)&lt;=4),C78&gt;=TIME(18,0,0),C78&lt;TIME(19,0,0)),"A3",IF(AND(AND(WEEKDAY(B78,2)&gt;=2,WEEKDAY(B78,2)&lt;=4),C78&gt;=TIME(22,0,0),C78&lt;TIME(22,45,0)),"B","Other")))))))</f>
        <v/>
      </c>
      <c r="F78" s="12" t="inlineStr">
        <is>
          <t>M2D</t>
        </is>
      </c>
      <c r="G78" s="12" t="inlineStr">
        <is>
          <t>DIA</t>
        </is>
      </c>
      <c r="H78" s="12" t="inlineStr">
        <is>
          <t>3min</t>
        </is>
      </c>
      <c r="I78" s="12" t="inlineStr">
        <is>
          <t>Buy</t>
        </is>
      </c>
      <c r="J78" s="13" t="n">
        <v>0.16</v>
      </c>
      <c r="K78" s="13" t="n">
        <v>0.08</v>
      </c>
      <c r="L78" s="13" t="n">
        <v>0.13</v>
      </c>
      <c r="M78" s="13" t="n">
        <v>0.16</v>
      </c>
      <c r="N78" s="12" t="inlineStr">
        <is>
          <t>SL</t>
        </is>
      </c>
      <c r="O78" s="12" t="n"/>
      <c r="P78" s="14">
        <f>IF(N78="","",IF(N78="SL",-1,K78/J78))</f>
        <v/>
      </c>
      <c r="Q78" s="14">
        <f>IF(N78="","",IF(OR(N78="SL",N78="TP0"),-1,L78/J78))</f>
        <v/>
      </c>
      <c r="R78" s="14">
        <f>IF(N78="","",IF(N78="TP2",M78/J78,-1))</f>
        <v/>
      </c>
      <c r="S78" s="14">
        <f>IF(N78="","",IF(N78="SL",-1,IF(N78="TP0",0.5*K78/J78,0.5*(K78+L78)/J78)))</f>
        <v/>
      </c>
      <c r="T78" s="14">
        <f>IF(N78="","",IF(N78="SL",-1,IF(N78="TP0",0.5*K78/J78-0.5,0.5*(K78+L78)/J78)))</f>
        <v/>
      </c>
      <c r="U78" s="15">
        <f>IF(P78="","",P78*J78/100*Config!$B$4)</f>
        <v/>
      </c>
      <c r="V78" s="15">
        <f>IF(Q78="","",Q78*J78/100*Config!$B$4)</f>
        <v/>
      </c>
      <c r="W78" s="15">
        <f>IF(R78="","",R78*J78/100*Config!$B$4)</f>
        <v/>
      </c>
      <c r="X78" s="15">
        <f>IF(S78="","",S78*J78/100*Config!$B$4)</f>
        <v/>
      </c>
      <c r="Y78" s="15">
        <f>IF(T78="","",T78*J78/100*Config!$B$4)</f>
        <v/>
      </c>
      <c r="Z78" s="15">
        <f>IF(U78="","",Config!$B$4 + SUM($U$2:U78))</f>
        <v/>
      </c>
      <c r="AA78" s="15">
        <f>IF(V78="","",Config!$B$4 + SUM($V$2:V78))</f>
        <v/>
      </c>
      <c r="AB78" s="15">
        <f>IF(W78="","",Config!$B$4 + SUM($W$2:W78))</f>
        <v/>
      </c>
      <c r="AC78" s="15">
        <f>IF(X78="","",Config!$B$4 + SUM($X$2:X78))</f>
        <v/>
      </c>
      <c r="AD78" s="15">
        <f>IF(Y78="","",Config!$B$4 + SUM($Y$2:Y78))</f>
        <v/>
      </c>
      <c r="AE78" s="15">
        <f>IF(P78="","",P78*J78/100*Config!$B$11)</f>
        <v/>
      </c>
      <c r="AF78" s="15">
        <f>IF(Q78="","",Q78*J78/100*Config!$B$11)</f>
        <v/>
      </c>
      <c r="AG78" s="15">
        <f>IF(R78="","",R78*J78/100*Config!$B$11)</f>
        <v/>
      </c>
      <c r="AH78" s="15">
        <f>IF(S78="","",S78*J78/100*Config!$B$11)</f>
        <v/>
      </c>
      <c r="AI78" s="15">
        <f>IF(T78="","",T78*J78/100*Config!$B$11)</f>
        <v/>
      </c>
      <c r="AJ78" s="15">
        <f>IF(AE78="","",Config!$B$9 + SUM($AE$2:AE78))</f>
        <v/>
      </c>
      <c r="AK78" s="15">
        <f>IF(AF78="","",Config!$B$9 + SUM($AF$2:AF78))</f>
        <v/>
      </c>
      <c r="AL78" s="15">
        <f>IF(AG78="","",Config!$B$9 + SUM($AG$2:AG78))</f>
        <v/>
      </c>
      <c r="AM78" s="15">
        <f>IF(AH78="","",Config!$B$9 + SUM($AH$2:AH78))</f>
        <v/>
      </c>
      <c r="AN78" s="15">
        <f>IF(AI78="","",Config!$B$9 + SUM($AI$2:AI78))</f>
        <v/>
      </c>
      <c r="AO78" s="16">
        <f>IF(P78="","",IF(P78&gt;0,1,0))</f>
        <v/>
      </c>
      <c r="AP78" s="16">
        <f>IF(Q78="","",IF(Q78&gt;0,1,0))</f>
        <v/>
      </c>
      <c r="AQ78" s="16">
        <f>IF(R78="","",IF(R78&gt;0,1,0))</f>
        <v/>
      </c>
      <c r="AR78" s="16">
        <f>IF(S78="","",IF(S78&gt;0,1,0))</f>
        <v/>
      </c>
      <c r="AS78" s="16">
        <f>IF(T78="","",IF(T78&gt;0,1,0))</f>
        <v/>
      </c>
      <c r="AT78" s="17">
        <f>IF(Z78="","",IF(AT77="",Z78,MAX(AT77,Z78)))</f>
        <v/>
      </c>
      <c r="AU78" s="17">
        <f>IF(AA78="","",IF(AU77="",AA78,MAX(AU77,AA78)))</f>
        <v/>
      </c>
      <c r="AV78" s="17">
        <f>IF(AB78="","",IF(AV77="",AB78,MAX(AV77,AB78)))</f>
        <v/>
      </c>
      <c r="AW78" s="17">
        <f>IF(AC78="","",IF(AW77="",AC78,MAX(AW77,AC78)))</f>
        <v/>
      </c>
      <c r="AX78" s="17">
        <f>IF(AD78="","",IF(AX77="",AD78,MAX(AX77,AD78)))</f>
        <v/>
      </c>
      <c r="AY78" s="17">
        <f>IF(Z78="","",AT78-Z78)</f>
        <v/>
      </c>
      <c r="AZ78" s="17">
        <f>IF(AA78="","",AU78-AA78)</f>
        <v/>
      </c>
      <c r="BA78" s="17">
        <f>IF(AB78="","",AV78-AB78)</f>
        <v/>
      </c>
      <c r="BB78" s="17">
        <f>IF(AC78="","",AW78-AC78)</f>
        <v/>
      </c>
      <c r="BC78" s="17">
        <f>IF(AD78="","",AX78-AD78)</f>
        <v/>
      </c>
      <c r="BD78" s="17">
        <f>IF(OR(AE78="",B78=""),"",SUMIFS($AE$2:AE78,$B$2:B78,B78))</f>
        <v/>
      </c>
      <c r="BE78" s="17">
        <f>IF(OR(AF78="",B78=""),"",SUMIFS($AF$2:AF78,$B$2:B78,B78))</f>
        <v/>
      </c>
      <c r="BF78" s="17">
        <f>IF(OR(AG78="",B78=""),"",SUMIFS($AG$2:AG78,$B$2:B78,B78))</f>
        <v/>
      </c>
      <c r="BG78" s="17">
        <f>IF(OR(AH78="",B78=""),"",SUMIFS($AH$2:AH78,$B$2:B78,B78))</f>
        <v/>
      </c>
      <c r="BH78" s="17">
        <f>IF(OR(AI78="",B78=""),"",SUMIFS($AI$2:AI78,$B$2:B78,B78))</f>
        <v/>
      </c>
      <c r="BI78" s="17">
        <f>IF(AJ78="","",IF(BI77="",AJ78,MAX(BI77,AJ78)))</f>
        <v/>
      </c>
      <c r="BJ78" s="17">
        <f>IF(AK78="","",IF(BJ77="",AK78,MAX(BJ77,AK78)))</f>
        <v/>
      </c>
      <c r="BK78" s="17">
        <f>IF(AL78="","",IF(BK77="",AL78,MAX(BK77,AL78)))</f>
        <v/>
      </c>
      <c r="BL78" s="17">
        <f>IF(AM78="","",IF(BL77="",AM78,MAX(BL77,AM78)))</f>
        <v/>
      </c>
      <c r="BM78" s="17">
        <f>IF(AN78="","",IF(BM77="",AN78,MAX(BM77,AN78)))</f>
        <v/>
      </c>
      <c r="BN78" s="17">
        <f>IF(AJ78="","",BI78-AJ78)</f>
        <v/>
      </c>
      <c r="BO78" s="17">
        <f>IF(AK78="","",BJ78-AK78)</f>
        <v/>
      </c>
      <c r="BP78" s="17">
        <f>IF(AL78="","",BK78-AL78)</f>
        <v/>
      </c>
      <c r="BQ78" s="17">
        <f>IF(AM78="","",BL78-AM78)</f>
        <v/>
      </c>
      <c r="BR78" s="17">
        <f>IF(AN78="","",BM78-AN78)</f>
        <v/>
      </c>
    </row>
    <row r="79">
      <c r="A79">
        <f>ROW()-1</f>
        <v/>
      </c>
      <c r="B79" s="9" t="n">
        <v>46133</v>
      </c>
      <c r="C79" s="32" t="n">
        <v>0.7625</v>
      </c>
      <c r="D79" s="11">
        <f>IF(B79="","",CHOOSE(WEEKDAY(B79,2),"Lu","Ma","Mi","Jo","Vi","Sa","Du"))</f>
        <v/>
      </c>
      <c r="E79" s="11">
        <f>IF(OR(B79="",C79=""),"",IF(OR(WEEKDAY(B79,2)=1,WEEKDAY(B79,2)=5),"D",IF(AND(C79&gt;=TIME(15,30,0),C79&lt;TIME(16,30,0)),"C",IF(AND(AND(WEEKDAY(B79,2)&gt;=2,WEEKDAY(B79,2)&lt;=4),C79&gt;=TIME(16,35,0),C79&lt;TIME(17,0,0)),"A1",IF(AND(AND(WEEKDAY(B79,2)&gt;=2,WEEKDAY(B79,2)&lt;=4),C79&gt;=TIME(17,0,0),C79&lt;TIME(18,0,0)),"A2",IF(AND(AND(WEEKDAY(B79,2)&gt;=2,WEEKDAY(B79,2)&lt;=4),C79&gt;=TIME(18,0,0),C79&lt;TIME(19,0,0)),"A3",IF(AND(AND(WEEKDAY(B79,2)&gt;=2,WEEKDAY(B79,2)&lt;=4),C79&gt;=TIME(22,0,0),C79&lt;TIME(22,45,0)),"B","Other")))))))</f>
        <v/>
      </c>
      <c r="F79" s="12" t="inlineStr">
        <is>
          <t>M2D</t>
        </is>
      </c>
      <c r="G79" s="12" t="inlineStr">
        <is>
          <t>DIA</t>
        </is>
      </c>
      <c r="H79" s="12" t="inlineStr">
        <is>
          <t>3min</t>
        </is>
      </c>
      <c r="I79" s="12" t="inlineStr">
        <is>
          <t>Sell</t>
        </is>
      </c>
      <c r="J79" s="13" t="n">
        <v>0.14</v>
      </c>
      <c r="K79" s="13" t="n">
        <v>0.08</v>
      </c>
      <c r="L79" s="13" t="n">
        <v>0.11</v>
      </c>
      <c r="M79" s="13" t="n">
        <v>0.14</v>
      </c>
      <c r="N79" s="12" t="inlineStr">
        <is>
          <t>TP2</t>
        </is>
      </c>
      <c r="O79" s="12" t="n"/>
      <c r="P79" s="14">
        <f>IF(N79="","",IF(N79="SL",-1,K79/J79))</f>
        <v/>
      </c>
      <c r="Q79" s="14">
        <f>IF(N79="","",IF(OR(N79="SL",N79="TP0"),-1,L79/J79))</f>
        <v/>
      </c>
      <c r="R79" s="14">
        <f>IF(N79="","",IF(N79="TP2",M79/J79,-1))</f>
        <v/>
      </c>
      <c r="S79" s="14">
        <f>IF(N79="","",IF(N79="SL",-1,IF(N79="TP0",0.5*K79/J79,0.5*(K79+L79)/J79)))</f>
        <v/>
      </c>
      <c r="T79" s="14">
        <f>IF(N79="","",IF(N79="SL",-1,IF(N79="TP0",0.5*K79/J79-0.5,0.5*(K79+L79)/J79)))</f>
        <v/>
      </c>
      <c r="U79" s="15">
        <f>IF(P79="","",P79*J79/100*Config!$B$4)</f>
        <v/>
      </c>
      <c r="V79" s="15">
        <f>IF(Q79="","",Q79*J79/100*Config!$B$4)</f>
        <v/>
      </c>
      <c r="W79" s="15">
        <f>IF(R79="","",R79*J79/100*Config!$B$4)</f>
        <v/>
      </c>
      <c r="X79" s="15">
        <f>IF(S79="","",S79*J79/100*Config!$B$4)</f>
        <v/>
      </c>
      <c r="Y79" s="15">
        <f>IF(T79="","",T79*J79/100*Config!$B$4)</f>
        <v/>
      </c>
      <c r="Z79" s="15">
        <f>IF(U79="","",Config!$B$4 + SUM($U$2:U79))</f>
        <v/>
      </c>
      <c r="AA79" s="15">
        <f>IF(V79="","",Config!$B$4 + SUM($V$2:V79))</f>
        <v/>
      </c>
      <c r="AB79" s="15">
        <f>IF(W79="","",Config!$B$4 + SUM($W$2:W79))</f>
        <v/>
      </c>
      <c r="AC79" s="15">
        <f>IF(X79="","",Config!$B$4 + SUM($X$2:X79))</f>
        <v/>
      </c>
      <c r="AD79" s="15">
        <f>IF(Y79="","",Config!$B$4 + SUM($Y$2:Y79))</f>
        <v/>
      </c>
      <c r="AE79" s="15">
        <f>IF(P79="","",P79*J79/100*Config!$B$11)</f>
        <v/>
      </c>
      <c r="AF79" s="15">
        <f>IF(Q79="","",Q79*J79/100*Config!$B$11)</f>
        <v/>
      </c>
      <c r="AG79" s="15">
        <f>IF(R79="","",R79*J79/100*Config!$B$11)</f>
        <v/>
      </c>
      <c r="AH79" s="15">
        <f>IF(S79="","",S79*J79/100*Config!$B$11)</f>
        <v/>
      </c>
      <c r="AI79" s="15">
        <f>IF(T79="","",T79*J79/100*Config!$B$11)</f>
        <v/>
      </c>
      <c r="AJ79" s="15">
        <f>IF(AE79="","",Config!$B$9 + SUM($AE$2:AE79))</f>
        <v/>
      </c>
      <c r="AK79" s="15">
        <f>IF(AF79="","",Config!$B$9 + SUM($AF$2:AF79))</f>
        <v/>
      </c>
      <c r="AL79" s="15">
        <f>IF(AG79="","",Config!$B$9 + SUM($AG$2:AG79))</f>
        <v/>
      </c>
      <c r="AM79" s="15">
        <f>IF(AH79="","",Config!$B$9 + SUM($AH$2:AH79))</f>
        <v/>
      </c>
      <c r="AN79" s="15">
        <f>IF(AI79="","",Config!$B$9 + SUM($AI$2:AI79))</f>
        <v/>
      </c>
      <c r="AO79" s="16">
        <f>IF(P79="","",IF(P79&gt;0,1,0))</f>
        <v/>
      </c>
      <c r="AP79" s="16">
        <f>IF(Q79="","",IF(Q79&gt;0,1,0))</f>
        <v/>
      </c>
      <c r="AQ79" s="16">
        <f>IF(R79="","",IF(R79&gt;0,1,0))</f>
        <v/>
      </c>
      <c r="AR79" s="16">
        <f>IF(S79="","",IF(S79&gt;0,1,0))</f>
        <v/>
      </c>
      <c r="AS79" s="16">
        <f>IF(T79="","",IF(T79&gt;0,1,0))</f>
        <v/>
      </c>
      <c r="AT79" s="17">
        <f>IF(Z79="","",IF(AT78="",Z79,MAX(AT78,Z79)))</f>
        <v/>
      </c>
      <c r="AU79" s="17">
        <f>IF(AA79="","",IF(AU78="",AA79,MAX(AU78,AA79)))</f>
        <v/>
      </c>
      <c r="AV79" s="17">
        <f>IF(AB79="","",IF(AV78="",AB79,MAX(AV78,AB79)))</f>
        <v/>
      </c>
      <c r="AW79" s="17">
        <f>IF(AC79="","",IF(AW78="",AC79,MAX(AW78,AC79)))</f>
        <v/>
      </c>
      <c r="AX79" s="17">
        <f>IF(AD79="","",IF(AX78="",AD79,MAX(AX78,AD79)))</f>
        <v/>
      </c>
      <c r="AY79" s="17">
        <f>IF(Z79="","",AT79-Z79)</f>
        <v/>
      </c>
      <c r="AZ79" s="17">
        <f>IF(AA79="","",AU79-AA79)</f>
        <v/>
      </c>
      <c r="BA79" s="17">
        <f>IF(AB79="","",AV79-AB79)</f>
        <v/>
      </c>
      <c r="BB79" s="17">
        <f>IF(AC79="","",AW79-AC79)</f>
        <v/>
      </c>
      <c r="BC79" s="17">
        <f>IF(AD79="","",AX79-AD79)</f>
        <v/>
      </c>
      <c r="BD79" s="17">
        <f>IF(OR(AE79="",B79=""),"",SUMIFS($AE$2:AE79,$B$2:B79,B79))</f>
        <v/>
      </c>
      <c r="BE79" s="17">
        <f>IF(OR(AF79="",B79=""),"",SUMIFS($AF$2:AF79,$B$2:B79,B79))</f>
        <v/>
      </c>
      <c r="BF79" s="17">
        <f>IF(OR(AG79="",B79=""),"",SUMIFS($AG$2:AG79,$B$2:B79,B79))</f>
        <v/>
      </c>
      <c r="BG79" s="17">
        <f>IF(OR(AH79="",B79=""),"",SUMIFS($AH$2:AH79,$B$2:B79,B79))</f>
        <v/>
      </c>
      <c r="BH79" s="17">
        <f>IF(OR(AI79="",B79=""),"",SUMIFS($AI$2:AI79,$B$2:B79,B79))</f>
        <v/>
      </c>
      <c r="BI79" s="17">
        <f>IF(AJ79="","",IF(BI78="",AJ79,MAX(BI78,AJ79)))</f>
        <v/>
      </c>
      <c r="BJ79" s="17">
        <f>IF(AK79="","",IF(BJ78="",AK79,MAX(BJ78,AK79)))</f>
        <v/>
      </c>
      <c r="BK79" s="17">
        <f>IF(AL79="","",IF(BK78="",AL79,MAX(BK78,AL79)))</f>
        <v/>
      </c>
      <c r="BL79" s="17">
        <f>IF(AM79="","",IF(BL78="",AM79,MAX(BL78,AM79)))</f>
        <v/>
      </c>
      <c r="BM79" s="17">
        <f>IF(AN79="","",IF(BM78="",AN79,MAX(BM78,AN79)))</f>
        <v/>
      </c>
      <c r="BN79" s="17">
        <f>IF(AJ79="","",BI79-AJ79)</f>
        <v/>
      </c>
      <c r="BO79" s="17">
        <f>IF(AK79="","",BJ79-AK79)</f>
        <v/>
      </c>
      <c r="BP79" s="17">
        <f>IF(AL79="","",BK79-AL79)</f>
        <v/>
      </c>
      <c r="BQ79" s="17">
        <f>IF(AM79="","",BL79-AM79)</f>
        <v/>
      </c>
      <c r="BR79" s="17">
        <f>IF(AN79="","",BM79-AN79)</f>
        <v/>
      </c>
    </row>
    <row r="80">
      <c r="A80">
        <f>ROW()-1</f>
        <v/>
      </c>
      <c r="B80" s="9" t="n">
        <v>46132</v>
      </c>
      <c r="C80" s="32" t="n">
        <v>0.9083333333333333</v>
      </c>
      <c r="D80" s="11">
        <f>IF(B80="","",CHOOSE(WEEKDAY(B80,2),"Lu","Ma","Mi","Jo","Vi","Sa","Du"))</f>
        <v/>
      </c>
      <c r="E80" s="11">
        <f>IF(OR(B80="",C80=""),"",IF(OR(WEEKDAY(B80,2)=1,WEEKDAY(B80,2)=5),"D",IF(AND(C80&gt;=TIME(15,30,0),C80&lt;TIME(16,30,0)),"C",IF(AND(AND(WEEKDAY(B80,2)&gt;=2,WEEKDAY(B80,2)&lt;=4),C80&gt;=TIME(16,35,0),C80&lt;TIME(17,0,0)),"A1",IF(AND(AND(WEEKDAY(B80,2)&gt;=2,WEEKDAY(B80,2)&lt;=4),C80&gt;=TIME(17,0,0),C80&lt;TIME(18,0,0)),"A2",IF(AND(AND(WEEKDAY(B80,2)&gt;=2,WEEKDAY(B80,2)&lt;=4),C80&gt;=TIME(18,0,0),C80&lt;TIME(19,0,0)),"A3",IF(AND(AND(WEEKDAY(B80,2)&gt;=2,WEEKDAY(B80,2)&lt;=4),C80&gt;=TIME(22,0,0),C80&lt;TIME(22,45,0)),"B","Other")))))))</f>
        <v/>
      </c>
      <c r="F80" s="12" t="inlineStr">
        <is>
          <t>M2D</t>
        </is>
      </c>
      <c r="G80" s="12" t="inlineStr">
        <is>
          <t>DIA</t>
        </is>
      </c>
      <c r="H80" s="12" t="inlineStr">
        <is>
          <t>3min</t>
        </is>
      </c>
      <c r="I80" s="12" t="inlineStr">
        <is>
          <t>Buy</t>
        </is>
      </c>
      <c r="J80" s="13" t="n">
        <v>0.08</v>
      </c>
      <c r="K80" s="13" t="n">
        <v>0.03</v>
      </c>
      <c r="L80" s="13" t="n">
        <v>0.05</v>
      </c>
      <c r="M80" s="13" t="n">
        <v>0.08</v>
      </c>
      <c r="N80" s="12" t="inlineStr">
        <is>
          <t>TP2</t>
        </is>
      </c>
      <c r="O80" s="12" t="n"/>
      <c r="P80" s="14">
        <f>IF(N80="","",IF(N80="SL",-1,K80/J80))</f>
        <v/>
      </c>
      <c r="Q80" s="14">
        <f>IF(N80="","",IF(OR(N80="SL",N80="TP0"),-1,L80/J80))</f>
        <v/>
      </c>
      <c r="R80" s="14">
        <f>IF(N80="","",IF(N80="TP2",M80/J80,-1))</f>
        <v/>
      </c>
      <c r="S80" s="14">
        <f>IF(N80="","",IF(N80="SL",-1,IF(N80="TP0",0.5*K80/J80,0.5*(K80+L80)/J80)))</f>
        <v/>
      </c>
      <c r="T80" s="14">
        <f>IF(N80="","",IF(N80="SL",-1,IF(N80="TP0",0.5*K80/J80-0.5,0.5*(K80+L80)/J80)))</f>
        <v/>
      </c>
      <c r="U80" s="15">
        <f>IF(P80="","",P80*J80/100*Config!$B$4)</f>
        <v/>
      </c>
      <c r="V80" s="15">
        <f>IF(Q80="","",Q80*J80/100*Config!$B$4)</f>
        <v/>
      </c>
      <c r="W80" s="15">
        <f>IF(R80="","",R80*J80/100*Config!$B$4)</f>
        <v/>
      </c>
      <c r="X80" s="15">
        <f>IF(S80="","",S80*J80/100*Config!$B$4)</f>
        <v/>
      </c>
      <c r="Y80" s="15">
        <f>IF(T80="","",T80*J80/100*Config!$B$4)</f>
        <v/>
      </c>
      <c r="Z80" s="15">
        <f>IF(U80="","",Config!$B$4 + SUM($U$2:U80))</f>
        <v/>
      </c>
      <c r="AA80" s="15">
        <f>IF(V80="","",Config!$B$4 + SUM($V$2:V80))</f>
        <v/>
      </c>
      <c r="AB80" s="15">
        <f>IF(W80="","",Config!$B$4 + SUM($W$2:W80))</f>
        <v/>
      </c>
      <c r="AC80" s="15">
        <f>IF(X80="","",Config!$B$4 + SUM($X$2:X80))</f>
        <v/>
      </c>
      <c r="AD80" s="15">
        <f>IF(Y80="","",Config!$B$4 + SUM($Y$2:Y80))</f>
        <v/>
      </c>
      <c r="AE80" s="15">
        <f>IF(P80="","",P80*J80/100*Config!$B$11)</f>
        <v/>
      </c>
      <c r="AF80" s="15">
        <f>IF(Q80="","",Q80*J80/100*Config!$B$11)</f>
        <v/>
      </c>
      <c r="AG80" s="15">
        <f>IF(R80="","",R80*J80/100*Config!$B$11)</f>
        <v/>
      </c>
      <c r="AH80" s="15">
        <f>IF(S80="","",S80*J80/100*Config!$B$11)</f>
        <v/>
      </c>
      <c r="AI80" s="15">
        <f>IF(T80="","",T80*J80/100*Config!$B$11)</f>
        <v/>
      </c>
      <c r="AJ80" s="15">
        <f>IF(AE80="","",Config!$B$9 + SUM($AE$2:AE80))</f>
        <v/>
      </c>
      <c r="AK80" s="15">
        <f>IF(AF80="","",Config!$B$9 + SUM($AF$2:AF80))</f>
        <v/>
      </c>
      <c r="AL80" s="15">
        <f>IF(AG80="","",Config!$B$9 + SUM($AG$2:AG80))</f>
        <v/>
      </c>
      <c r="AM80" s="15">
        <f>IF(AH80="","",Config!$B$9 + SUM($AH$2:AH80))</f>
        <v/>
      </c>
      <c r="AN80" s="15">
        <f>IF(AI80="","",Config!$B$9 + SUM($AI$2:AI80))</f>
        <v/>
      </c>
      <c r="AO80" s="16">
        <f>IF(P80="","",IF(P80&gt;0,1,0))</f>
        <v/>
      </c>
      <c r="AP80" s="16">
        <f>IF(Q80="","",IF(Q80&gt;0,1,0))</f>
        <v/>
      </c>
      <c r="AQ80" s="16">
        <f>IF(R80="","",IF(R80&gt;0,1,0))</f>
        <v/>
      </c>
      <c r="AR80" s="16">
        <f>IF(S80="","",IF(S80&gt;0,1,0))</f>
        <v/>
      </c>
      <c r="AS80" s="16">
        <f>IF(T80="","",IF(T80&gt;0,1,0))</f>
        <v/>
      </c>
      <c r="AT80" s="17">
        <f>IF(Z80="","",IF(AT79="",Z80,MAX(AT79,Z80)))</f>
        <v/>
      </c>
      <c r="AU80" s="17">
        <f>IF(AA80="","",IF(AU79="",AA80,MAX(AU79,AA80)))</f>
        <v/>
      </c>
      <c r="AV80" s="17">
        <f>IF(AB80="","",IF(AV79="",AB80,MAX(AV79,AB80)))</f>
        <v/>
      </c>
      <c r="AW80" s="17">
        <f>IF(AC80="","",IF(AW79="",AC80,MAX(AW79,AC80)))</f>
        <v/>
      </c>
      <c r="AX80" s="17">
        <f>IF(AD80="","",IF(AX79="",AD80,MAX(AX79,AD80)))</f>
        <v/>
      </c>
      <c r="AY80" s="17">
        <f>IF(Z80="","",AT80-Z80)</f>
        <v/>
      </c>
      <c r="AZ80" s="17">
        <f>IF(AA80="","",AU80-AA80)</f>
        <v/>
      </c>
      <c r="BA80" s="17">
        <f>IF(AB80="","",AV80-AB80)</f>
        <v/>
      </c>
      <c r="BB80" s="17">
        <f>IF(AC80="","",AW80-AC80)</f>
        <v/>
      </c>
      <c r="BC80" s="17">
        <f>IF(AD80="","",AX80-AD80)</f>
        <v/>
      </c>
      <c r="BD80" s="17">
        <f>IF(OR(AE80="",B80=""),"",SUMIFS($AE$2:AE80,$B$2:B80,B80))</f>
        <v/>
      </c>
      <c r="BE80" s="17">
        <f>IF(OR(AF80="",B80=""),"",SUMIFS($AF$2:AF80,$B$2:B80,B80))</f>
        <v/>
      </c>
      <c r="BF80" s="17">
        <f>IF(OR(AG80="",B80=""),"",SUMIFS($AG$2:AG80,$B$2:B80,B80))</f>
        <v/>
      </c>
      <c r="BG80" s="17">
        <f>IF(OR(AH80="",B80=""),"",SUMIFS($AH$2:AH80,$B$2:B80,B80))</f>
        <v/>
      </c>
      <c r="BH80" s="17">
        <f>IF(OR(AI80="",B80=""),"",SUMIFS($AI$2:AI80,$B$2:B80,B80))</f>
        <v/>
      </c>
      <c r="BI80" s="17">
        <f>IF(AJ80="","",IF(BI79="",AJ80,MAX(BI79,AJ80)))</f>
        <v/>
      </c>
      <c r="BJ80" s="17">
        <f>IF(AK80="","",IF(BJ79="",AK80,MAX(BJ79,AK80)))</f>
        <v/>
      </c>
      <c r="BK80" s="17">
        <f>IF(AL80="","",IF(BK79="",AL80,MAX(BK79,AL80)))</f>
        <v/>
      </c>
      <c r="BL80" s="17">
        <f>IF(AM80="","",IF(BL79="",AM80,MAX(BL79,AM80)))</f>
        <v/>
      </c>
      <c r="BM80" s="17">
        <f>IF(AN80="","",IF(BM79="",AN80,MAX(BM79,AN80)))</f>
        <v/>
      </c>
      <c r="BN80" s="17">
        <f>IF(AJ80="","",BI80-AJ80)</f>
        <v/>
      </c>
      <c r="BO80" s="17">
        <f>IF(AK80="","",BJ80-AK80)</f>
        <v/>
      </c>
      <c r="BP80" s="17">
        <f>IF(AL80="","",BK80-AL80)</f>
        <v/>
      </c>
      <c r="BQ80" s="17">
        <f>IF(AM80="","",BL80-AM80)</f>
        <v/>
      </c>
      <c r="BR80" s="17">
        <f>IF(AN80="","",BM80-AN80)</f>
        <v/>
      </c>
    </row>
    <row r="81">
      <c r="A81">
        <f>ROW()-1</f>
        <v/>
      </c>
      <c r="B81" s="9" t="n">
        <v>46132</v>
      </c>
      <c r="C81" s="32" t="n">
        <v>0.8395833333333333</v>
      </c>
      <c r="D81" s="11">
        <f>IF(B81="","",CHOOSE(WEEKDAY(B81,2),"Lu","Ma","Mi","Jo","Vi","Sa","Du"))</f>
        <v/>
      </c>
      <c r="E81" s="11">
        <f>IF(OR(B81="",C81=""),"",IF(OR(WEEKDAY(B81,2)=1,WEEKDAY(B81,2)=5),"D",IF(AND(C81&gt;=TIME(15,30,0),C81&lt;TIME(16,30,0)),"C",IF(AND(AND(WEEKDAY(B81,2)&gt;=2,WEEKDAY(B81,2)&lt;=4),C81&gt;=TIME(16,35,0),C81&lt;TIME(17,0,0)),"A1",IF(AND(AND(WEEKDAY(B81,2)&gt;=2,WEEKDAY(B81,2)&lt;=4),C81&gt;=TIME(17,0,0),C81&lt;TIME(18,0,0)),"A2",IF(AND(AND(WEEKDAY(B81,2)&gt;=2,WEEKDAY(B81,2)&lt;=4),C81&gt;=TIME(18,0,0),C81&lt;TIME(19,0,0)),"A3",IF(AND(AND(WEEKDAY(B81,2)&gt;=2,WEEKDAY(B81,2)&lt;=4),C81&gt;=TIME(22,0,0),C81&lt;TIME(22,45,0)),"B","Other")))))))</f>
        <v/>
      </c>
      <c r="F81" s="12" t="inlineStr">
        <is>
          <t>M2D</t>
        </is>
      </c>
      <c r="G81" s="12" t="inlineStr">
        <is>
          <t>DIA</t>
        </is>
      </c>
      <c r="H81" s="12" t="inlineStr">
        <is>
          <t>3min</t>
        </is>
      </c>
      <c r="I81" s="12" t="inlineStr">
        <is>
          <t>Buy</t>
        </is>
      </c>
      <c r="J81" s="13" t="n">
        <v>0.1</v>
      </c>
      <c r="K81" s="13" t="n">
        <v>0.04</v>
      </c>
      <c r="L81" s="13" t="n">
        <v>0.06</v>
      </c>
      <c r="M81" s="13" t="n">
        <v>0.1</v>
      </c>
      <c r="N81" s="12" t="inlineStr">
        <is>
          <t>TP1</t>
        </is>
      </c>
      <c r="O81" s="12" t="n"/>
      <c r="P81" s="14">
        <f>IF(N81="","",IF(N81="SL",-1,K81/J81))</f>
        <v/>
      </c>
      <c r="Q81" s="14">
        <f>IF(N81="","",IF(OR(N81="SL",N81="TP0"),-1,L81/J81))</f>
        <v/>
      </c>
      <c r="R81" s="14">
        <f>IF(N81="","",IF(N81="TP2",M81/J81,-1))</f>
        <v/>
      </c>
      <c r="S81" s="14">
        <f>IF(N81="","",IF(N81="SL",-1,IF(N81="TP0",0.5*K81/J81,0.5*(K81+L81)/J81)))</f>
        <v/>
      </c>
      <c r="T81" s="14">
        <f>IF(N81="","",IF(N81="SL",-1,IF(N81="TP0",0.5*K81/J81-0.5,0.5*(K81+L81)/J81)))</f>
        <v/>
      </c>
      <c r="U81" s="15">
        <f>IF(P81="","",P81*J81/100*Config!$B$4)</f>
        <v/>
      </c>
      <c r="V81" s="15">
        <f>IF(Q81="","",Q81*J81/100*Config!$B$4)</f>
        <v/>
      </c>
      <c r="W81" s="15">
        <f>IF(R81="","",R81*J81/100*Config!$B$4)</f>
        <v/>
      </c>
      <c r="X81" s="15">
        <f>IF(S81="","",S81*J81/100*Config!$B$4)</f>
        <v/>
      </c>
      <c r="Y81" s="15">
        <f>IF(T81="","",T81*J81/100*Config!$B$4)</f>
        <v/>
      </c>
      <c r="Z81" s="15">
        <f>IF(U81="","",Config!$B$4 + SUM($U$2:U81))</f>
        <v/>
      </c>
      <c r="AA81" s="15">
        <f>IF(V81="","",Config!$B$4 + SUM($V$2:V81))</f>
        <v/>
      </c>
      <c r="AB81" s="15">
        <f>IF(W81="","",Config!$B$4 + SUM($W$2:W81))</f>
        <v/>
      </c>
      <c r="AC81" s="15">
        <f>IF(X81="","",Config!$B$4 + SUM($X$2:X81))</f>
        <v/>
      </c>
      <c r="AD81" s="15">
        <f>IF(Y81="","",Config!$B$4 + SUM($Y$2:Y81))</f>
        <v/>
      </c>
      <c r="AE81" s="15">
        <f>IF(P81="","",P81*J81/100*Config!$B$11)</f>
        <v/>
      </c>
      <c r="AF81" s="15">
        <f>IF(Q81="","",Q81*J81/100*Config!$B$11)</f>
        <v/>
      </c>
      <c r="AG81" s="15">
        <f>IF(R81="","",R81*J81/100*Config!$B$11)</f>
        <v/>
      </c>
      <c r="AH81" s="15">
        <f>IF(S81="","",S81*J81/100*Config!$B$11)</f>
        <v/>
      </c>
      <c r="AI81" s="15">
        <f>IF(T81="","",T81*J81/100*Config!$B$11)</f>
        <v/>
      </c>
      <c r="AJ81" s="15">
        <f>IF(AE81="","",Config!$B$9 + SUM($AE$2:AE81))</f>
        <v/>
      </c>
      <c r="AK81" s="15">
        <f>IF(AF81="","",Config!$B$9 + SUM($AF$2:AF81))</f>
        <v/>
      </c>
      <c r="AL81" s="15">
        <f>IF(AG81="","",Config!$B$9 + SUM($AG$2:AG81))</f>
        <v/>
      </c>
      <c r="AM81" s="15">
        <f>IF(AH81="","",Config!$B$9 + SUM($AH$2:AH81))</f>
        <v/>
      </c>
      <c r="AN81" s="15">
        <f>IF(AI81="","",Config!$B$9 + SUM($AI$2:AI81))</f>
        <v/>
      </c>
      <c r="AO81" s="16">
        <f>IF(P81="","",IF(P81&gt;0,1,0))</f>
        <v/>
      </c>
      <c r="AP81" s="16">
        <f>IF(Q81="","",IF(Q81&gt;0,1,0))</f>
        <v/>
      </c>
      <c r="AQ81" s="16">
        <f>IF(R81="","",IF(R81&gt;0,1,0))</f>
        <v/>
      </c>
      <c r="AR81" s="16">
        <f>IF(S81="","",IF(S81&gt;0,1,0))</f>
        <v/>
      </c>
      <c r="AS81" s="16">
        <f>IF(T81="","",IF(T81&gt;0,1,0))</f>
        <v/>
      </c>
      <c r="AT81" s="17">
        <f>IF(Z81="","",IF(AT80="",Z81,MAX(AT80,Z81)))</f>
        <v/>
      </c>
      <c r="AU81" s="17">
        <f>IF(AA81="","",IF(AU80="",AA81,MAX(AU80,AA81)))</f>
        <v/>
      </c>
      <c r="AV81" s="17">
        <f>IF(AB81="","",IF(AV80="",AB81,MAX(AV80,AB81)))</f>
        <v/>
      </c>
      <c r="AW81" s="17">
        <f>IF(AC81="","",IF(AW80="",AC81,MAX(AW80,AC81)))</f>
        <v/>
      </c>
      <c r="AX81" s="17">
        <f>IF(AD81="","",IF(AX80="",AD81,MAX(AX80,AD81)))</f>
        <v/>
      </c>
      <c r="AY81" s="17">
        <f>IF(Z81="","",AT81-Z81)</f>
        <v/>
      </c>
      <c r="AZ81" s="17">
        <f>IF(AA81="","",AU81-AA81)</f>
        <v/>
      </c>
      <c r="BA81" s="17">
        <f>IF(AB81="","",AV81-AB81)</f>
        <v/>
      </c>
      <c r="BB81" s="17">
        <f>IF(AC81="","",AW81-AC81)</f>
        <v/>
      </c>
      <c r="BC81" s="17">
        <f>IF(AD81="","",AX81-AD81)</f>
        <v/>
      </c>
      <c r="BD81" s="17">
        <f>IF(OR(AE81="",B81=""),"",SUMIFS($AE$2:AE81,$B$2:B81,B81))</f>
        <v/>
      </c>
      <c r="BE81" s="17">
        <f>IF(OR(AF81="",B81=""),"",SUMIFS($AF$2:AF81,$B$2:B81,B81))</f>
        <v/>
      </c>
      <c r="BF81" s="17">
        <f>IF(OR(AG81="",B81=""),"",SUMIFS($AG$2:AG81,$B$2:B81,B81))</f>
        <v/>
      </c>
      <c r="BG81" s="17">
        <f>IF(OR(AH81="",B81=""),"",SUMIFS($AH$2:AH81,$B$2:B81,B81))</f>
        <v/>
      </c>
      <c r="BH81" s="17">
        <f>IF(OR(AI81="",B81=""),"",SUMIFS($AI$2:AI81,$B$2:B81,B81))</f>
        <v/>
      </c>
      <c r="BI81" s="17">
        <f>IF(AJ81="","",IF(BI80="",AJ81,MAX(BI80,AJ81)))</f>
        <v/>
      </c>
      <c r="BJ81" s="17">
        <f>IF(AK81="","",IF(BJ80="",AK81,MAX(BJ80,AK81)))</f>
        <v/>
      </c>
      <c r="BK81" s="17">
        <f>IF(AL81="","",IF(BK80="",AL81,MAX(BK80,AL81)))</f>
        <v/>
      </c>
      <c r="BL81" s="17">
        <f>IF(AM81="","",IF(BL80="",AM81,MAX(BL80,AM81)))</f>
        <v/>
      </c>
      <c r="BM81" s="17">
        <f>IF(AN81="","",IF(BM80="",AN81,MAX(BM80,AN81)))</f>
        <v/>
      </c>
      <c r="BN81" s="17">
        <f>IF(AJ81="","",BI81-AJ81)</f>
        <v/>
      </c>
      <c r="BO81" s="17">
        <f>IF(AK81="","",BJ81-AK81)</f>
        <v/>
      </c>
      <c r="BP81" s="17">
        <f>IF(AL81="","",BK81-AL81)</f>
        <v/>
      </c>
      <c r="BQ81" s="17">
        <f>IF(AM81="","",BL81-AM81)</f>
        <v/>
      </c>
      <c r="BR81" s="17">
        <f>IF(AN81="","",BM81-AN81)</f>
        <v/>
      </c>
    </row>
    <row r="82">
      <c r="A82">
        <f>ROW()-1</f>
        <v/>
      </c>
      <c r="B82" s="9" t="n">
        <v>46132</v>
      </c>
      <c r="C82" s="32" t="n">
        <v>0.7791666666666667</v>
      </c>
      <c r="D82" s="11">
        <f>IF(B82="","",CHOOSE(WEEKDAY(B82,2),"Lu","Ma","Mi","Jo","Vi","Sa","Du"))</f>
        <v/>
      </c>
      <c r="E82" s="11">
        <f>IF(OR(B82="",C82=""),"",IF(OR(WEEKDAY(B82,2)=1,WEEKDAY(B82,2)=5),"D",IF(AND(C82&gt;=TIME(15,30,0),C82&lt;TIME(16,30,0)),"C",IF(AND(AND(WEEKDAY(B82,2)&gt;=2,WEEKDAY(B82,2)&lt;=4),C82&gt;=TIME(16,35,0),C82&lt;TIME(17,0,0)),"A1",IF(AND(AND(WEEKDAY(B82,2)&gt;=2,WEEKDAY(B82,2)&lt;=4),C82&gt;=TIME(17,0,0),C82&lt;TIME(18,0,0)),"A2",IF(AND(AND(WEEKDAY(B82,2)&gt;=2,WEEKDAY(B82,2)&lt;=4),C82&gt;=TIME(18,0,0),C82&lt;TIME(19,0,0)),"A3",IF(AND(AND(WEEKDAY(B82,2)&gt;=2,WEEKDAY(B82,2)&lt;=4),C82&gt;=TIME(22,0,0),C82&lt;TIME(22,45,0)),"B","Other")))))))</f>
        <v/>
      </c>
      <c r="F82" s="12" t="inlineStr">
        <is>
          <t>M2D</t>
        </is>
      </c>
      <c r="G82" s="12" t="inlineStr">
        <is>
          <t>DIA</t>
        </is>
      </c>
      <c r="H82" s="12" t="inlineStr">
        <is>
          <t>3min</t>
        </is>
      </c>
      <c r="I82" s="12" t="inlineStr">
        <is>
          <t>Buy</t>
        </is>
      </c>
      <c r="J82" s="13" t="n">
        <v>0.13</v>
      </c>
      <c r="K82" s="13" t="n">
        <v>0.06</v>
      </c>
      <c r="L82" s="13" t="n">
        <v>0.1</v>
      </c>
      <c r="M82" s="13" t="n">
        <v>0.13</v>
      </c>
      <c r="N82" s="12" t="inlineStr">
        <is>
          <t>TP0</t>
        </is>
      </c>
      <c r="O82" s="12" t="n"/>
      <c r="P82" s="14">
        <f>IF(N82="","",IF(N82="SL",-1,K82/J82))</f>
        <v/>
      </c>
      <c r="Q82" s="14">
        <f>IF(N82="","",IF(OR(N82="SL",N82="TP0"),-1,L82/J82))</f>
        <v/>
      </c>
      <c r="R82" s="14">
        <f>IF(N82="","",IF(N82="TP2",M82/J82,-1))</f>
        <v/>
      </c>
      <c r="S82" s="14">
        <f>IF(N82="","",IF(N82="SL",-1,IF(N82="TP0",0.5*K82/J82,0.5*(K82+L82)/J82)))</f>
        <v/>
      </c>
      <c r="T82" s="14">
        <f>IF(N82="","",IF(N82="SL",-1,IF(N82="TP0",0.5*K82/J82-0.5,0.5*(K82+L82)/J82)))</f>
        <v/>
      </c>
      <c r="U82" s="15">
        <f>IF(P82="","",P82*J82/100*Config!$B$4)</f>
        <v/>
      </c>
      <c r="V82" s="15">
        <f>IF(Q82="","",Q82*J82/100*Config!$B$4)</f>
        <v/>
      </c>
      <c r="W82" s="15">
        <f>IF(R82="","",R82*J82/100*Config!$B$4)</f>
        <v/>
      </c>
      <c r="X82" s="15">
        <f>IF(S82="","",S82*J82/100*Config!$B$4)</f>
        <v/>
      </c>
      <c r="Y82" s="15">
        <f>IF(T82="","",T82*J82/100*Config!$B$4)</f>
        <v/>
      </c>
      <c r="Z82" s="15">
        <f>IF(U82="","",Config!$B$4 + SUM($U$2:U82))</f>
        <v/>
      </c>
      <c r="AA82" s="15">
        <f>IF(V82="","",Config!$B$4 + SUM($V$2:V82))</f>
        <v/>
      </c>
      <c r="AB82" s="15">
        <f>IF(W82="","",Config!$B$4 + SUM($W$2:W82))</f>
        <v/>
      </c>
      <c r="AC82" s="15">
        <f>IF(X82="","",Config!$B$4 + SUM($X$2:X82))</f>
        <v/>
      </c>
      <c r="AD82" s="15">
        <f>IF(Y82="","",Config!$B$4 + SUM($Y$2:Y82))</f>
        <v/>
      </c>
      <c r="AE82" s="15">
        <f>IF(P82="","",P82*J82/100*Config!$B$11)</f>
        <v/>
      </c>
      <c r="AF82" s="15">
        <f>IF(Q82="","",Q82*J82/100*Config!$B$11)</f>
        <v/>
      </c>
      <c r="AG82" s="15">
        <f>IF(R82="","",R82*J82/100*Config!$B$11)</f>
        <v/>
      </c>
      <c r="AH82" s="15">
        <f>IF(S82="","",S82*J82/100*Config!$B$11)</f>
        <v/>
      </c>
      <c r="AI82" s="15">
        <f>IF(T82="","",T82*J82/100*Config!$B$11)</f>
        <v/>
      </c>
      <c r="AJ82" s="15">
        <f>IF(AE82="","",Config!$B$9 + SUM($AE$2:AE82))</f>
        <v/>
      </c>
      <c r="AK82" s="15">
        <f>IF(AF82="","",Config!$B$9 + SUM($AF$2:AF82))</f>
        <v/>
      </c>
      <c r="AL82" s="15">
        <f>IF(AG82="","",Config!$B$9 + SUM($AG$2:AG82))</f>
        <v/>
      </c>
      <c r="AM82" s="15">
        <f>IF(AH82="","",Config!$B$9 + SUM($AH$2:AH82))</f>
        <v/>
      </c>
      <c r="AN82" s="15">
        <f>IF(AI82="","",Config!$B$9 + SUM($AI$2:AI82))</f>
        <v/>
      </c>
      <c r="AO82" s="16">
        <f>IF(P82="","",IF(P82&gt;0,1,0))</f>
        <v/>
      </c>
      <c r="AP82" s="16">
        <f>IF(Q82="","",IF(Q82&gt;0,1,0))</f>
        <v/>
      </c>
      <c r="AQ82" s="16">
        <f>IF(R82="","",IF(R82&gt;0,1,0))</f>
        <v/>
      </c>
      <c r="AR82" s="16">
        <f>IF(S82="","",IF(S82&gt;0,1,0))</f>
        <v/>
      </c>
      <c r="AS82" s="16">
        <f>IF(T82="","",IF(T82&gt;0,1,0))</f>
        <v/>
      </c>
      <c r="AT82" s="17">
        <f>IF(Z82="","",IF(AT81="",Z82,MAX(AT81,Z82)))</f>
        <v/>
      </c>
      <c r="AU82" s="17">
        <f>IF(AA82="","",IF(AU81="",AA82,MAX(AU81,AA82)))</f>
        <v/>
      </c>
      <c r="AV82" s="17">
        <f>IF(AB82="","",IF(AV81="",AB82,MAX(AV81,AB82)))</f>
        <v/>
      </c>
      <c r="AW82" s="17">
        <f>IF(AC82="","",IF(AW81="",AC82,MAX(AW81,AC82)))</f>
        <v/>
      </c>
      <c r="AX82" s="17">
        <f>IF(AD82="","",IF(AX81="",AD82,MAX(AX81,AD82)))</f>
        <v/>
      </c>
      <c r="AY82" s="17">
        <f>IF(Z82="","",AT82-Z82)</f>
        <v/>
      </c>
      <c r="AZ82" s="17">
        <f>IF(AA82="","",AU82-AA82)</f>
        <v/>
      </c>
      <c r="BA82" s="17">
        <f>IF(AB82="","",AV82-AB82)</f>
        <v/>
      </c>
      <c r="BB82" s="17">
        <f>IF(AC82="","",AW82-AC82)</f>
        <v/>
      </c>
      <c r="BC82" s="17">
        <f>IF(AD82="","",AX82-AD82)</f>
        <v/>
      </c>
      <c r="BD82" s="17">
        <f>IF(OR(AE82="",B82=""),"",SUMIFS($AE$2:AE82,$B$2:B82,B82))</f>
        <v/>
      </c>
      <c r="BE82" s="17">
        <f>IF(OR(AF82="",B82=""),"",SUMIFS($AF$2:AF82,$B$2:B82,B82))</f>
        <v/>
      </c>
      <c r="BF82" s="17">
        <f>IF(OR(AG82="",B82=""),"",SUMIFS($AG$2:AG82,$B$2:B82,B82))</f>
        <v/>
      </c>
      <c r="BG82" s="17">
        <f>IF(OR(AH82="",B82=""),"",SUMIFS($AH$2:AH82,$B$2:B82,B82))</f>
        <v/>
      </c>
      <c r="BH82" s="17">
        <f>IF(OR(AI82="",B82=""),"",SUMIFS($AI$2:AI82,$B$2:B82,B82))</f>
        <v/>
      </c>
      <c r="BI82" s="17">
        <f>IF(AJ82="","",IF(BI81="",AJ82,MAX(BI81,AJ82)))</f>
        <v/>
      </c>
      <c r="BJ82" s="17">
        <f>IF(AK82="","",IF(BJ81="",AK82,MAX(BJ81,AK82)))</f>
        <v/>
      </c>
      <c r="BK82" s="17">
        <f>IF(AL82="","",IF(BK81="",AL82,MAX(BK81,AL82)))</f>
        <v/>
      </c>
      <c r="BL82" s="17">
        <f>IF(AM82="","",IF(BL81="",AM82,MAX(BL81,AM82)))</f>
        <v/>
      </c>
      <c r="BM82" s="17">
        <f>IF(AN82="","",IF(BM81="",AN82,MAX(BM81,AN82)))</f>
        <v/>
      </c>
      <c r="BN82" s="17">
        <f>IF(AJ82="","",BI82-AJ82)</f>
        <v/>
      </c>
      <c r="BO82" s="17">
        <f>IF(AK82="","",BJ82-AK82)</f>
        <v/>
      </c>
      <c r="BP82" s="17">
        <f>IF(AL82="","",BK82-AL82)</f>
        <v/>
      </c>
      <c r="BQ82" s="17">
        <f>IF(AM82="","",BL82-AM82)</f>
        <v/>
      </c>
      <c r="BR82" s="17">
        <f>IF(AN82="","",BM82-AN82)</f>
        <v/>
      </c>
    </row>
    <row r="83">
      <c r="A83">
        <f>ROW()-1</f>
        <v/>
      </c>
      <c r="B83" s="9" t="n">
        <v>46132</v>
      </c>
      <c r="C83" s="32" t="n">
        <v>0.7291666666666666</v>
      </c>
      <c r="D83" s="11">
        <f>IF(B83="","",CHOOSE(WEEKDAY(B83,2),"Lu","Ma","Mi","Jo","Vi","Sa","Du"))</f>
        <v/>
      </c>
      <c r="E83" s="11">
        <f>IF(OR(B83="",C83=""),"",IF(OR(WEEKDAY(B83,2)=1,WEEKDAY(B83,2)=5),"D",IF(AND(C83&gt;=TIME(15,30,0),C83&lt;TIME(16,30,0)),"C",IF(AND(AND(WEEKDAY(B83,2)&gt;=2,WEEKDAY(B83,2)&lt;=4),C83&gt;=TIME(16,35,0),C83&lt;TIME(17,0,0)),"A1",IF(AND(AND(WEEKDAY(B83,2)&gt;=2,WEEKDAY(B83,2)&lt;=4),C83&gt;=TIME(17,0,0),C83&lt;TIME(18,0,0)),"A2",IF(AND(AND(WEEKDAY(B83,2)&gt;=2,WEEKDAY(B83,2)&lt;=4),C83&gt;=TIME(18,0,0),C83&lt;TIME(19,0,0)),"A3",IF(AND(AND(WEEKDAY(B83,2)&gt;=2,WEEKDAY(B83,2)&lt;=4),C83&gt;=TIME(22,0,0),C83&lt;TIME(22,45,0)),"B","Other")))))))</f>
        <v/>
      </c>
      <c r="F83" s="12" t="inlineStr">
        <is>
          <t>M2D</t>
        </is>
      </c>
      <c r="G83" s="12" t="inlineStr">
        <is>
          <t>DIA</t>
        </is>
      </c>
      <c r="H83" s="12" t="inlineStr">
        <is>
          <t>3min</t>
        </is>
      </c>
      <c r="I83" s="12" t="inlineStr">
        <is>
          <t>Sell</t>
        </is>
      </c>
      <c r="J83" s="13" t="n">
        <v>0.11</v>
      </c>
      <c r="K83" s="13" t="n">
        <v>0.05</v>
      </c>
      <c r="L83" s="13" t="n">
        <v>0.08</v>
      </c>
      <c r="M83" s="13" t="n">
        <v>0.11</v>
      </c>
      <c r="N83" s="12" t="inlineStr">
        <is>
          <t>TP2</t>
        </is>
      </c>
      <c r="O83" s="12" t="n"/>
      <c r="P83" s="14">
        <f>IF(N83="","",IF(N83="SL",-1,K83/J83))</f>
        <v/>
      </c>
      <c r="Q83" s="14">
        <f>IF(N83="","",IF(OR(N83="SL",N83="TP0"),-1,L83/J83))</f>
        <v/>
      </c>
      <c r="R83" s="14">
        <f>IF(N83="","",IF(N83="TP2",M83/J83,-1))</f>
        <v/>
      </c>
      <c r="S83" s="14">
        <f>IF(N83="","",IF(N83="SL",-1,IF(N83="TP0",0.5*K83/J83,0.5*(K83+L83)/J83)))</f>
        <v/>
      </c>
      <c r="T83" s="14">
        <f>IF(N83="","",IF(N83="SL",-1,IF(N83="TP0",0.5*K83/J83-0.5,0.5*(K83+L83)/J83)))</f>
        <v/>
      </c>
      <c r="U83" s="15">
        <f>IF(P83="","",P83*J83/100*Config!$B$4)</f>
        <v/>
      </c>
      <c r="V83" s="15">
        <f>IF(Q83="","",Q83*J83/100*Config!$B$4)</f>
        <v/>
      </c>
      <c r="W83" s="15">
        <f>IF(R83="","",R83*J83/100*Config!$B$4)</f>
        <v/>
      </c>
      <c r="X83" s="15">
        <f>IF(S83="","",S83*J83/100*Config!$B$4)</f>
        <v/>
      </c>
      <c r="Y83" s="15">
        <f>IF(T83="","",T83*J83/100*Config!$B$4)</f>
        <v/>
      </c>
      <c r="Z83" s="15">
        <f>IF(U83="","",Config!$B$4 + SUM($U$2:U83))</f>
        <v/>
      </c>
      <c r="AA83" s="15">
        <f>IF(V83="","",Config!$B$4 + SUM($V$2:V83))</f>
        <v/>
      </c>
      <c r="AB83" s="15">
        <f>IF(W83="","",Config!$B$4 + SUM($W$2:W83))</f>
        <v/>
      </c>
      <c r="AC83" s="15">
        <f>IF(X83="","",Config!$B$4 + SUM($X$2:X83))</f>
        <v/>
      </c>
      <c r="AD83" s="15">
        <f>IF(Y83="","",Config!$B$4 + SUM($Y$2:Y83))</f>
        <v/>
      </c>
      <c r="AE83" s="15">
        <f>IF(P83="","",P83*J83/100*Config!$B$11)</f>
        <v/>
      </c>
      <c r="AF83" s="15">
        <f>IF(Q83="","",Q83*J83/100*Config!$B$11)</f>
        <v/>
      </c>
      <c r="AG83" s="15">
        <f>IF(R83="","",R83*J83/100*Config!$B$11)</f>
        <v/>
      </c>
      <c r="AH83" s="15">
        <f>IF(S83="","",S83*J83/100*Config!$B$11)</f>
        <v/>
      </c>
      <c r="AI83" s="15">
        <f>IF(T83="","",T83*J83/100*Config!$B$11)</f>
        <v/>
      </c>
      <c r="AJ83" s="15">
        <f>IF(AE83="","",Config!$B$9 + SUM($AE$2:AE83))</f>
        <v/>
      </c>
      <c r="AK83" s="15">
        <f>IF(AF83="","",Config!$B$9 + SUM($AF$2:AF83))</f>
        <v/>
      </c>
      <c r="AL83" s="15">
        <f>IF(AG83="","",Config!$B$9 + SUM($AG$2:AG83))</f>
        <v/>
      </c>
      <c r="AM83" s="15">
        <f>IF(AH83="","",Config!$B$9 + SUM($AH$2:AH83))</f>
        <v/>
      </c>
      <c r="AN83" s="15">
        <f>IF(AI83="","",Config!$B$9 + SUM($AI$2:AI83))</f>
        <v/>
      </c>
      <c r="AO83" s="16">
        <f>IF(P83="","",IF(P83&gt;0,1,0))</f>
        <v/>
      </c>
      <c r="AP83" s="16">
        <f>IF(Q83="","",IF(Q83&gt;0,1,0))</f>
        <v/>
      </c>
      <c r="AQ83" s="16">
        <f>IF(R83="","",IF(R83&gt;0,1,0))</f>
        <v/>
      </c>
      <c r="AR83" s="16">
        <f>IF(S83="","",IF(S83&gt;0,1,0))</f>
        <v/>
      </c>
      <c r="AS83" s="16">
        <f>IF(T83="","",IF(T83&gt;0,1,0))</f>
        <v/>
      </c>
      <c r="AT83" s="17">
        <f>IF(Z83="","",IF(AT82="",Z83,MAX(AT82,Z83)))</f>
        <v/>
      </c>
      <c r="AU83" s="17">
        <f>IF(AA83="","",IF(AU82="",AA83,MAX(AU82,AA83)))</f>
        <v/>
      </c>
      <c r="AV83" s="17">
        <f>IF(AB83="","",IF(AV82="",AB83,MAX(AV82,AB83)))</f>
        <v/>
      </c>
      <c r="AW83" s="17">
        <f>IF(AC83="","",IF(AW82="",AC83,MAX(AW82,AC83)))</f>
        <v/>
      </c>
      <c r="AX83" s="17">
        <f>IF(AD83="","",IF(AX82="",AD83,MAX(AX82,AD83)))</f>
        <v/>
      </c>
      <c r="AY83" s="17">
        <f>IF(Z83="","",AT83-Z83)</f>
        <v/>
      </c>
      <c r="AZ83" s="17">
        <f>IF(AA83="","",AU83-AA83)</f>
        <v/>
      </c>
      <c r="BA83" s="17">
        <f>IF(AB83="","",AV83-AB83)</f>
        <v/>
      </c>
      <c r="BB83" s="17">
        <f>IF(AC83="","",AW83-AC83)</f>
        <v/>
      </c>
      <c r="BC83" s="17">
        <f>IF(AD83="","",AX83-AD83)</f>
        <v/>
      </c>
      <c r="BD83" s="17">
        <f>IF(OR(AE83="",B83=""),"",SUMIFS($AE$2:AE83,$B$2:B83,B83))</f>
        <v/>
      </c>
      <c r="BE83" s="17">
        <f>IF(OR(AF83="",B83=""),"",SUMIFS($AF$2:AF83,$B$2:B83,B83))</f>
        <v/>
      </c>
      <c r="BF83" s="17">
        <f>IF(OR(AG83="",B83=""),"",SUMIFS($AG$2:AG83,$B$2:B83,B83))</f>
        <v/>
      </c>
      <c r="BG83" s="17">
        <f>IF(OR(AH83="",B83=""),"",SUMIFS($AH$2:AH83,$B$2:B83,B83))</f>
        <v/>
      </c>
      <c r="BH83" s="17">
        <f>IF(OR(AI83="",B83=""),"",SUMIFS($AI$2:AI83,$B$2:B83,B83))</f>
        <v/>
      </c>
      <c r="BI83" s="17">
        <f>IF(AJ83="","",IF(BI82="",AJ83,MAX(BI82,AJ83)))</f>
        <v/>
      </c>
      <c r="BJ83" s="17">
        <f>IF(AK83="","",IF(BJ82="",AK83,MAX(BJ82,AK83)))</f>
        <v/>
      </c>
      <c r="BK83" s="17">
        <f>IF(AL83="","",IF(BK82="",AL83,MAX(BK82,AL83)))</f>
        <v/>
      </c>
      <c r="BL83" s="17">
        <f>IF(AM83="","",IF(BL82="",AM83,MAX(BL82,AM83)))</f>
        <v/>
      </c>
      <c r="BM83" s="17">
        <f>IF(AN83="","",IF(BM82="",AN83,MAX(BM82,AN83)))</f>
        <v/>
      </c>
      <c r="BN83" s="17">
        <f>IF(AJ83="","",BI83-AJ83)</f>
        <v/>
      </c>
      <c r="BO83" s="17">
        <f>IF(AK83="","",BJ83-AK83)</f>
        <v/>
      </c>
      <c r="BP83" s="17">
        <f>IF(AL83="","",BK83-AL83)</f>
        <v/>
      </c>
      <c r="BQ83" s="17">
        <f>IF(AM83="","",BL83-AM83)</f>
        <v/>
      </c>
      <c r="BR83" s="17">
        <f>IF(AN83="","",BM83-AN83)</f>
        <v/>
      </c>
    </row>
    <row r="84">
      <c r="A84">
        <f>ROW()-1</f>
        <v/>
      </c>
      <c r="B84" s="9" t="n">
        <v>46132</v>
      </c>
      <c r="C84" s="32" t="n">
        <v>0.6895833333333333</v>
      </c>
      <c r="D84" s="11">
        <f>IF(B84="","",CHOOSE(WEEKDAY(B84,2),"Lu","Ma","Mi","Jo","Vi","Sa","Du"))</f>
        <v/>
      </c>
      <c r="E84" s="11">
        <f>IF(OR(B84="",C84=""),"",IF(OR(WEEKDAY(B84,2)=1,WEEKDAY(B84,2)=5),"D",IF(AND(C84&gt;=TIME(15,30,0),C84&lt;TIME(16,30,0)),"C",IF(AND(AND(WEEKDAY(B84,2)&gt;=2,WEEKDAY(B84,2)&lt;=4),C84&gt;=TIME(16,35,0),C84&lt;TIME(17,0,0)),"A1",IF(AND(AND(WEEKDAY(B84,2)&gt;=2,WEEKDAY(B84,2)&lt;=4),C84&gt;=TIME(17,0,0),C84&lt;TIME(18,0,0)),"A2",IF(AND(AND(WEEKDAY(B84,2)&gt;=2,WEEKDAY(B84,2)&lt;=4),C84&gt;=TIME(18,0,0),C84&lt;TIME(19,0,0)),"A3",IF(AND(AND(WEEKDAY(B84,2)&gt;=2,WEEKDAY(B84,2)&lt;=4),C84&gt;=TIME(22,0,0),C84&lt;TIME(22,45,0)),"B","Other")))))))</f>
        <v/>
      </c>
      <c r="F84" s="12" t="inlineStr">
        <is>
          <t>M2D</t>
        </is>
      </c>
      <c r="G84" s="12" t="inlineStr">
        <is>
          <t>DIA</t>
        </is>
      </c>
      <c r="H84" s="12" t="inlineStr">
        <is>
          <t>3min</t>
        </is>
      </c>
      <c r="I84" s="12" t="inlineStr">
        <is>
          <t>Buy</t>
        </is>
      </c>
      <c r="J84" s="13" t="n">
        <v>0.24</v>
      </c>
      <c r="K84" s="13" t="n">
        <v>0.12</v>
      </c>
      <c r="L84" s="13" t="n">
        <v>0.21</v>
      </c>
      <c r="M84" s="13" t="n">
        <v>0.24</v>
      </c>
      <c r="N84" s="12" t="inlineStr">
        <is>
          <t>SL</t>
        </is>
      </c>
      <c r="O84" s="12" t="n"/>
      <c r="P84" s="14">
        <f>IF(N84="","",IF(N84="SL",-1,K84/J84))</f>
        <v/>
      </c>
      <c r="Q84" s="14">
        <f>IF(N84="","",IF(OR(N84="SL",N84="TP0"),-1,L84/J84))</f>
        <v/>
      </c>
      <c r="R84" s="14">
        <f>IF(N84="","",IF(N84="TP2",M84/J84,-1))</f>
        <v/>
      </c>
      <c r="S84" s="14">
        <f>IF(N84="","",IF(N84="SL",-1,IF(N84="TP0",0.5*K84/J84,0.5*(K84+L84)/J84)))</f>
        <v/>
      </c>
      <c r="T84" s="14">
        <f>IF(N84="","",IF(N84="SL",-1,IF(N84="TP0",0.5*K84/J84-0.5,0.5*(K84+L84)/J84)))</f>
        <v/>
      </c>
      <c r="U84" s="15">
        <f>IF(P84="","",P84*J84/100*Config!$B$4)</f>
        <v/>
      </c>
      <c r="V84" s="15">
        <f>IF(Q84="","",Q84*J84/100*Config!$B$4)</f>
        <v/>
      </c>
      <c r="W84" s="15">
        <f>IF(R84="","",R84*J84/100*Config!$B$4)</f>
        <v/>
      </c>
      <c r="X84" s="15">
        <f>IF(S84="","",S84*J84/100*Config!$B$4)</f>
        <v/>
      </c>
      <c r="Y84" s="15">
        <f>IF(T84="","",T84*J84/100*Config!$B$4)</f>
        <v/>
      </c>
      <c r="Z84" s="15">
        <f>IF(U84="","",Config!$B$4 + SUM($U$2:U84))</f>
        <v/>
      </c>
      <c r="AA84" s="15">
        <f>IF(V84="","",Config!$B$4 + SUM($V$2:V84))</f>
        <v/>
      </c>
      <c r="AB84" s="15">
        <f>IF(W84="","",Config!$B$4 + SUM($W$2:W84))</f>
        <v/>
      </c>
      <c r="AC84" s="15">
        <f>IF(X84="","",Config!$B$4 + SUM($X$2:X84))</f>
        <v/>
      </c>
      <c r="AD84" s="15">
        <f>IF(Y84="","",Config!$B$4 + SUM($Y$2:Y84))</f>
        <v/>
      </c>
      <c r="AE84" s="15">
        <f>IF(P84="","",P84*J84/100*Config!$B$11)</f>
        <v/>
      </c>
      <c r="AF84" s="15">
        <f>IF(Q84="","",Q84*J84/100*Config!$B$11)</f>
        <v/>
      </c>
      <c r="AG84" s="15">
        <f>IF(R84="","",R84*J84/100*Config!$B$11)</f>
        <v/>
      </c>
      <c r="AH84" s="15">
        <f>IF(S84="","",S84*J84/100*Config!$B$11)</f>
        <v/>
      </c>
      <c r="AI84" s="15">
        <f>IF(T84="","",T84*J84/100*Config!$B$11)</f>
        <v/>
      </c>
      <c r="AJ84" s="15">
        <f>IF(AE84="","",Config!$B$9 + SUM($AE$2:AE84))</f>
        <v/>
      </c>
      <c r="AK84" s="15">
        <f>IF(AF84="","",Config!$B$9 + SUM($AF$2:AF84))</f>
        <v/>
      </c>
      <c r="AL84" s="15">
        <f>IF(AG84="","",Config!$B$9 + SUM($AG$2:AG84))</f>
        <v/>
      </c>
      <c r="AM84" s="15">
        <f>IF(AH84="","",Config!$B$9 + SUM($AH$2:AH84))</f>
        <v/>
      </c>
      <c r="AN84" s="15">
        <f>IF(AI84="","",Config!$B$9 + SUM($AI$2:AI84))</f>
        <v/>
      </c>
      <c r="AO84" s="16">
        <f>IF(P84="","",IF(P84&gt;0,1,0))</f>
        <v/>
      </c>
      <c r="AP84" s="16">
        <f>IF(Q84="","",IF(Q84&gt;0,1,0))</f>
        <v/>
      </c>
      <c r="AQ84" s="16">
        <f>IF(R84="","",IF(R84&gt;0,1,0))</f>
        <v/>
      </c>
      <c r="AR84" s="16">
        <f>IF(S84="","",IF(S84&gt;0,1,0))</f>
        <v/>
      </c>
      <c r="AS84" s="16">
        <f>IF(T84="","",IF(T84&gt;0,1,0))</f>
        <v/>
      </c>
      <c r="AT84" s="17">
        <f>IF(Z84="","",IF(AT83="",Z84,MAX(AT83,Z84)))</f>
        <v/>
      </c>
      <c r="AU84" s="17">
        <f>IF(AA84="","",IF(AU83="",AA84,MAX(AU83,AA84)))</f>
        <v/>
      </c>
      <c r="AV84" s="17">
        <f>IF(AB84="","",IF(AV83="",AB84,MAX(AV83,AB84)))</f>
        <v/>
      </c>
      <c r="AW84" s="17">
        <f>IF(AC84="","",IF(AW83="",AC84,MAX(AW83,AC84)))</f>
        <v/>
      </c>
      <c r="AX84" s="17">
        <f>IF(AD84="","",IF(AX83="",AD84,MAX(AX83,AD84)))</f>
        <v/>
      </c>
      <c r="AY84" s="17">
        <f>IF(Z84="","",AT84-Z84)</f>
        <v/>
      </c>
      <c r="AZ84" s="17">
        <f>IF(AA84="","",AU84-AA84)</f>
        <v/>
      </c>
      <c r="BA84" s="17">
        <f>IF(AB84="","",AV84-AB84)</f>
        <v/>
      </c>
      <c r="BB84" s="17">
        <f>IF(AC84="","",AW84-AC84)</f>
        <v/>
      </c>
      <c r="BC84" s="17">
        <f>IF(AD84="","",AX84-AD84)</f>
        <v/>
      </c>
      <c r="BD84" s="17">
        <f>IF(OR(AE84="",B84=""),"",SUMIFS($AE$2:AE84,$B$2:B84,B84))</f>
        <v/>
      </c>
      <c r="BE84" s="17">
        <f>IF(OR(AF84="",B84=""),"",SUMIFS($AF$2:AF84,$B$2:B84,B84))</f>
        <v/>
      </c>
      <c r="BF84" s="17">
        <f>IF(OR(AG84="",B84=""),"",SUMIFS($AG$2:AG84,$B$2:B84,B84))</f>
        <v/>
      </c>
      <c r="BG84" s="17">
        <f>IF(OR(AH84="",B84=""),"",SUMIFS($AH$2:AH84,$B$2:B84,B84))</f>
        <v/>
      </c>
      <c r="BH84" s="17">
        <f>IF(OR(AI84="",B84=""),"",SUMIFS($AI$2:AI84,$B$2:B84,B84))</f>
        <v/>
      </c>
      <c r="BI84" s="17">
        <f>IF(AJ84="","",IF(BI83="",AJ84,MAX(BI83,AJ84)))</f>
        <v/>
      </c>
      <c r="BJ84" s="17">
        <f>IF(AK84="","",IF(BJ83="",AK84,MAX(BJ83,AK84)))</f>
        <v/>
      </c>
      <c r="BK84" s="17">
        <f>IF(AL84="","",IF(BK83="",AL84,MAX(BK83,AL84)))</f>
        <v/>
      </c>
      <c r="BL84" s="17">
        <f>IF(AM84="","",IF(BL83="",AM84,MAX(BL83,AM84)))</f>
        <v/>
      </c>
      <c r="BM84" s="17">
        <f>IF(AN84="","",IF(BM83="",AN84,MAX(BM83,AN84)))</f>
        <v/>
      </c>
      <c r="BN84" s="17">
        <f>IF(AJ84="","",BI84-AJ84)</f>
        <v/>
      </c>
      <c r="BO84" s="17">
        <f>IF(AK84="","",BJ84-AK84)</f>
        <v/>
      </c>
      <c r="BP84" s="17">
        <f>IF(AL84="","",BK84-AL84)</f>
        <v/>
      </c>
      <c r="BQ84" s="17">
        <f>IF(AM84="","",BL84-AM84)</f>
        <v/>
      </c>
      <c r="BR84" s="17">
        <f>IF(AN84="","",BM84-AN84)</f>
        <v/>
      </c>
    </row>
    <row r="85">
      <c r="A85">
        <f>ROW()-1</f>
        <v/>
      </c>
      <c r="B85" s="9" t="n">
        <v>46162</v>
      </c>
      <c r="C85" s="32" t="n">
        <v>0.7208333333333333</v>
      </c>
      <c r="D85" s="11">
        <f>IF(B85="","",CHOOSE(WEEKDAY(B85,2),"Lu","Ma","Mi","Jo","Vi","Sa","Du"))</f>
        <v/>
      </c>
      <c r="E85" s="11">
        <f>IF(OR(B85="",C85=""),"",IF(OR(WEEKDAY(B85,2)=1,WEEKDAY(B85,2)=5),"D",IF(AND(C85&gt;=TIME(15,30,0),C85&lt;TIME(16,30,0)),"C",IF(AND(AND(WEEKDAY(B85,2)&gt;=2,WEEKDAY(B85,2)&lt;=4),C85&gt;=TIME(16,35,0),C85&lt;TIME(17,0,0)),"A1",IF(AND(AND(WEEKDAY(B85,2)&gt;=2,WEEKDAY(B85,2)&lt;=4),C85&gt;=TIME(17,0,0),C85&lt;TIME(18,0,0)),"A2",IF(AND(AND(WEEKDAY(B85,2)&gt;=2,WEEKDAY(B85,2)&lt;=4),C85&gt;=TIME(18,0,0),C85&lt;TIME(19,0,0)),"A3",IF(AND(AND(WEEKDAY(B85,2)&gt;=2,WEEKDAY(B85,2)&lt;=4),C85&gt;=TIME(22,0,0),C85&lt;TIME(22,45,0)),"B","Other")))))))</f>
        <v/>
      </c>
      <c r="F85" s="12" t="inlineStr">
        <is>
          <t>M2D</t>
        </is>
      </c>
      <c r="G85" s="12" t="inlineStr">
        <is>
          <t>DIA</t>
        </is>
      </c>
      <c r="H85" s="12" t="inlineStr">
        <is>
          <t>3min</t>
        </is>
      </c>
      <c r="I85" s="12" t="inlineStr">
        <is>
          <t>Buy</t>
        </is>
      </c>
      <c r="J85" s="13" t="n">
        <v>0.54</v>
      </c>
      <c r="K85" s="13" t="n">
        <v>0.3</v>
      </c>
      <c r="L85" s="13" t="n">
        <v>0.5</v>
      </c>
      <c r="M85" s="13" t="n">
        <v>0.54</v>
      </c>
      <c r="N85" s="12" t="inlineStr">
        <is>
          <t>TP0</t>
        </is>
      </c>
      <c r="O85" s="12" t="n"/>
      <c r="P85" s="14">
        <f>IF(N85="","",IF(N85="SL",-1,K85/J85))</f>
        <v/>
      </c>
      <c r="Q85" s="14">
        <f>IF(N85="","",IF(OR(N85="SL",N85="TP0"),-1,L85/J85))</f>
        <v/>
      </c>
      <c r="R85" s="14">
        <f>IF(N85="","",IF(N85="TP2",M85/J85,-1))</f>
        <v/>
      </c>
      <c r="S85" s="14">
        <f>IF(N85="","",IF(N85="SL",-1,IF(N85="TP0",0.5*K85/J85,0.5*(K85+L85)/J85)))</f>
        <v/>
      </c>
      <c r="T85" s="14">
        <f>IF(N85="","",IF(N85="SL",-1,IF(N85="TP0",0.5*K85/J85-0.5,0.5*(K85+L85)/J85)))</f>
        <v/>
      </c>
      <c r="U85" s="15">
        <f>IF(P85="","",P85*J85/100*Config!$B$4)</f>
        <v/>
      </c>
      <c r="V85" s="15">
        <f>IF(Q85="","",Q85*J85/100*Config!$B$4)</f>
        <v/>
      </c>
      <c r="W85" s="15">
        <f>IF(R85="","",R85*J85/100*Config!$B$4)</f>
        <v/>
      </c>
      <c r="X85" s="15">
        <f>IF(S85="","",S85*J85/100*Config!$B$4)</f>
        <v/>
      </c>
      <c r="Y85" s="15">
        <f>IF(T85="","",T85*J85/100*Config!$B$4)</f>
        <v/>
      </c>
      <c r="Z85" s="15">
        <f>IF(U85="","",Config!$B$4 + SUM($U$2:U85))</f>
        <v/>
      </c>
      <c r="AA85" s="15">
        <f>IF(V85="","",Config!$B$4 + SUM($V$2:V85))</f>
        <v/>
      </c>
      <c r="AB85" s="15">
        <f>IF(W85="","",Config!$B$4 + SUM($W$2:W85))</f>
        <v/>
      </c>
      <c r="AC85" s="15">
        <f>IF(X85="","",Config!$B$4 + SUM($X$2:X85))</f>
        <v/>
      </c>
      <c r="AD85" s="15">
        <f>IF(Y85="","",Config!$B$4 + SUM($Y$2:Y85))</f>
        <v/>
      </c>
      <c r="AE85" s="15">
        <f>IF(P85="","",P85*J85/100*Config!$B$11)</f>
        <v/>
      </c>
      <c r="AF85" s="15">
        <f>IF(Q85="","",Q85*J85/100*Config!$B$11)</f>
        <v/>
      </c>
      <c r="AG85" s="15">
        <f>IF(R85="","",R85*J85/100*Config!$B$11)</f>
        <v/>
      </c>
      <c r="AH85" s="15">
        <f>IF(S85="","",S85*J85/100*Config!$B$11)</f>
        <v/>
      </c>
      <c r="AI85" s="15">
        <f>IF(T85="","",T85*J85/100*Config!$B$11)</f>
        <v/>
      </c>
      <c r="AJ85" s="15">
        <f>IF(AE85="","",Config!$B$9 + SUM($AE$2:AE85))</f>
        <v/>
      </c>
      <c r="AK85" s="15">
        <f>IF(AF85="","",Config!$B$9 + SUM($AF$2:AF85))</f>
        <v/>
      </c>
      <c r="AL85" s="15">
        <f>IF(AG85="","",Config!$B$9 + SUM($AG$2:AG85))</f>
        <v/>
      </c>
      <c r="AM85" s="15">
        <f>IF(AH85="","",Config!$B$9 + SUM($AH$2:AH85))</f>
        <v/>
      </c>
      <c r="AN85" s="15">
        <f>IF(AI85="","",Config!$B$9 + SUM($AI$2:AI85))</f>
        <v/>
      </c>
      <c r="AO85" s="16">
        <f>IF(P85="","",IF(P85&gt;0,1,0))</f>
        <v/>
      </c>
      <c r="AP85" s="16">
        <f>IF(Q85="","",IF(Q85&gt;0,1,0))</f>
        <v/>
      </c>
      <c r="AQ85" s="16">
        <f>IF(R85="","",IF(R85&gt;0,1,0))</f>
        <v/>
      </c>
      <c r="AR85" s="16">
        <f>IF(S85="","",IF(S85&gt;0,1,0))</f>
        <v/>
      </c>
      <c r="AS85" s="16">
        <f>IF(T85="","",IF(T85&gt;0,1,0))</f>
        <v/>
      </c>
      <c r="AT85" s="17">
        <f>IF(Z85="","",IF(AT84="",Z85,MAX(AT84,Z85)))</f>
        <v/>
      </c>
      <c r="AU85" s="17">
        <f>IF(AA85="","",IF(AU84="",AA85,MAX(AU84,AA85)))</f>
        <v/>
      </c>
      <c r="AV85" s="17">
        <f>IF(AB85="","",IF(AV84="",AB85,MAX(AV84,AB85)))</f>
        <v/>
      </c>
      <c r="AW85" s="17">
        <f>IF(AC85="","",IF(AW84="",AC85,MAX(AW84,AC85)))</f>
        <v/>
      </c>
      <c r="AX85" s="17">
        <f>IF(AD85="","",IF(AX84="",AD85,MAX(AX84,AD85)))</f>
        <v/>
      </c>
      <c r="AY85" s="17">
        <f>IF(Z85="","",AT85-Z85)</f>
        <v/>
      </c>
      <c r="AZ85" s="17">
        <f>IF(AA85="","",AU85-AA85)</f>
        <v/>
      </c>
      <c r="BA85" s="17">
        <f>IF(AB85="","",AV85-AB85)</f>
        <v/>
      </c>
      <c r="BB85" s="17">
        <f>IF(AC85="","",AW85-AC85)</f>
        <v/>
      </c>
      <c r="BC85" s="17">
        <f>IF(AD85="","",AX85-AD85)</f>
        <v/>
      </c>
      <c r="BD85" s="17">
        <f>IF(OR(AE85="",B85=""),"",SUMIFS($AE$2:AE85,$B$2:B85,B85))</f>
        <v/>
      </c>
      <c r="BE85" s="17">
        <f>IF(OR(AF85="",B85=""),"",SUMIFS($AF$2:AF85,$B$2:B85,B85))</f>
        <v/>
      </c>
      <c r="BF85" s="17">
        <f>IF(OR(AG85="",B85=""),"",SUMIFS($AG$2:AG85,$B$2:B85,B85))</f>
        <v/>
      </c>
      <c r="BG85" s="17">
        <f>IF(OR(AH85="",B85=""),"",SUMIFS($AH$2:AH85,$B$2:B85,B85))</f>
        <v/>
      </c>
      <c r="BH85" s="17">
        <f>IF(OR(AI85="",B85=""),"",SUMIFS($AI$2:AI85,$B$2:B85,B85))</f>
        <v/>
      </c>
      <c r="BI85" s="17">
        <f>IF(AJ85="","",IF(BI84="",AJ85,MAX(BI84,AJ85)))</f>
        <v/>
      </c>
      <c r="BJ85" s="17">
        <f>IF(AK85="","",IF(BJ84="",AK85,MAX(BJ84,AK85)))</f>
        <v/>
      </c>
      <c r="BK85" s="17">
        <f>IF(AL85="","",IF(BK84="",AL85,MAX(BK84,AL85)))</f>
        <v/>
      </c>
      <c r="BL85" s="17">
        <f>IF(AM85="","",IF(BL84="",AM85,MAX(BL84,AM85)))</f>
        <v/>
      </c>
      <c r="BM85" s="17">
        <f>IF(AN85="","",IF(BM84="",AN85,MAX(BM84,AN85)))</f>
        <v/>
      </c>
      <c r="BN85" s="17">
        <f>IF(AJ85="","",BI85-AJ85)</f>
        <v/>
      </c>
      <c r="BO85" s="17">
        <f>IF(AK85="","",BJ85-AK85)</f>
        <v/>
      </c>
      <c r="BP85" s="17">
        <f>IF(AL85="","",BK85-AL85)</f>
        <v/>
      </c>
      <c r="BQ85" s="17">
        <f>IF(AM85="","",BL85-AM85)</f>
        <v/>
      </c>
      <c r="BR85" s="17">
        <f>IF(AN85="","",BM85-AN85)</f>
        <v/>
      </c>
    </row>
    <row r="86">
      <c r="A86">
        <f>ROW()-1</f>
        <v/>
      </c>
      <c r="B86" s="9" t="n">
        <v>46129</v>
      </c>
      <c r="C86" s="32" t="n">
        <v>0.8770833333333333</v>
      </c>
      <c r="D86" s="11">
        <f>IF(B86="","",CHOOSE(WEEKDAY(B86,2),"Lu","Ma","Mi","Jo","Vi","Sa","Du"))</f>
        <v/>
      </c>
      <c r="E86" s="11">
        <f>IF(OR(B86="",C86=""),"",IF(OR(WEEKDAY(B86,2)=1,WEEKDAY(B86,2)=5),"D",IF(AND(C86&gt;=TIME(15,30,0),C86&lt;TIME(16,30,0)),"C",IF(AND(AND(WEEKDAY(B86,2)&gt;=2,WEEKDAY(B86,2)&lt;=4),C86&gt;=TIME(16,35,0),C86&lt;TIME(17,0,0)),"A1",IF(AND(AND(WEEKDAY(B86,2)&gt;=2,WEEKDAY(B86,2)&lt;=4),C86&gt;=TIME(17,0,0),C86&lt;TIME(18,0,0)),"A2",IF(AND(AND(WEEKDAY(B86,2)&gt;=2,WEEKDAY(B86,2)&lt;=4),C86&gt;=TIME(18,0,0),C86&lt;TIME(19,0,0)),"A3",IF(AND(AND(WEEKDAY(B86,2)&gt;=2,WEEKDAY(B86,2)&lt;=4),C86&gt;=TIME(22,0,0),C86&lt;TIME(22,45,0)),"B","Other")))))))</f>
        <v/>
      </c>
      <c r="F86" s="12" t="inlineStr">
        <is>
          <t>M2D</t>
        </is>
      </c>
      <c r="G86" s="12" t="inlineStr">
        <is>
          <t>DIA</t>
        </is>
      </c>
      <c r="H86" s="12" t="inlineStr">
        <is>
          <t>3min</t>
        </is>
      </c>
      <c r="I86" s="12" t="inlineStr">
        <is>
          <t>Sell</t>
        </is>
      </c>
      <c r="J86" s="13" t="n">
        <v>0.12</v>
      </c>
      <c r="K86" s="13" t="n">
        <v>0.05</v>
      </c>
      <c r="L86" s="13" t="n">
        <v>0.09</v>
      </c>
      <c r="M86" s="13" t="n">
        <v>0.12</v>
      </c>
      <c r="N86" s="12" t="inlineStr">
        <is>
          <t>TP2</t>
        </is>
      </c>
      <c r="O86" s="12" t="n"/>
      <c r="P86" s="14">
        <f>IF(N86="","",IF(N86="SL",-1,K86/J86))</f>
        <v/>
      </c>
      <c r="Q86" s="14">
        <f>IF(N86="","",IF(OR(N86="SL",N86="TP0"),-1,L86/J86))</f>
        <v/>
      </c>
      <c r="R86" s="14">
        <f>IF(N86="","",IF(N86="TP2",M86/J86,-1))</f>
        <v/>
      </c>
      <c r="S86" s="14">
        <f>IF(N86="","",IF(N86="SL",-1,IF(N86="TP0",0.5*K86/J86,0.5*(K86+L86)/J86)))</f>
        <v/>
      </c>
      <c r="T86" s="14">
        <f>IF(N86="","",IF(N86="SL",-1,IF(N86="TP0",0.5*K86/J86-0.5,0.5*(K86+L86)/J86)))</f>
        <v/>
      </c>
      <c r="U86" s="15">
        <f>IF(P86="","",P86*J86/100*Config!$B$4)</f>
        <v/>
      </c>
      <c r="V86" s="15">
        <f>IF(Q86="","",Q86*J86/100*Config!$B$4)</f>
        <v/>
      </c>
      <c r="W86" s="15">
        <f>IF(R86="","",R86*J86/100*Config!$B$4)</f>
        <v/>
      </c>
      <c r="X86" s="15">
        <f>IF(S86="","",S86*J86/100*Config!$B$4)</f>
        <v/>
      </c>
      <c r="Y86" s="15">
        <f>IF(T86="","",T86*J86/100*Config!$B$4)</f>
        <v/>
      </c>
      <c r="Z86" s="15">
        <f>IF(U86="","",Config!$B$4 + SUM($U$2:U86))</f>
        <v/>
      </c>
      <c r="AA86" s="15">
        <f>IF(V86="","",Config!$B$4 + SUM($V$2:V86))</f>
        <v/>
      </c>
      <c r="AB86" s="15">
        <f>IF(W86="","",Config!$B$4 + SUM($W$2:W86))</f>
        <v/>
      </c>
      <c r="AC86" s="15">
        <f>IF(X86="","",Config!$B$4 + SUM($X$2:X86))</f>
        <v/>
      </c>
      <c r="AD86" s="15">
        <f>IF(Y86="","",Config!$B$4 + SUM($Y$2:Y86))</f>
        <v/>
      </c>
      <c r="AE86" s="15">
        <f>IF(P86="","",P86*J86/100*Config!$B$11)</f>
        <v/>
      </c>
      <c r="AF86" s="15">
        <f>IF(Q86="","",Q86*J86/100*Config!$B$11)</f>
        <v/>
      </c>
      <c r="AG86" s="15">
        <f>IF(R86="","",R86*J86/100*Config!$B$11)</f>
        <v/>
      </c>
      <c r="AH86" s="15">
        <f>IF(S86="","",S86*J86/100*Config!$B$11)</f>
        <v/>
      </c>
      <c r="AI86" s="15">
        <f>IF(T86="","",T86*J86/100*Config!$B$11)</f>
        <v/>
      </c>
      <c r="AJ86" s="15">
        <f>IF(AE86="","",Config!$B$9 + SUM($AE$2:AE86))</f>
        <v/>
      </c>
      <c r="AK86" s="15">
        <f>IF(AF86="","",Config!$B$9 + SUM($AF$2:AF86))</f>
        <v/>
      </c>
      <c r="AL86" s="15">
        <f>IF(AG86="","",Config!$B$9 + SUM($AG$2:AG86))</f>
        <v/>
      </c>
      <c r="AM86" s="15">
        <f>IF(AH86="","",Config!$B$9 + SUM($AH$2:AH86))</f>
        <v/>
      </c>
      <c r="AN86" s="15">
        <f>IF(AI86="","",Config!$B$9 + SUM($AI$2:AI86))</f>
        <v/>
      </c>
      <c r="AO86" s="16">
        <f>IF(P86="","",IF(P86&gt;0,1,0))</f>
        <v/>
      </c>
      <c r="AP86" s="16">
        <f>IF(Q86="","",IF(Q86&gt;0,1,0))</f>
        <v/>
      </c>
      <c r="AQ86" s="16">
        <f>IF(R86="","",IF(R86&gt;0,1,0))</f>
        <v/>
      </c>
      <c r="AR86" s="16">
        <f>IF(S86="","",IF(S86&gt;0,1,0))</f>
        <v/>
      </c>
      <c r="AS86" s="16">
        <f>IF(T86="","",IF(T86&gt;0,1,0))</f>
        <v/>
      </c>
      <c r="AT86" s="17">
        <f>IF(Z86="","",IF(AT85="",Z86,MAX(AT85,Z86)))</f>
        <v/>
      </c>
      <c r="AU86" s="17">
        <f>IF(AA86="","",IF(AU85="",AA86,MAX(AU85,AA86)))</f>
        <v/>
      </c>
      <c r="AV86" s="17">
        <f>IF(AB86="","",IF(AV85="",AB86,MAX(AV85,AB86)))</f>
        <v/>
      </c>
      <c r="AW86" s="17">
        <f>IF(AC86="","",IF(AW85="",AC86,MAX(AW85,AC86)))</f>
        <v/>
      </c>
      <c r="AX86" s="17">
        <f>IF(AD86="","",IF(AX85="",AD86,MAX(AX85,AD86)))</f>
        <v/>
      </c>
      <c r="AY86" s="17">
        <f>IF(Z86="","",AT86-Z86)</f>
        <v/>
      </c>
      <c r="AZ86" s="17">
        <f>IF(AA86="","",AU86-AA86)</f>
        <v/>
      </c>
      <c r="BA86" s="17">
        <f>IF(AB86="","",AV86-AB86)</f>
        <v/>
      </c>
      <c r="BB86" s="17">
        <f>IF(AC86="","",AW86-AC86)</f>
        <v/>
      </c>
      <c r="BC86" s="17">
        <f>IF(AD86="","",AX86-AD86)</f>
        <v/>
      </c>
      <c r="BD86" s="17">
        <f>IF(OR(AE86="",B86=""),"",SUMIFS($AE$2:AE86,$B$2:B86,B86))</f>
        <v/>
      </c>
      <c r="BE86" s="17">
        <f>IF(OR(AF86="",B86=""),"",SUMIFS($AF$2:AF86,$B$2:B86,B86))</f>
        <v/>
      </c>
      <c r="BF86" s="17">
        <f>IF(OR(AG86="",B86=""),"",SUMIFS($AG$2:AG86,$B$2:B86,B86))</f>
        <v/>
      </c>
      <c r="BG86" s="17">
        <f>IF(OR(AH86="",B86=""),"",SUMIFS($AH$2:AH86,$B$2:B86,B86))</f>
        <v/>
      </c>
      <c r="BH86" s="17">
        <f>IF(OR(AI86="",B86=""),"",SUMIFS($AI$2:AI86,$B$2:B86,B86))</f>
        <v/>
      </c>
      <c r="BI86" s="17">
        <f>IF(AJ86="","",IF(BI85="",AJ86,MAX(BI85,AJ86)))</f>
        <v/>
      </c>
      <c r="BJ86" s="17">
        <f>IF(AK86="","",IF(BJ85="",AK86,MAX(BJ85,AK86)))</f>
        <v/>
      </c>
      <c r="BK86" s="17">
        <f>IF(AL86="","",IF(BK85="",AL86,MAX(BK85,AL86)))</f>
        <v/>
      </c>
      <c r="BL86" s="17">
        <f>IF(AM86="","",IF(BL85="",AM86,MAX(BL85,AM86)))</f>
        <v/>
      </c>
      <c r="BM86" s="17">
        <f>IF(AN86="","",IF(BM85="",AN86,MAX(BM85,AN86)))</f>
        <v/>
      </c>
      <c r="BN86" s="17">
        <f>IF(AJ86="","",BI86-AJ86)</f>
        <v/>
      </c>
      <c r="BO86" s="17">
        <f>IF(AK86="","",BJ86-AK86)</f>
        <v/>
      </c>
      <c r="BP86" s="17">
        <f>IF(AL86="","",BK86-AL86)</f>
        <v/>
      </c>
      <c r="BQ86" s="17">
        <f>IF(AM86="","",BL86-AM86)</f>
        <v/>
      </c>
      <c r="BR86" s="17">
        <f>IF(AN86="","",BM86-AN86)</f>
        <v/>
      </c>
    </row>
    <row r="87">
      <c r="A87">
        <f>ROW()-1</f>
        <v/>
      </c>
      <c r="B87" s="9" t="n">
        <v>46128</v>
      </c>
      <c r="C87" s="32" t="n">
        <v>0.8770833333333333</v>
      </c>
      <c r="D87" s="11">
        <f>IF(B87="","",CHOOSE(WEEKDAY(B87,2),"Lu","Ma","Mi","Jo","Vi","Sa","Du"))</f>
        <v/>
      </c>
      <c r="E87" s="11">
        <f>IF(OR(B87="",C87=""),"",IF(OR(WEEKDAY(B87,2)=1,WEEKDAY(B87,2)=5),"D",IF(AND(C87&gt;=TIME(15,30,0),C87&lt;TIME(16,30,0)),"C",IF(AND(AND(WEEKDAY(B87,2)&gt;=2,WEEKDAY(B87,2)&lt;=4),C87&gt;=TIME(16,35,0),C87&lt;TIME(17,0,0)),"A1",IF(AND(AND(WEEKDAY(B87,2)&gt;=2,WEEKDAY(B87,2)&lt;=4),C87&gt;=TIME(17,0,0),C87&lt;TIME(18,0,0)),"A2",IF(AND(AND(WEEKDAY(B87,2)&gt;=2,WEEKDAY(B87,2)&lt;=4),C87&gt;=TIME(18,0,0),C87&lt;TIME(19,0,0)),"A3",IF(AND(AND(WEEKDAY(B87,2)&gt;=2,WEEKDAY(B87,2)&lt;=4),C87&gt;=TIME(22,0,0),C87&lt;TIME(22,45,0)),"B","Other")))))))</f>
        <v/>
      </c>
      <c r="F87" s="12" t="inlineStr">
        <is>
          <t>M2D</t>
        </is>
      </c>
      <c r="G87" s="12" t="inlineStr">
        <is>
          <t>DIA</t>
        </is>
      </c>
      <c r="H87" s="12" t="inlineStr">
        <is>
          <t>3min</t>
        </is>
      </c>
      <c r="I87" s="12" t="inlineStr">
        <is>
          <t>Buy</t>
        </is>
      </c>
      <c r="J87" s="13" t="n">
        <v>0.16</v>
      </c>
      <c r="K87" s="13" t="n">
        <v>0.08</v>
      </c>
      <c r="L87" s="13" t="n">
        <v>0.13</v>
      </c>
      <c r="M87" s="13" t="n">
        <v>0.16</v>
      </c>
      <c r="N87" s="12" t="inlineStr">
        <is>
          <t>TP2</t>
        </is>
      </c>
      <c r="O87" s="12" t="n"/>
      <c r="P87" s="14">
        <f>IF(N87="","",IF(N87="SL",-1,K87/J87))</f>
        <v/>
      </c>
      <c r="Q87" s="14">
        <f>IF(N87="","",IF(OR(N87="SL",N87="TP0"),-1,L87/J87))</f>
        <v/>
      </c>
      <c r="R87" s="14">
        <f>IF(N87="","",IF(N87="TP2",M87/J87,-1))</f>
        <v/>
      </c>
      <c r="S87" s="14">
        <f>IF(N87="","",IF(N87="SL",-1,IF(N87="TP0",0.5*K87/J87,0.5*(K87+L87)/J87)))</f>
        <v/>
      </c>
      <c r="T87" s="14">
        <f>IF(N87="","",IF(N87="SL",-1,IF(N87="TP0",0.5*K87/J87-0.5,0.5*(K87+L87)/J87)))</f>
        <v/>
      </c>
      <c r="U87" s="15">
        <f>IF(P87="","",P87*J87/100*Config!$B$4)</f>
        <v/>
      </c>
      <c r="V87" s="15">
        <f>IF(Q87="","",Q87*J87/100*Config!$B$4)</f>
        <v/>
      </c>
      <c r="W87" s="15">
        <f>IF(R87="","",R87*J87/100*Config!$B$4)</f>
        <v/>
      </c>
      <c r="X87" s="15">
        <f>IF(S87="","",S87*J87/100*Config!$B$4)</f>
        <v/>
      </c>
      <c r="Y87" s="15">
        <f>IF(T87="","",T87*J87/100*Config!$B$4)</f>
        <v/>
      </c>
      <c r="Z87" s="15">
        <f>IF(U87="","",Config!$B$4 + SUM($U$2:U87))</f>
        <v/>
      </c>
      <c r="AA87" s="15">
        <f>IF(V87="","",Config!$B$4 + SUM($V$2:V87))</f>
        <v/>
      </c>
      <c r="AB87" s="15">
        <f>IF(W87="","",Config!$B$4 + SUM($W$2:W87))</f>
        <v/>
      </c>
      <c r="AC87" s="15">
        <f>IF(X87="","",Config!$B$4 + SUM($X$2:X87))</f>
        <v/>
      </c>
      <c r="AD87" s="15">
        <f>IF(Y87="","",Config!$B$4 + SUM($Y$2:Y87))</f>
        <v/>
      </c>
      <c r="AE87" s="15">
        <f>IF(P87="","",P87*J87/100*Config!$B$11)</f>
        <v/>
      </c>
      <c r="AF87" s="15">
        <f>IF(Q87="","",Q87*J87/100*Config!$B$11)</f>
        <v/>
      </c>
      <c r="AG87" s="15">
        <f>IF(R87="","",R87*J87/100*Config!$B$11)</f>
        <v/>
      </c>
      <c r="AH87" s="15">
        <f>IF(S87="","",S87*J87/100*Config!$B$11)</f>
        <v/>
      </c>
      <c r="AI87" s="15">
        <f>IF(T87="","",T87*J87/100*Config!$B$11)</f>
        <v/>
      </c>
      <c r="AJ87" s="15">
        <f>IF(AE87="","",Config!$B$9 + SUM($AE$2:AE87))</f>
        <v/>
      </c>
      <c r="AK87" s="15">
        <f>IF(AF87="","",Config!$B$9 + SUM($AF$2:AF87))</f>
        <v/>
      </c>
      <c r="AL87" s="15">
        <f>IF(AG87="","",Config!$B$9 + SUM($AG$2:AG87))</f>
        <v/>
      </c>
      <c r="AM87" s="15">
        <f>IF(AH87="","",Config!$B$9 + SUM($AH$2:AH87))</f>
        <v/>
      </c>
      <c r="AN87" s="15">
        <f>IF(AI87="","",Config!$B$9 + SUM($AI$2:AI87))</f>
        <v/>
      </c>
      <c r="AO87" s="16">
        <f>IF(P87="","",IF(P87&gt;0,1,0))</f>
        <v/>
      </c>
      <c r="AP87" s="16">
        <f>IF(Q87="","",IF(Q87&gt;0,1,0))</f>
        <v/>
      </c>
      <c r="AQ87" s="16">
        <f>IF(R87="","",IF(R87&gt;0,1,0))</f>
        <v/>
      </c>
      <c r="AR87" s="16">
        <f>IF(S87="","",IF(S87&gt;0,1,0))</f>
        <v/>
      </c>
      <c r="AS87" s="16">
        <f>IF(T87="","",IF(T87&gt;0,1,0))</f>
        <v/>
      </c>
      <c r="AT87" s="17">
        <f>IF(Z87="","",IF(AT86="",Z87,MAX(AT86,Z87)))</f>
        <v/>
      </c>
      <c r="AU87" s="17">
        <f>IF(AA87="","",IF(AU86="",AA87,MAX(AU86,AA87)))</f>
        <v/>
      </c>
      <c r="AV87" s="17">
        <f>IF(AB87="","",IF(AV86="",AB87,MAX(AV86,AB87)))</f>
        <v/>
      </c>
      <c r="AW87" s="17">
        <f>IF(AC87="","",IF(AW86="",AC87,MAX(AW86,AC87)))</f>
        <v/>
      </c>
      <c r="AX87" s="17">
        <f>IF(AD87="","",IF(AX86="",AD87,MAX(AX86,AD87)))</f>
        <v/>
      </c>
      <c r="AY87" s="17">
        <f>IF(Z87="","",AT87-Z87)</f>
        <v/>
      </c>
      <c r="AZ87" s="17">
        <f>IF(AA87="","",AU87-AA87)</f>
        <v/>
      </c>
      <c r="BA87" s="17">
        <f>IF(AB87="","",AV87-AB87)</f>
        <v/>
      </c>
      <c r="BB87" s="17">
        <f>IF(AC87="","",AW87-AC87)</f>
        <v/>
      </c>
      <c r="BC87" s="17">
        <f>IF(AD87="","",AX87-AD87)</f>
        <v/>
      </c>
      <c r="BD87" s="17">
        <f>IF(OR(AE87="",B87=""),"",SUMIFS($AE$2:AE87,$B$2:B87,B87))</f>
        <v/>
      </c>
      <c r="BE87" s="17">
        <f>IF(OR(AF87="",B87=""),"",SUMIFS($AF$2:AF87,$B$2:B87,B87))</f>
        <v/>
      </c>
      <c r="BF87" s="17">
        <f>IF(OR(AG87="",B87=""),"",SUMIFS($AG$2:AG87,$B$2:B87,B87))</f>
        <v/>
      </c>
      <c r="BG87" s="17">
        <f>IF(OR(AH87="",B87=""),"",SUMIFS($AH$2:AH87,$B$2:B87,B87))</f>
        <v/>
      </c>
      <c r="BH87" s="17">
        <f>IF(OR(AI87="",B87=""),"",SUMIFS($AI$2:AI87,$B$2:B87,B87))</f>
        <v/>
      </c>
      <c r="BI87" s="17">
        <f>IF(AJ87="","",IF(BI86="",AJ87,MAX(BI86,AJ87)))</f>
        <v/>
      </c>
      <c r="BJ87" s="17">
        <f>IF(AK87="","",IF(BJ86="",AK87,MAX(BJ86,AK87)))</f>
        <v/>
      </c>
      <c r="BK87" s="17">
        <f>IF(AL87="","",IF(BK86="",AL87,MAX(BK86,AL87)))</f>
        <v/>
      </c>
      <c r="BL87" s="17">
        <f>IF(AM87="","",IF(BL86="",AM87,MAX(BL86,AM87)))</f>
        <v/>
      </c>
      <c r="BM87" s="17">
        <f>IF(AN87="","",IF(BM86="",AN87,MAX(BM86,AN87)))</f>
        <v/>
      </c>
      <c r="BN87" s="17">
        <f>IF(AJ87="","",BI87-AJ87)</f>
        <v/>
      </c>
      <c r="BO87" s="17">
        <f>IF(AK87="","",BJ87-AK87)</f>
        <v/>
      </c>
      <c r="BP87" s="17">
        <f>IF(AL87="","",BK87-AL87)</f>
        <v/>
      </c>
      <c r="BQ87" s="17">
        <f>IF(AM87="","",BL87-AM87)</f>
        <v/>
      </c>
      <c r="BR87" s="17">
        <f>IF(AN87="","",BM87-AN87)</f>
        <v/>
      </c>
    </row>
    <row r="88">
      <c r="A88">
        <f>ROW()-1</f>
        <v/>
      </c>
      <c r="B88" s="9" t="n">
        <v>46128</v>
      </c>
      <c r="C88" s="32" t="n">
        <v>0.7770833333333333</v>
      </c>
      <c r="D88" s="11">
        <f>IF(B88="","",CHOOSE(WEEKDAY(B88,2),"Lu","Ma","Mi","Jo","Vi","Sa","Du"))</f>
        <v/>
      </c>
      <c r="E88" s="11">
        <f>IF(OR(B88="",C88=""),"",IF(OR(WEEKDAY(B88,2)=1,WEEKDAY(B88,2)=5),"D",IF(AND(C88&gt;=TIME(15,30,0),C88&lt;TIME(16,30,0)),"C",IF(AND(AND(WEEKDAY(B88,2)&gt;=2,WEEKDAY(B88,2)&lt;=4),C88&gt;=TIME(16,35,0),C88&lt;TIME(17,0,0)),"A1",IF(AND(AND(WEEKDAY(B88,2)&gt;=2,WEEKDAY(B88,2)&lt;=4),C88&gt;=TIME(17,0,0),C88&lt;TIME(18,0,0)),"A2",IF(AND(AND(WEEKDAY(B88,2)&gt;=2,WEEKDAY(B88,2)&lt;=4),C88&gt;=TIME(18,0,0),C88&lt;TIME(19,0,0)),"A3",IF(AND(AND(WEEKDAY(B88,2)&gt;=2,WEEKDAY(B88,2)&lt;=4),C88&gt;=TIME(22,0,0),C88&lt;TIME(22,45,0)),"B","Other")))))))</f>
        <v/>
      </c>
      <c r="F88" s="12" t="inlineStr">
        <is>
          <t>M2D</t>
        </is>
      </c>
      <c r="G88" s="12" t="inlineStr">
        <is>
          <t>DIA</t>
        </is>
      </c>
      <c r="H88" s="12" t="inlineStr">
        <is>
          <t>3min</t>
        </is>
      </c>
      <c r="I88" s="12" t="inlineStr">
        <is>
          <t>Buy</t>
        </is>
      </c>
      <c r="J88" s="13" t="n">
        <v>0.21</v>
      </c>
      <c r="K88" s="13" t="n">
        <v>0.11</v>
      </c>
      <c r="L88" s="13" t="n">
        <v>0.18</v>
      </c>
      <c r="M88" s="13" t="n">
        <v>0.21</v>
      </c>
      <c r="N88" s="12" t="inlineStr">
        <is>
          <t>TP0</t>
        </is>
      </c>
      <c r="O88" s="12" t="n"/>
      <c r="P88" s="14">
        <f>IF(N88="","",IF(N88="SL",-1,K88/J88))</f>
        <v/>
      </c>
      <c r="Q88" s="14">
        <f>IF(N88="","",IF(OR(N88="SL",N88="TP0"),-1,L88/J88))</f>
        <v/>
      </c>
      <c r="R88" s="14">
        <f>IF(N88="","",IF(N88="TP2",M88/J88,-1))</f>
        <v/>
      </c>
      <c r="S88" s="14">
        <f>IF(N88="","",IF(N88="SL",-1,IF(N88="TP0",0.5*K88/J88,0.5*(K88+L88)/J88)))</f>
        <v/>
      </c>
      <c r="T88" s="14">
        <f>IF(N88="","",IF(N88="SL",-1,IF(N88="TP0",0.5*K88/J88-0.5,0.5*(K88+L88)/J88)))</f>
        <v/>
      </c>
      <c r="U88" s="15">
        <f>IF(P88="","",P88*J88/100*Config!$B$4)</f>
        <v/>
      </c>
      <c r="V88" s="15">
        <f>IF(Q88="","",Q88*J88/100*Config!$B$4)</f>
        <v/>
      </c>
      <c r="W88" s="15">
        <f>IF(R88="","",R88*J88/100*Config!$B$4)</f>
        <v/>
      </c>
      <c r="X88" s="15">
        <f>IF(S88="","",S88*J88/100*Config!$B$4)</f>
        <v/>
      </c>
      <c r="Y88" s="15">
        <f>IF(T88="","",T88*J88/100*Config!$B$4)</f>
        <v/>
      </c>
      <c r="Z88" s="15">
        <f>IF(U88="","",Config!$B$4 + SUM($U$2:U88))</f>
        <v/>
      </c>
      <c r="AA88" s="15">
        <f>IF(V88="","",Config!$B$4 + SUM($V$2:V88))</f>
        <v/>
      </c>
      <c r="AB88" s="15">
        <f>IF(W88="","",Config!$B$4 + SUM($W$2:W88))</f>
        <v/>
      </c>
      <c r="AC88" s="15">
        <f>IF(X88="","",Config!$B$4 + SUM($X$2:X88))</f>
        <v/>
      </c>
      <c r="AD88" s="15">
        <f>IF(Y88="","",Config!$B$4 + SUM($Y$2:Y88))</f>
        <v/>
      </c>
      <c r="AE88" s="15">
        <f>IF(P88="","",P88*J88/100*Config!$B$11)</f>
        <v/>
      </c>
      <c r="AF88" s="15">
        <f>IF(Q88="","",Q88*J88/100*Config!$B$11)</f>
        <v/>
      </c>
      <c r="AG88" s="15">
        <f>IF(R88="","",R88*J88/100*Config!$B$11)</f>
        <v/>
      </c>
      <c r="AH88" s="15">
        <f>IF(S88="","",S88*J88/100*Config!$B$11)</f>
        <v/>
      </c>
      <c r="AI88" s="15">
        <f>IF(T88="","",T88*J88/100*Config!$B$11)</f>
        <v/>
      </c>
      <c r="AJ88" s="15">
        <f>IF(AE88="","",Config!$B$9 + SUM($AE$2:AE88))</f>
        <v/>
      </c>
      <c r="AK88" s="15">
        <f>IF(AF88="","",Config!$B$9 + SUM($AF$2:AF88))</f>
        <v/>
      </c>
      <c r="AL88" s="15">
        <f>IF(AG88="","",Config!$B$9 + SUM($AG$2:AG88))</f>
        <v/>
      </c>
      <c r="AM88" s="15">
        <f>IF(AH88="","",Config!$B$9 + SUM($AH$2:AH88))</f>
        <v/>
      </c>
      <c r="AN88" s="15">
        <f>IF(AI88="","",Config!$B$9 + SUM($AI$2:AI88))</f>
        <v/>
      </c>
      <c r="AO88" s="16">
        <f>IF(P88="","",IF(P88&gt;0,1,0))</f>
        <v/>
      </c>
      <c r="AP88" s="16">
        <f>IF(Q88="","",IF(Q88&gt;0,1,0))</f>
        <v/>
      </c>
      <c r="AQ88" s="16">
        <f>IF(R88="","",IF(R88&gt;0,1,0))</f>
        <v/>
      </c>
      <c r="AR88" s="16">
        <f>IF(S88="","",IF(S88&gt;0,1,0))</f>
        <v/>
      </c>
      <c r="AS88" s="16">
        <f>IF(T88="","",IF(T88&gt;0,1,0))</f>
        <v/>
      </c>
      <c r="AT88" s="17">
        <f>IF(Z88="","",IF(AT87="",Z88,MAX(AT87,Z88)))</f>
        <v/>
      </c>
      <c r="AU88" s="17">
        <f>IF(AA88="","",IF(AU87="",AA88,MAX(AU87,AA88)))</f>
        <v/>
      </c>
      <c r="AV88" s="17">
        <f>IF(AB88="","",IF(AV87="",AB88,MAX(AV87,AB88)))</f>
        <v/>
      </c>
      <c r="AW88" s="17">
        <f>IF(AC88="","",IF(AW87="",AC88,MAX(AW87,AC88)))</f>
        <v/>
      </c>
      <c r="AX88" s="17">
        <f>IF(AD88="","",IF(AX87="",AD88,MAX(AX87,AD88)))</f>
        <v/>
      </c>
      <c r="AY88" s="17">
        <f>IF(Z88="","",AT88-Z88)</f>
        <v/>
      </c>
      <c r="AZ88" s="17">
        <f>IF(AA88="","",AU88-AA88)</f>
        <v/>
      </c>
      <c r="BA88" s="17">
        <f>IF(AB88="","",AV88-AB88)</f>
        <v/>
      </c>
      <c r="BB88" s="17">
        <f>IF(AC88="","",AW88-AC88)</f>
        <v/>
      </c>
      <c r="BC88" s="17">
        <f>IF(AD88="","",AX88-AD88)</f>
        <v/>
      </c>
      <c r="BD88" s="17">
        <f>IF(OR(AE88="",B88=""),"",SUMIFS($AE$2:AE88,$B$2:B88,B88))</f>
        <v/>
      </c>
      <c r="BE88" s="17">
        <f>IF(OR(AF88="",B88=""),"",SUMIFS($AF$2:AF88,$B$2:B88,B88))</f>
        <v/>
      </c>
      <c r="BF88" s="17">
        <f>IF(OR(AG88="",B88=""),"",SUMIFS($AG$2:AG88,$B$2:B88,B88))</f>
        <v/>
      </c>
      <c r="BG88" s="17">
        <f>IF(OR(AH88="",B88=""),"",SUMIFS($AH$2:AH88,$B$2:B88,B88))</f>
        <v/>
      </c>
      <c r="BH88" s="17">
        <f>IF(OR(AI88="",B88=""),"",SUMIFS($AI$2:AI88,$B$2:B88,B88))</f>
        <v/>
      </c>
      <c r="BI88" s="17">
        <f>IF(AJ88="","",IF(BI87="",AJ88,MAX(BI87,AJ88)))</f>
        <v/>
      </c>
      <c r="BJ88" s="17">
        <f>IF(AK88="","",IF(BJ87="",AK88,MAX(BJ87,AK88)))</f>
        <v/>
      </c>
      <c r="BK88" s="17">
        <f>IF(AL88="","",IF(BK87="",AL88,MAX(BK87,AL88)))</f>
        <v/>
      </c>
      <c r="BL88" s="17">
        <f>IF(AM88="","",IF(BL87="",AM88,MAX(BL87,AM88)))</f>
        <v/>
      </c>
      <c r="BM88" s="17">
        <f>IF(AN88="","",IF(BM87="",AN88,MAX(BM87,AN88)))</f>
        <v/>
      </c>
      <c r="BN88" s="17">
        <f>IF(AJ88="","",BI88-AJ88)</f>
        <v/>
      </c>
      <c r="BO88" s="17">
        <f>IF(AK88="","",BJ88-AK88)</f>
        <v/>
      </c>
      <c r="BP88" s="17">
        <f>IF(AL88="","",BK88-AL88)</f>
        <v/>
      </c>
      <c r="BQ88" s="17">
        <f>IF(AM88="","",BL88-AM88)</f>
        <v/>
      </c>
      <c r="BR88" s="17">
        <f>IF(AN88="","",BM88-AN88)</f>
        <v/>
      </c>
    </row>
    <row r="89">
      <c r="A89">
        <f>ROW()-1</f>
        <v/>
      </c>
      <c r="B89" s="9" t="n">
        <v>46128</v>
      </c>
      <c r="C89" s="32" t="n">
        <v>0.6979166666666666</v>
      </c>
      <c r="D89" s="11">
        <f>IF(B89="","",CHOOSE(WEEKDAY(B89,2),"Lu","Ma","Mi","Jo","Vi","Sa","Du"))</f>
        <v/>
      </c>
      <c r="E89" s="11">
        <f>IF(OR(B89="",C89=""),"",IF(OR(WEEKDAY(B89,2)=1,WEEKDAY(B89,2)=5),"D",IF(AND(C89&gt;=TIME(15,30,0),C89&lt;TIME(16,30,0)),"C",IF(AND(AND(WEEKDAY(B89,2)&gt;=2,WEEKDAY(B89,2)&lt;=4),C89&gt;=TIME(16,35,0),C89&lt;TIME(17,0,0)),"A1",IF(AND(AND(WEEKDAY(B89,2)&gt;=2,WEEKDAY(B89,2)&lt;=4),C89&gt;=TIME(17,0,0),C89&lt;TIME(18,0,0)),"A2",IF(AND(AND(WEEKDAY(B89,2)&gt;=2,WEEKDAY(B89,2)&lt;=4),C89&gt;=TIME(18,0,0),C89&lt;TIME(19,0,0)),"A3",IF(AND(AND(WEEKDAY(B89,2)&gt;=2,WEEKDAY(B89,2)&lt;=4),C89&gt;=TIME(22,0,0),C89&lt;TIME(22,45,0)),"B","Other")))))))</f>
        <v/>
      </c>
      <c r="F89" s="12" t="inlineStr">
        <is>
          <t>M2D</t>
        </is>
      </c>
      <c r="G89" s="12" t="inlineStr">
        <is>
          <t>DIA</t>
        </is>
      </c>
      <c r="H89" s="12" t="inlineStr">
        <is>
          <t>3min</t>
        </is>
      </c>
      <c r="I89" s="12" t="inlineStr">
        <is>
          <t>Sell</t>
        </is>
      </c>
      <c r="J89" s="13" t="n">
        <v>0.23</v>
      </c>
      <c r="K89" s="13" t="n">
        <v>0.12</v>
      </c>
      <c r="L89" s="13" t="n">
        <v>0.2</v>
      </c>
      <c r="M89" s="13" t="n">
        <v>0.23</v>
      </c>
      <c r="N89" s="12" t="inlineStr">
        <is>
          <t>TP2</t>
        </is>
      </c>
      <c r="O89" s="12" t="n"/>
      <c r="P89" s="14">
        <f>IF(N89="","",IF(N89="SL",-1,K89/J89))</f>
        <v/>
      </c>
      <c r="Q89" s="14">
        <f>IF(N89="","",IF(OR(N89="SL",N89="TP0"),-1,L89/J89))</f>
        <v/>
      </c>
      <c r="R89" s="14">
        <f>IF(N89="","",IF(N89="TP2",M89/J89,-1))</f>
        <v/>
      </c>
      <c r="S89" s="14">
        <f>IF(N89="","",IF(N89="SL",-1,IF(N89="TP0",0.5*K89/J89,0.5*(K89+L89)/J89)))</f>
        <v/>
      </c>
      <c r="T89" s="14">
        <f>IF(N89="","",IF(N89="SL",-1,IF(N89="TP0",0.5*K89/J89-0.5,0.5*(K89+L89)/J89)))</f>
        <v/>
      </c>
      <c r="U89" s="15">
        <f>IF(P89="","",P89*J89/100*Config!$B$4)</f>
        <v/>
      </c>
      <c r="V89" s="15">
        <f>IF(Q89="","",Q89*J89/100*Config!$B$4)</f>
        <v/>
      </c>
      <c r="W89" s="15">
        <f>IF(R89="","",R89*J89/100*Config!$B$4)</f>
        <v/>
      </c>
      <c r="X89" s="15">
        <f>IF(S89="","",S89*J89/100*Config!$B$4)</f>
        <v/>
      </c>
      <c r="Y89" s="15">
        <f>IF(T89="","",T89*J89/100*Config!$B$4)</f>
        <v/>
      </c>
      <c r="Z89" s="15">
        <f>IF(U89="","",Config!$B$4 + SUM($U$2:U89))</f>
        <v/>
      </c>
      <c r="AA89" s="15">
        <f>IF(V89="","",Config!$B$4 + SUM($V$2:V89))</f>
        <v/>
      </c>
      <c r="AB89" s="15">
        <f>IF(W89="","",Config!$B$4 + SUM($W$2:W89))</f>
        <v/>
      </c>
      <c r="AC89" s="15">
        <f>IF(X89="","",Config!$B$4 + SUM($X$2:X89))</f>
        <v/>
      </c>
      <c r="AD89" s="15">
        <f>IF(Y89="","",Config!$B$4 + SUM($Y$2:Y89))</f>
        <v/>
      </c>
      <c r="AE89" s="15">
        <f>IF(P89="","",P89*J89/100*Config!$B$11)</f>
        <v/>
      </c>
      <c r="AF89" s="15">
        <f>IF(Q89="","",Q89*J89/100*Config!$B$11)</f>
        <v/>
      </c>
      <c r="AG89" s="15">
        <f>IF(R89="","",R89*J89/100*Config!$B$11)</f>
        <v/>
      </c>
      <c r="AH89" s="15">
        <f>IF(S89="","",S89*J89/100*Config!$B$11)</f>
        <v/>
      </c>
      <c r="AI89" s="15">
        <f>IF(T89="","",T89*J89/100*Config!$B$11)</f>
        <v/>
      </c>
      <c r="AJ89" s="15">
        <f>IF(AE89="","",Config!$B$9 + SUM($AE$2:AE89))</f>
        <v/>
      </c>
      <c r="AK89" s="15">
        <f>IF(AF89="","",Config!$B$9 + SUM($AF$2:AF89))</f>
        <v/>
      </c>
      <c r="AL89" s="15">
        <f>IF(AG89="","",Config!$B$9 + SUM($AG$2:AG89))</f>
        <v/>
      </c>
      <c r="AM89" s="15">
        <f>IF(AH89="","",Config!$B$9 + SUM($AH$2:AH89))</f>
        <v/>
      </c>
      <c r="AN89" s="15">
        <f>IF(AI89="","",Config!$B$9 + SUM($AI$2:AI89))</f>
        <v/>
      </c>
      <c r="AO89" s="16">
        <f>IF(P89="","",IF(P89&gt;0,1,0))</f>
        <v/>
      </c>
      <c r="AP89" s="16">
        <f>IF(Q89="","",IF(Q89&gt;0,1,0))</f>
        <v/>
      </c>
      <c r="AQ89" s="16">
        <f>IF(R89="","",IF(R89&gt;0,1,0))</f>
        <v/>
      </c>
      <c r="AR89" s="16">
        <f>IF(S89="","",IF(S89&gt;0,1,0))</f>
        <v/>
      </c>
      <c r="AS89" s="16">
        <f>IF(T89="","",IF(T89&gt;0,1,0))</f>
        <v/>
      </c>
      <c r="AT89" s="17">
        <f>IF(Z89="","",IF(AT88="",Z89,MAX(AT88,Z89)))</f>
        <v/>
      </c>
      <c r="AU89" s="17">
        <f>IF(AA89="","",IF(AU88="",AA89,MAX(AU88,AA89)))</f>
        <v/>
      </c>
      <c r="AV89" s="17">
        <f>IF(AB89="","",IF(AV88="",AB89,MAX(AV88,AB89)))</f>
        <v/>
      </c>
      <c r="AW89" s="17">
        <f>IF(AC89="","",IF(AW88="",AC89,MAX(AW88,AC89)))</f>
        <v/>
      </c>
      <c r="AX89" s="17">
        <f>IF(AD89="","",IF(AX88="",AD89,MAX(AX88,AD89)))</f>
        <v/>
      </c>
      <c r="AY89" s="17">
        <f>IF(Z89="","",AT89-Z89)</f>
        <v/>
      </c>
      <c r="AZ89" s="17">
        <f>IF(AA89="","",AU89-AA89)</f>
        <v/>
      </c>
      <c r="BA89" s="17">
        <f>IF(AB89="","",AV89-AB89)</f>
        <v/>
      </c>
      <c r="BB89" s="17">
        <f>IF(AC89="","",AW89-AC89)</f>
        <v/>
      </c>
      <c r="BC89" s="17">
        <f>IF(AD89="","",AX89-AD89)</f>
        <v/>
      </c>
      <c r="BD89" s="17">
        <f>IF(OR(AE89="",B89=""),"",SUMIFS($AE$2:AE89,$B$2:B89,B89))</f>
        <v/>
      </c>
      <c r="BE89" s="17">
        <f>IF(OR(AF89="",B89=""),"",SUMIFS($AF$2:AF89,$B$2:B89,B89))</f>
        <v/>
      </c>
      <c r="BF89" s="17">
        <f>IF(OR(AG89="",B89=""),"",SUMIFS($AG$2:AG89,$B$2:B89,B89))</f>
        <v/>
      </c>
      <c r="BG89" s="17">
        <f>IF(OR(AH89="",B89=""),"",SUMIFS($AH$2:AH89,$B$2:B89,B89))</f>
        <v/>
      </c>
      <c r="BH89" s="17">
        <f>IF(OR(AI89="",B89=""),"",SUMIFS($AI$2:AI89,$B$2:B89,B89))</f>
        <v/>
      </c>
      <c r="BI89" s="17">
        <f>IF(AJ89="","",IF(BI88="",AJ89,MAX(BI88,AJ89)))</f>
        <v/>
      </c>
      <c r="BJ89" s="17">
        <f>IF(AK89="","",IF(BJ88="",AK89,MAX(BJ88,AK89)))</f>
        <v/>
      </c>
      <c r="BK89" s="17">
        <f>IF(AL89="","",IF(BK88="",AL89,MAX(BK88,AL89)))</f>
        <v/>
      </c>
      <c r="BL89" s="17">
        <f>IF(AM89="","",IF(BL88="",AM89,MAX(BL88,AM89)))</f>
        <v/>
      </c>
      <c r="BM89" s="17">
        <f>IF(AN89="","",IF(BM88="",AN89,MAX(BM88,AN89)))</f>
        <v/>
      </c>
      <c r="BN89" s="17">
        <f>IF(AJ89="","",BI89-AJ89)</f>
        <v/>
      </c>
      <c r="BO89" s="17">
        <f>IF(AK89="","",BJ89-AK89)</f>
        <v/>
      </c>
      <c r="BP89" s="17">
        <f>IF(AL89="","",BK89-AL89)</f>
        <v/>
      </c>
      <c r="BQ89" s="17">
        <f>IF(AM89="","",BL89-AM89)</f>
        <v/>
      </c>
      <c r="BR89" s="17">
        <f>IF(AN89="","",BM89-AN89)</f>
        <v/>
      </c>
    </row>
    <row r="90">
      <c r="A90">
        <f>ROW()-1</f>
        <v/>
      </c>
      <c r="B90" s="9" t="n">
        <v>46127</v>
      </c>
      <c r="C90" s="32" t="n">
        <v>0.8541666666666666</v>
      </c>
      <c r="D90" s="11">
        <f>IF(B90="","",CHOOSE(WEEKDAY(B90,2),"Lu","Ma","Mi","Jo","Vi","Sa","Du"))</f>
        <v/>
      </c>
      <c r="E90" s="11">
        <f>IF(OR(B90="",C90=""),"",IF(OR(WEEKDAY(B90,2)=1,WEEKDAY(B90,2)=5),"D",IF(AND(C90&gt;=TIME(15,30,0),C90&lt;TIME(16,30,0)),"C",IF(AND(AND(WEEKDAY(B90,2)&gt;=2,WEEKDAY(B90,2)&lt;=4),C90&gt;=TIME(16,35,0),C90&lt;TIME(17,0,0)),"A1",IF(AND(AND(WEEKDAY(B90,2)&gt;=2,WEEKDAY(B90,2)&lt;=4),C90&gt;=TIME(17,0,0),C90&lt;TIME(18,0,0)),"A2",IF(AND(AND(WEEKDAY(B90,2)&gt;=2,WEEKDAY(B90,2)&lt;=4),C90&gt;=TIME(18,0,0),C90&lt;TIME(19,0,0)),"A3",IF(AND(AND(WEEKDAY(B90,2)&gt;=2,WEEKDAY(B90,2)&lt;=4),C90&gt;=TIME(22,0,0),C90&lt;TIME(22,45,0)),"B","Other")))))))</f>
        <v/>
      </c>
      <c r="F90" s="12" t="inlineStr">
        <is>
          <t>M2D</t>
        </is>
      </c>
      <c r="G90" s="12" t="inlineStr">
        <is>
          <t>DIA</t>
        </is>
      </c>
      <c r="H90" s="12" t="inlineStr">
        <is>
          <t>3min</t>
        </is>
      </c>
      <c r="I90" s="12" t="inlineStr">
        <is>
          <t>Buy</t>
        </is>
      </c>
      <c r="J90" s="13" t="n">
        <v>0.07000000000000001</v>
      </c>
      <c r="K90" s="13" t="n">
        <v>0.02</v>
      </c>
      <c r="L90" s="13" t="n">
        <v>0.04</v>
      </c>
      <c r="M90" s="13" t="n">
        <v>0.07000000000000001</v>
      </c>
      <c r="N90" s="12" t="inlineStr">
        <is>
          <t>TP2</t>
        </is>
      </c>
      <c r="O90" s="12" t="n"/>
      <c r="P90" s="14">
        <f>IF(N90="","",IF(N90="SL",-1,K90/J90))</f>
        <v/>
      </c>
      <c r="Q90" s="14">
        <f>IF(N90="","",IF(OR(N90="SL",N90="TP0"),-1,L90/J90))</f>
        <v/>
      </c>
      <c r="R90" s="14">
        <f>IF(N90="","",IF(N90="TP2",M90/J90,-1))</f>
        <v/>
      </c>
      <c r="S90" s="14">
        <f>IF(N90="","",IF(N90="SL",-1,IF(N90="TP0",0.5*K90/J90,0.5*(K90+L90)/J90)))</f>
        <v/>
      </c>
      <c r="T90" s="14">
        <f>IF(N90="","",IF(N90="SL",-1,IF(N90="TP0",0.5*K90/J90-0.5,0.5*(K90+L90)/J90)))</f>
        <v/>
      </c>
      <c r="U90" s="15">
        <f>IF(P90="","",P90*J90/100*Config!$B$4)</f>
        <v/>
      </c>
      <c r="V90" s="15">
        <f>IF(Q90="","",Q90*J90/100*Config!$B$4)</f>
        <v/>
      </c>
      <c r="W90" s="15">
        <f>IF(R90="","",R90*J90/100*Config!$B$4)</f>
        <v/>
      </c>
      <c r="X90" s="15">
        <f>IF(S90="","",S90*J90/100*Config!$B$4)</f>
        <v/>
      </c>
      <c r="Y90" s="15">
        <f>IF(T90="","",T90*J90/100*Config!$B$4)</f>
        <v/>
      </c>
      <c r="Z90" s="15">
        <f>IF(U90="","",Config!$B$4 + SUM($U$2:U90))</f>
        <v/>
      </c>
      <c r="AA90" s="15">
        <f>IF(V90="","",Config!$B$4 + SUM($V$2:V90))</f>
        <v/>
      </c>
      <c r="AB90" s="15">
        <f>IF(W90="","",Config!$B$4 + SUM($W$2:W90))</f>
        <v/>
      </c>
      <c r="AC90" s="15">
        <f>IF(X90="","",Config!$B$4 + SUM($X$2:X90))</f>
        <v/>
      </c>
      <c r="AD90" s="15">
        <f>IF(Y90="","",Config!$B$4 + SUM($Y$2:Y90))</f>
        <v/>
      </c>
      <c r="AE90" s="15">
        <f>IF(P90="","",P90*J90/100*Config!$B$11)</f>
        <v/>
      </c>
      <c r="AF90" s="15">
        <f>IF(Q90="","",Q90*J90/100*Config!$B$11)</f>
        <v/>
      </c>
      <c r="AG90" s="15">
        <f>IF(R90="","",R90*J90/100*Config!$B$11)</f>
        <v/>
      </c>
      <c r="AH90" s="15">
        <f>IF(S90="","",S90*J90/100*Config!$B$11)</f>
        <v/>
      </c>
      <c r="AI90" s="15">
        <f>IF(T90="","",T90*J90/100*Config!$B$11)</f>
        <v/>
      </c>
      <c r="AJ90" s="15">
        <f>IF(AE90="","",Config!$B$9 + SUM($AE$2:AE90))</f>
        <v/>
      </c>
      <c r="AK90" s="15">
        <f>IF(AF90="","",Config!$B$9 + SUM($AF$2:AF90))</f>
        <v/>
      </c>
      <c r="AL90" s="15">
        <f>IF(AG90="","",Config!$B$9 + SUM($AG$2:AG90))</f>
        <v/>
      </c>
      <c r="AM90" s="15">
        <f>IF(AH90="","",Config!$B$9 + SUM($AH$2:AH90))</f>
        <v/>
      </c>
      <c r="AN90" s="15">
        <f>IF(AI90="","",Config!$B$9 + SUM($AI$2:AI90))</f>
        <v/>
      </c>
      <c r="AO90" s="16">
        <f>IF(P90="","",IF(P90&gt;0,1,0))</f>
        <v/>
      </c>
      <c r="AP90" s="16">
        <f>IF(Q90="","",IF(Q90&gt;0,1,0))</f>
        <v/>
      </c>
      <c r="AQ90" s="16">
        <f>IF(R90="","",IF(R90&gt;0,1,0))</f>
        <v/>
      </c>
      <c r="AR90" s="16">
        <f>IF(S90="","",IF(S90&gt;0,1,0))</f>
        <v/>
      </c>
      <c r="AS90" s="16">
        <f>IF(T90="","",IF(T90&gt;0,1,0))</f>
        <v/>
      </c>
      <c r="AT90" s="17">
        <f>IF(Z90="","",IF(AT89="",Z90,MAX(AT89,Z90)))</f>
        <v/>
      </c>
      <c r="AU90" s="17">
        <f>IF(AA90="","",IF(AU89="",AA90,MAX(AU89,AA90)))</f>
        <v/>
      </c>
      <c r="AV90" s="17">
        <f>IF(AB90="","",IF(AV89="",AB90,MAX(AV89,AB90)))</f>
        <v/>
      </c>
      <c r="AW90" s="17">
        <f>IF(AC90="","",IF(AW89="",AC90,MAX(AW89,AC90)))</f>
        <v/>
      </c>
      <c r="AX90" s="17">
        <f>IF(AD90="","",IF(AX89="",AD90,MAX(AX89,AD90)))</f>
        <v/>
      </c>
      <c r="AY90" s="17">
        <f>IF(Z90="","",AT90-Z90)</f>
        <v/>
      </c>
      <c r="AZ90" s="17">
        <f>IF(AA90="","",AU90-AA90)</f>
        <v/>
      </c>
      <c r="BA90" s="17">
        <f>IF(AB90="","",AV90-AB90)</f>
        <v/>
      </c>
      <c r="BB90" s="17">
        <f>IF(AC90="","",AW90-AC90)</f>
        <v/>
      </c>
      <c r="BC90" s="17">
        <f>IF(AD90="","",AX90-AD90)</f>
        <v/>
      </c>
      <c r="BD90" s="17">
        <f>IF(OR(AE90="",B90=""),"",SUMIFS($AE$2:AE90,$B$2:B90,B90))</f>
        <v/>
      </c>
      <c r="BE90" s="17">
        <f>IF(OR(AF90="",B90=""),"",SUMIFS($AF$2:AF90,$B$2:B90,B90))</f>
        <v/>
      </c>
      <c r="BF90" s="17">
        <f>IF(OR(AG90="",B90=""),"",SUMIFS($AG$2:AG90,$B$2:B90,B90))</f>
        <v/>
      </c>
      <c r="BG90" s="17">
        <f>IF(OR(AH90="",B90=""),"",SUMIFS($AH$2:AH90,$B$2:B90,B90))</f>
        <v/>
      </c>
      <c r="BH90" s="17">
        <f>IF(OR(AI90="",B90=""),"",SUMIFS($AI$2:AI90,$B$2:B90,B90))</f>
        <v/>
      </c>
      <c r="BI90" s="17">
        <f>IF(AJ90="","",IF(BI89="",AJ90,MAX(BI89,AJ90)))</f>
        <v/>
      </c>
      <c r="BJ90" s="17">
        <f>IF(AK90="","",IF(BJ89="",AK90,MAX(BJ89,AK90)))</f>
        <v/>
      </c>
      <c r="BK90" s="17">
        <f>IF(AL90="","",IF(BK89="",AL90,MAX(BK89,AL90)))</f>
        <v/>
      </c>
      <c r="BL90" s="17">
        <f>IF(AM90="","",IF(BL89="",AM90,MAX(BL89,AM90)))</f>
        <v/>
      </c>
      <c r="BM90" s="17">
        <f>IF(AN90="","",IF(BM89="",AN90,MAX(BM89,AN90)))</f>
        <v/>
      </c>
      <c r="BN90" s="17">
        <f>IF(AJ90="","",BI90-AJ90)</f>
        <v/>
      </c>
      <c r="BO90" s="17">
        <f>IF(AK90="","",BJ90-AK90)</f>
        <v/>
      </c>
      <c r="BP90" s="17">
        <f>IF(AL90="","",BK90-AL90)</f>
        <v/>
      </c>
      <c r="BQ90" s="17">
        <f>IF(AM90="","",BL90-AM90)</f>
        <v/>
      </c>
      <c r="BR90" s="17">
        <f>IF(AN90="","",BM90-AN90)</f>
        <v/>
      </c>
    </row>
    <row r="91">
      <c r="A91">
        <f>ROW()-1</f>
        <v/>
      </c>
      <c r="B91" s="9" t="n">
        <v>46127</v>
      </c>
      <c r="C91" s="32" t="n">
        <v>0.7333333333333333</v>
      </c>
      <c r="D91" s="11">
        <f>IF(B91="","",CHOOSE(WEEKDAY(B91,2),"Lu","Ma","Mi","Jo","Vi","Sa","Du"))</f>
        <v/>
      </c>
      <c r="E91" s="11">
        <f>IF(OR(B91="",C91=""),"",IF(OR(WEEKDAY(B91,2)=1,WEEKDAY(B91,2)=5),"D",IF(AND(C91&gt;=TIME(15,30,0),C91&lt;TIME(16,30,0)),"C",IF(AND(AND(WEEKDAY(B91,2)&gt;=2,WEEKDAY(B91,2)&lt;=4),C91&gt;=TIME(16,35,0),C91&lt;TIME(17,0,0)),"A1",IF(AND(AND(WEEKDAY(B91,2)&gt;=2,WEEKDAY(B91,2)&lt;=4),C91&gt;=TIME(17,0,0),C91&lt;TIME(18,0,0)),"A2",IF(AND(AND(WEEKDAY(B91,2)&gt;=2,WEEKDAY(B91,2)&lt;=4),C91&gt;=TIME(18,0,0),C91&lt;TIME(19,0,0)),"A3",IF(AND(AND(WEEKDAY(B91,2)&gt;=2,WEEKDAY(B91,2)&lt;=4),C91&gt;=TIME(22,0,0),C91&lt;TIME(22,45,0)),"B","Other")))))))</f>
        <v/>
      </c>
      <c r="F91" s="12" t="inlineStr">
        <is>
          <t>M2D</t>
        </is>
      </c>
      <c r="G91" s="12" t="inlineStr">
        <is>
          <t>DIA</t>
        </is>
      </c>
      <c r="H91" s="12" t="inlineStr">
        <is>
          <t>3min</t>
        </is>
      </c>
      <c r="I91" s="12" t="inlineStr">
        <is>
          <t>Sell</t>
        </is>
      </c>
      <c r="J91" s="13" t="n">
        <v>0.18</v>
      </c>
      <c r="K91" s="13" t="n">
        <v>0.09</v>
      </c>
      <c r="L91" s="13" t="n">
        <v>0.15</v>
      </c>
      <c r="M91" s="13" t="n">
        <v>0.18</v>
      </c>
      <c r="N91" s="12" t="inlineStr">
        <is>
          <t>TP2</t>
        </is>
      </c>
      <c r="O91" s="12" t="n"/>
      <c r="P91" s="14">
        <f>IF(N91="","",IF(N91="SL",-1,K91/J91))</f>
        <v/>
      </c>
      <c r="Q91" s="14">
        <f>IF(N91="","",IF(OR(N91="SL",N91="TP0"),-1,L91/J91))</f>
        <v/>
      </c>
      <c r="R91" s="14">
        <f>IF(N91="","",IF(N91="TP2",M91/J91,-1))</f>
        <v/>
      </c>
      <c r="S91" s="14">
        <f>IF(N91="","",IF(N91="SL",-1,IF(N91="TP0",0.5*K91/J91,0.5*(K91+L91)/J91)))</f>
        <v/>
      </c>
      <c r="T91" s="14">
        <f>IF(N91="","",IF(N91="SL",-1,IF(N91="TP0",0.5*K91/J91-0.5,0.5*(K91+L91)/J91)))</f>
        <v/>
      </c>
      <c r="U91" s="15">
        <f>IF(P91="","",P91*J91/100*Config!$B$4)</f>
        <v/>
      </c>
      <c r="V91" s="15">
        <f>IF(Q91="","",Q91*J91/100*Config!$B$4)</f>
        <v/>
      </c>
      <c r="W91" s="15">
        <f>IF(R91="","",R91*J91/100*Config!$B$4)</f>
        <v/>
      </c>
      <c r="X91" s="15">
        <f>IF(S91="","",S91*J91/100*Config!$B$4)</f>
        <v/>
      </c>
      <c r="Y91" s="15">
        <f>IF(T91="","",T91*J91/100*Config!$B$4)</f>
        <v/>
      </c>
      <c r="Z91" s="15">
        <f>IF(U91="","",Config!$B$4 + SUM($U$2:U91))</f>
        <v/>
      </c>
      <c r="AA91" s="15">
        <f>IF(V91="","",Config!$B$4 + SUM($V$2:V91))</f>
        <v/>
      </c>
      <c r="AB91" s="15">
        <f>IF(W91="","",Config!$B$4 + SUM($W$2:W91))</f>
        <v/>
      </c>
      <c r="AC91" s="15">
        <f>IF(X91="","",Config!$B$4 + SUM($X$2:X91))</f>
        <v/>
      </c>
      <c r="AD91" s="15">
        <f>IF(Y91="","",Config!$B$4 + SUM($Y$2:Y91))</f>
        <v/>
      </c>
      <c r="AE91" s="15">
        <f>IF(P91="","",P91*J91/100*Config!$B$11)</f>
        <v/>
      </c>
      <c r="AF91" s="15">
        <f>IF(Q91="","",Q91*J91/100*Config!$B$11)</f>
        <v/>
      </c>
      <c r="AG91" s="15">
        <f>IF(R91="","",R91*J91/100*Config!$B$11)</f>
        <v/>
      </c>
      <c r="AH91" s="15">
        <f>IF(S91="","",S91*J91/100*Config!$B$11)</f>
        <v/>
      </c>
      <c r="AI91" s="15">
        <f>IF(T91="","",T91*J91/100*Config!$B$11)</f>
        <v/>
      </c>
      <c r="AJ91" s="15">
        <f>IF(AE91="","",Config!$B$9 + SUM($AE$2:AE91))</f>
        <v/>
      </c>
      <c r="AK91" s="15">
        <f>IF(AF91="","",Config!$B$9 + SUM($AF$2:AF91))</f>
        <v/>
      </c>
      <c r="AL91" s="15">
        <f>IF(AG91="","",Config!$B$9 + SUM($AG$2:AG91))</f>
        <v/>
      </c>
      <c r="AM91" s="15">
        <f>IF(AH91="","",Config!$B$9 + SUM($AH$2:AH91))</f>
        <v/>
      </c>
      <c r="AN91" s="15">
        <f>IF(AI91="","",Config!$B$9 + SUM($AI$2:AI91))</f>
        <v/>
      </c>
      <c r="AO91" s="16">
        <f>IF(P91="","",IF(P91&gt;0,1,0))</f>
        <v/>
      </c>
      <c r="AP91" s="16">
        <f>IF(Q91="","",IF(Q91&gt;0,1,0))</f>
        <v/>
      </c>
      <c r="AQ91" s="16">
        <f>IF(R91="","",IF(R91&gt;0,1,0))</f>
        <v/>
      </c>
      <c r="AR91" s="16">
        <f>IF(S91="","",IF(S91&gt;0,1,0))</f>
        <v/>
      </c>
      <c r="AS91" s="16">
        <f>IF(T91="","",IF(T91&gt;0,1,0))</f>
        <v/>
      </c>
      <c r="AT91" s="17">
        <f>IF(Z91="","",IF(AT90="",Z91,MAX(AT90,Z91)))</f>
        <v/>
      </c>
      <c r="AU91" s="17">
        <f>IF(AA91="","",IF(AU90="",AA91,MAX(AU90,AA91)))</f>
        <v/>
      </c>
      <c r="AV91" s="17">
        <f>IF(AB91="","",IF(AV90="",AB91,MAX(AV90,AB91)))</f>
        <v/>
      </c>
      <c r="AW91" s="17">
        <f>IF(AC91="","",IF(AW90="",AC91,MAX(AW90,AC91)))</f>
        <v/>
      </c>
      <c r="AX91" s="17">
        <f>IF(AD91="","",IF(AX90="",AD91,MAX(AX90,AD91)))</f>
        <v/>
      </c>
      <c r="AY91" s="17">
        <f>IF(Z91="","",AT91-Z91)</f>
        <v/>
      </c>
      <c r="AZ91" s="17">
        <f>IF(AA91="","",AU91-AA91)</f>
        <v/>
      </c>
      <c r="BA91" s="17">
        <f>IF(AB91="","",AV91-AB91)</f>
        <v/>
      </c>
      <c r="BB91" s="17">
        <f>IF(AC91="","",AW91-AC91)</f>
        <v/>
      </c>
      <c r="BC91" s="17">
        <f>IF(AD91="","",AX91-AD91)</f>
        <v/>
      </c>
      <c r="BD91" s="17">
        <f>IF(OR(AE91="",B91=""),"",SUMIFS($AE$2:AE91,$B$2:B91,B91))</f>
        <v/>
      </c>
      <c r="BE91" s="17">
        <f>IF(OR(AF91="",B91=""),"",SUMIFS($AF$2:AF91,$B$2:B91,B91))</f>
        <v/>
      </c>
      <c r="BF91" s="17">
        <f>IF(OR(AG91="",B91=""),"",SUMIFS($AG$2:AG91,$B$2:B91,B91))</f>
        <v/>
      </c>
      <c r="BG91" s="17">
        <f>IF(OR(AH91="",B91=""),"",SUMIFS($AH$2:AH91,$B$2:B91,B91))</f>
        <v/>
      </c>
      <c r="BH91" s="17">
        <f>IF(OR(AI91="",B91=""),"",SUMIFS($AI$2:AI91,$B$2:B91,B91))</f>
        <v/>
      </c>
      <c r="BI91" s="17">
        <f>IF(AJ91="","",IF(BI90="",AJ91,MAX(BI90,AJ91)))</f>
        <v/>
      </c>
      <c r="BJ91" s="17">
        <f>IF(AK91="","",IF(BJ90="",AK91,MAX(BJ90,AK91)))</f>
        <v/>
      </c>
      <c r="BK91" s="17">
        <f>IF(AL91="","",IF(BK90="",AL91,MAX(BK90,AL91)))</f>
        <v/>
      </c>
      <c r="BL91" s="17">
        <f>IF(AM91="","",IF(BL90="",AM91,MAX(BL90,AM91)))</f>
        <v/>
      </c>
      <c r="BM91" s="17">
        <f>IF(AN91="","",IF(BM90="",AN91,MAX(BM90,AN91)))</f>
        <v/>
      </c>
      <c r="BN91" s="17">
        <f>IF(AJ91="","",BI91-AJ91)</f>
        <v/>
      </c>
      <c r="BO91" s="17">
        <f>IF(AK91="","",BJ91-AK91)</f>
        <v/>
      </c>
      <c r="BP91" s="17">
        <f>IF(AL91="","",BK91-AL91)</f>
        <v/>
      </c>
      <c r="BQ91" s="17">
        <f>IF(AM91="","",BL91-AM91)</f>
        <v/>
      </c>
      <c r="BR91" s="17">
        <f>IF(AN91="","",BM91-AN91)</f>
        <v/>
      </c>
    </row>
    <row r="92">
      <c r="A92">
        <f>ROW()-1</f>
        <v/>
      </c>
      <c r="B92" s="9" t="n">
        <v>46127</v>
      </c>
      <c r="C92" s="32" t="n">
        <v>0.69375</v>
      </c>
      <c r="D92" s="11">
        <f>IF(B92="","",CHOOSE(WEEKDAY(B92,2),"Lu","Ma","Mi","Jo","Vi","Sa","Du"))</f>
        <v/>
      </c>
      <c r="E92" s="11">
        <f>IF(OR(B92="",C92=""),"",IF(OR(WEEKDAY(B92,2)=1,WEEKDAY(B92,2)=5),"D",IF(AND(C92&gt;=TIME(15,30,0),C92&lt;TIME(16,30,0)),"C",IF(AND(AND(WEEKDAY(B92,2)&gt;=2,WEEKDAY(B92,2)&lt;=4),C92&gt;=TIME(16,35,0),C92&lt;TIME(17,0,0)),"A1",IF(AND(AND(WEEKDAY(B92,2)&gt;=2,WEEKDAY(B92,2)&lt;=4),C92&gt;=TIME(17,0,0),C92&lt;TIME(18,0,0)),"A2",IF(AND(AND(WEEKDAY(B92,2)&gt;=2,WEEKDAY(B92,2)&lt;=4),C92&gt;=TIME(18,0,0),C92&lt;TIME(19,0,0)),"A3",IF(AND(AND(WEEKDAY(B92,2)&gt;=2,WEEKDAY(B92,2)&lt;=4),C92&gt;=TIME(22,0,0),C92&lt;TIME(22,45,0)),"B","Other")))))))</f>
        <v/>
      </c>
      <c r="F92" s="12" t="inlineStr">
        <is>
          <t>M2D</t>
        </is>
      </c>
      <c r="G92" s="12" t="inlineStr">
        <is>
          <t>DIA</t>
        </is>
      </c>
      <c r="H92" s="12" t="inlineStr">
        <is>
          <t>3min</t>
        </is>
      </c>
      <c r="I92" s="12" t="inlineStr">
        <is>
          <t>Buy</t>
        </is>
      </c>
      <c r="J92" s="13" t="n">
        <v>0.27</v>
      </c>
      <c r="K92" s="13" t="n">
        <v>0.14</v>
      </c>
      <c r="L92" s="13" t="n">
        <v>0.24</v>
      </c>
      <c r="M92" s="13" t="n">
        <v>0.27</v>
      </c>
      <c r="N92" s="12" t="inlineStr">
        <is>
          <t>SL</t>
        </is>
      </c>
      <c r="O92" s="12" t="n"/>
      <c r="P92" s="14">
        <f>IF(N92="","",IF(N92="SL",-1,K92/J92))</f>
        <v/>
      </c>
      <c r="Q92" s="14">
        <f>IF(N92="","",IF(OR(N92="SL",N92="TP0"),-1,L92/J92))</f>
        <v/>
      </c>
      <c r="R92" s="14">
        <f>IF(N92="","",IF(N92="TP2",M92/J92,-1))</f>
        <v/>
      </c>
      <c r="S92" s="14">
        <f>IF(N92="","",IF(N92="SL",-1,IF(N92="TP0",0.5*K92/J92,0.5*(K92+L92)/J92)))</f>
        <v/>
      </c>
      <c r="T92" s="14">
        <f>IF(N92="","",IF(N92="SL",-1,IF(N92="TP0",0.5*K92/J92-0.5,0.5*(K92+L92)/J92)))</f>
        <v/>
      </c>
      <c r="U92" s="15">
        <f>IF(P92="","",P92*J92/100*Config!$B$4)</f>
        <v/>
      </c>
      <c r="V92" s="15">
        <f>IF(Q92="","",Q92*J92/100*Config!$B$4)</f>
        <v/>
      </c>
      <c r="W92" s="15">
        <f>IF(R92="","",R92*J92/100*Config!$B$4)</f>
        <v/>
      </c>
      <c r="X92" s="15">
        <f>IF(S92="","",S92*J92/100*Config!$B$4)</f>
        <v/>
      </c>
      <c r="Y92" s="15">
        <f>IF(T92="","",T92*J92/100*Config!$B$4)</f>
        <v/>
      </c>
      <c r="Z92" s="15">
        <f>IF(U92="","",Config!$B$4 + SUM($U$2:U92))</f>
        <v/>
      </c>
      <c r="AA92" s="15">
        <f>IF(V92="","",Config!$B$4 + SUM($V$2:V92))</f>
        <v/>
      </c>
      <c r="AB92" s="15">
        <f>IF(W92="","",Config!$B$4 + SUM($W$2:W92))</f>
        <v/>
      </c>
      <c r="AC92" s="15">
        <f>IF(X92="","",Config!$B$4 + SUM($X$2:X92))</f>
        <v/>
      </c>
      <c r="AD92" s="15">
        <f>IF(Y92="","",Config!$B$4 + SUM($Y$2:Y92))</f>
        <v/>
      </c>
      <c r="AE92" s="15">
        <f>IF(P92="","",P92*J92/100*Config!$B$11)</f>
        <v/>
      </c>
      <c r="AF92" s="15">
        <f>IF(Q92="","",Q92*J92/100*Config!$B$11)</f>
        <v/>
      </c>
      <c r="AG92" s="15">
        <f>IF(R92="","",R92*J92/100*Config!$B$11)</f>
        <v/>
      </c>
      <c r="AH92" s="15">
        <f>IF(S92="","",S92*J92/100*Config!$B$11)</f>
        <v/>
      </c>
      <c r="AI92" s="15">
        <f>IF(T92="","",T92*J92/100*Config!$B$11)</f>
        <v/>
      </c>
      <c r="AJ92" s="15">
        <f>IF(AE92="","",Config!$B$9 + SUM($AE$2:AE92))</f>
        <v/>
      </c>
      <c r="AK92" s="15">
        <f>IF(AF92="","",Config!$B$9 + SUM($AF$2:AF92))</f>
        <v/>
      </c>
      <c r="AL92" s="15">
        <f>IF(AG92="","",Config!$B$9 + SUM($AG$2:AG92))</f>
        <v/>
      </c>
      <c r="AM92" s="15">
        <f>IF(AH92="","",Config!$B$9 + SUM($AH$2:AH92))</f>
        <v/>
      </c>
      <c r="AN92" s="15">
        <f>IF(AI92="","",Config!$B$9 + SUM($AI$2:AI92))</f>
        <v/>
      </c>
      <c r="AO92" s="16">
        <f>IF(P92="","",IF(P92&gt;0,1,0))</f>
        <v/>
      </c>
      <c r="AP92" s="16">
        <f>IF(Q92="","",IF(Q92&gt;0,1,0))</f>
        <v/>
      </c>
      <c r="AQ92" s="16">
        <f>IF(R92="","",IF(R92&gt;0,1,0))</f>
        <v/>
      </c>
      <c r="AR92" s="16">
        <f>IF(S92="","",IF(S92&gt;0,1,0))</f>
        <v/>
      </c>
      <c r="AS92" s="16">
        <f>IF(T92="","",IF(T92&gt;0,1,0))</f>
        <v/>
      </c>
      <c r="AT92" s="17">
        <f>IF(Z92="","",IF(AT91="",Z92,MAX(AT91,Z92)))</f>
        <v/>
      </c>
      <c r="AU92" s="17">
        <f>IF(AA92="","",IF(AU91="",AA92,MAX(AU91,AA92)))</f>
        <v/>
      </c>
      <c r="AV92" s="17">
        <f>IF(AB92="","",IF(AV91="",AB92,MAX(AV91,AB92)))</f>
        <v/>
      </c>
      <c r="AW92" s="17">
        <f>IF(AC92="","",IF(AW91="",AC92,MAX(AW91,AC92)))</f>
        <v/>
      </c>
      <c r="AX92" s="17">
        <f>IF(AD92="","",IF(AX91="",AD92,MAX(AX91,AD92)))</f>
        <v/>
      </c>
      <c r="AY92" s="17">
        <f>IF(Z92="","",AT92-Z92)</f>
        <v/>
      </c>
      <c r="AZ92" s="17">
        <f>IF(AA92="","",AU92-AA92)</f>
        <v/>
      </c>
      <c r="BA92" s="17">
        <f>IF(AB92="","",AV92-AB92)</f>
        <v/>
      </c>
      <c r="BB92" s="17">
        <f>IF(AC92="","",AW92-AC92)</f>
        <v/>
      </c>
      <c r="BC92" s="17">
        <f>IF(AD92="","",AX92-AD92)</f>
        <v/>
      </c>
      <c r="BD92" s="17">
        <f>IF(OR(AE92="",B92=""),"",SUMIFS($AE$2:AE92,$B$2:B92,B92))</f>
        <v/>
      </c>
      <c r="BE92" s="17">
        <f>IF(OR(AF92="",B92=""),"",SUMIFS($AF$2:AF92,$B$2:B92,B92))</f>
        <v/>
      </c>
      <c r="BF92" s="17">
        <f>IF(OR(AG92="",B92=""),"",SUMIFS($AG$2:AG92,$B$2:B92,B92))</f>
        <v/>
      </c>
      <c r="BG92" s="17">
        <f>IF(OR(AH92="",B92=""),"",SUMIFS($AH$2:AH92,$B$2:B92,B92))</f>
        <v/>
      </c>
      <c r="BH92" s="17">
        <f>IF(OR(AI92="",B92=""),"",SUMIFS($AI$2:AI92,$B$2:B92,B92))</f>
        <v/>
      </c>
      <c r="BI92" s="17">
        <f>IF(AJ92="","",IF(BI91="",AJ92,MAX(BI91,AJ92)))</f>
        <v/>
      </c>
      <c r="BJ92" s="17">
        <f>IF(AK92="","",IF(BJ91="",AK92,MAX(BJ91,AK92)))</f>
        <v/>
      </c>
      <c r="BK92" s="17">
        <f>IF(AL92="","",IF(BK91="",AL92,MAX(BK91,AL92)))</f>
        <v/>
      </c>
      <c r="BL92" s="17">
        <f>IF(AM92="","",IF(BL91="",AM92,MAX(BL91,AM92)))</f>
        <v/>
      </c>
      <c r="BM92" s="17">
        <f>IF(AN92="","",IF(BM91="",AN92,MAX(BM91,AN92)))</f>
        <v/>
      </c>
      <c r="BN92" s="17">
        <f>IF(AJ92="","",BI92-AJ92)</f>
        <v/>
      </c>
      <c r="BO92" s="17">
        <f>IF(AK92="","",BJ92-AK92)</f>
        <v/>
      </c>
      <c r="BP92" s="17">
        <f>IF(AL92="","",BK92-AL92)</f>
        <v/>
      </c>
      <c r="BQ92" s="17">
        <f>IF(AM92="","",BL92-AM92)</f>
        <v/>
      </c>
      <c r="BR92" s="17">
        <f>IF(AN92="","",BM92-AN92)</f>
        <v/>
      </c>
    </row>
    <row r="93">
      <c r="A93">
        <f>ROW()-1</f>
        <v/>
      </c>
      <c r="B93" s="9" t="n">
        <v>46126</v>
      </c>
      <c r="C93" s="32" t="n">
        <v>0.9083333333333333</v>
      </c>
      <c r="D93" s="11">
        <f>IF(B93="","",CHOOSE(WEEKDAY(B93,2),"Lu","Ma","Mi","Jo","Vi","Sa","Du"))</f>
        <v/>
      </c>
      <c r="E93" s="11">
        <f>IF(OR(B93="",C93=""),"",IF(OR(WEEKDAY(B93,2)=1,WEEKDAY(B93,2)=5),"D",IF(AND(C93&gt;=TIME(15,30,0),C93&lt;TIME(16,30,0)),"C",IF(AND(AND(WEEKDAY(B93,2)&gt;=2,WEEKDAY(B93,2)&lt;=4),C93&gt;=TIME(16,35,0),C93&lt;TIME(17,0,0)),"A1",IF(AND(AND(WEEKDAY(B93,2)&gt;=2,WEEKDAY(B93,2)&lt;=4),C93&gt;=TIME(17,0,0),C93&lt;TIME(18,0,0)),"A2",IF(AND(AND(WEEKDAY(B93,2)&gt;=2,WEEKDAY(B93,2)&lt;=4),C93&gt;=TIME(18,0,0),C93&lt;TIME(19,0,0)),"A3",IF(AND(AND(WEEKDAY(B93,2)&gt;=2,WEEKDAY(B93,2)&lt;=4),C93&gt;=TIME(22,0,0),C93&lt;TIME(22,45,0)),"B","Other")))))))</f>
        <v/>
      </c>
      <c r="F93" s="12" t="inlineStr">
        <is>
          <t>M2D</t>
        </is>
      </c>
      <c r="G93" s="12" t="inlineStr">
        <is>
          <t>DIA</t>
        </is>
      </c>
      <c r="H93" s="12" t="inlineStr">
        <is>
          <t>3min</t>
        </is>
      </c>
      <c r="I93" s="12" t="inlineStr">
        <is>
          <t>Sell</t>
        </is>
      </c>
      <c r="J93" s="13" t="n">
        <v>0.13</v>
      </c>
      <c r="K93" s="13" t="n">
        <v>0.06</v>
      </c>
      <c r="L93" s="13" t="n">
        <v>0.1</v>
      </c>
      <c r="M93" s="13" t="n">
        <v>0.13</v>
      </c>
      <c r="N93" s="12" t="inlineStr">
        <is>
          <t>SL</t>
        </is>
      </c>
      <c r="O93" s="12" t="n"/>
      <c r="P93" s="14">
        <f>IF(N93="","",IF(N93="SL",-1,K93/J93))</f>
        <v/>
      </c>
      <c r="Q93" s="14">
        <f>IF(N93="","",IF(OR(N93="SL",N93="TP0"),-1,L93/J93))</f>
        <v/>
      </c>
      <c r="R93" s="14">
        <f>IF(N93="","",IF(N93="TP2",M93/J93,-1))</f>
        <v/>
      </c>
      <c r="S93" s="14">
        <f>IF(N93="","",IF(N93="SL",-1,IF(N93="TP0",0.5*K93/J93,0.5*(K93+L93)/J93)))</f>
        <v/>
      </c>
      <c r="T93" s="14">
        <f>IF(N93="","",IF(N93="SL",-1,IF(N93="TP0",0.5*K93/J93-0.5,0.5*(K93+L93)/J93)))</f>
        <v/>
      </c>
      <c r="U93" s="15">
        <f>IF(P93="","",P93*J93/100*Config!$B$4)</f>
        <v/>
      </c>
      <c r="V93" s="15">
        <f>IF(Q93="","",Q93*J93/100*Config!$B$4)</f>
        <v/>
      </c>
      <c r="W93" s="15">
        <f>IF(R93="","",R93*J93/100*Config!$B$4)</f>
        <v/>
      </c>
      <c r="X93" s="15">
        <f>IF(S93="","",S93*J93/100*Config!$B$4)</f>
        <v/>
      </c>
      <c r="Y93" s="15">
        <f>IF(T93="","",T93*J93/100*Config!$B$4)</f>
        <v/>
      </c>
      <c r="Z93" s="15">
        <f>IF(U93="","",Config!$B$4 + SUM($U$2:U93))</f>
        <v/>
      </c>
      <c r="AA93" s="15">
        <f>IF(V93="","",Config!$B$4 + SUM($V$2:V93))</f>
        <v/>
      </c>
      <c r="AB93" s="15">
        <f>IF(W93="","",Config!$B$4 + SUM($W$2:W93))</f>
        <v/>
      </c>
      <c r="AC93" s="15">
        <f>IF(X93="","",Config!$B$4 + SUM($X$2:X93))</f>
        <v/>
      </c>
      <c r="AD93" s="15">
        <f>IF(Y93="","",Config!$B$4 + SUM($Y$2:Y93))</f>
        <v/>
      </c>
      <c r="AE93" s="15">
        <f>IF(P93="","",P93*J93/100*Config!$B$11)</f>
        <v/>
      </c>
      <c r="AF93" s="15">
        <f>IF(Q93="","",Q93*J93/100*Config!$B$11)</f>
        <v/>
      </c>
      <c r="AG93" s="15">
        <f>IF(R93="","",R93*J93/100*Config!$B$11)</f>
        <v/>
      </c>
      <c r="AH93" s="15">
        <f>IF(S93="","",S93*J93/100*Config!$B$11)</f>
        <v/>
      </c>
      <c r="AI93" s="15">
        <f>IF(T93="","",T93*J93/100*Config!$B$11)</f>
        <v/>
      </c>
      <c r="AJ93" s="15">
        <f>IF(AE93="","",Config!$B$9 + SUM($AE$2:AE93))</f>
        <v/>
      </c>
      <c r="AK93" s="15">
        <f>IF(AF93="","",Config!$B$9 + SUM($AF$2:AF93))</f>
        <v/>
      </c>
      <c r="AL93" s="15">
        <f>IF(AG93="","",Config!$B$9 + SUM($AG$2:AG93))</f>
        <v/>
      </c>
      <c r="AM93" s="15">
        <f>IF(AH93="","",Config!$B$9 + SUM($AH$2:AH93))</f>
        <v/>
      </c>
      <c r="AN93" s="15">
        <f>IF(AI93="","",Config!$B$9 + SUM($AI$2:AI93))</f>
        <v/>
      </c>
      <c r="AO93" s="16">
        <f>IF(P93="","",IF(P93&gt;0,1,0))</f>
        <v/>
      </c>
      <c r="AP93" s="16">
        <f>IF(Q93="","",IF(Q93&gt;0,1,0))</f>
        <v/>
      </c>
      <c r="AQ93" s="16">
        <f>IF(R93="","",IF(R93&gt;0,1,0))</f>
        <v/>
      </c>
      <c r="AR93" s="16">
        <f>IF(S93="","",IF(S93&gt;0,1,0))</f>
        <v/>
      </c>
      <c r="AS93" s="16">
        <f>IF(T93="","",IF(T93&gt;0,1,0))</f>
        <v/>
      </c>
      <c r="AT93" s="17">
        <f>IF(Z93="","",IF(AT92="",Z93,MAX(AT92,Z93)))</f>
        <v/>
      </c>
      <c r="AU93" s="17">
        <f>IF(AA93="","",IF(AU92="",AA93,MAX(AU92,AA93)))</f>
        <v/>
      </c>
      <c r="AV93" s="17">
        <f>IF(AB93="","",IF(AV92="",AB93,MAX(AV92,AB93)))</f>
        <v/>
      </c>
      <c r="AW93" s="17">
        <f>IF(AC93="","",IF(AW92="",AC93,MAX(AW92,AC93)))</f>
        <v/>
      </c>
      <c r="AX93" s="17">
        <f>IF(AD93="","",IF(AX92="",AD93,MAX(AX92,AD93)))</f>
        <v/>
      </c>
      <c r="AY93" s="17">
        <f>IF(Z93="","",AT93-Z93)</f>
        <v/>
      </c>
      <c r="AZ93" s="17">
        <f>IF(AA93="","",AU93-AA93)</f>
        <v/>
      </c>
      <c r="BA93" s="17">
        <f>IF(AB93="","",AV93-AB93)</f>
        <v/>
      </c>
      <c r="BB93" s="17">
        <f>IF(AC93="","",AW93-AC93)</f>
        <v/>
      </c>
      <c r="BC93" s="17">
        <f>IF(AD93="","",AX93-AD93)</f>
        <v/>
      </c>
      <c r="BD93" s="17">
        <f>IF(OR(AE93="",B93=""),"",SUMIFS($AE$2:AE93,$B$2:B93,B93))</f>
        <v/>
      </c>
      <c r="BE93" s="17">
        <f>IF(OR(AF93="",B93=""),"",SUMIFS($AF$2:AF93,$B$2:B93,B93))</f>
        <v/>
      </c>
      <c r="BF93" s="17">
        <f>IF(OR(AG93="",B93=""),"",SUMIFS($AG$2:AG93,$B$2:B93,B93))</f>
        <v/>
      </c>
      <c r="BG93" s="17">
        <f>IF(OR(AH93="",B93=""),"",SUMIFS($AH$2:AH93,$B$2:B93,B93))</f>
        <v/>
      </c>
      <c r="BH93" s="17">
        <f>IF(OR(AI93="",B93=""),"",SUMIFS($AI$2:AI93,$B$2:B93,B93))</f>
        <v/>
      </c>
      <c r="BI93" s="17">
        <f>IF(AJ93="","",IF(BI92="",AJ93,MAX(BI92,AJ93)))</f>
        <v/>
      </c>
      <c r="BJ93" s="17">
        <f>IF(AK93="","",IF(BJ92="",AK93,MAX(BJ92,AK93)))</f>
        <v/>
      </c>
      <c r="BK93" s="17">
        <f>IF(AL93="","",IF(BK92="",AL93,MAX(BK92,AL93)))</f>
        <v/>
      </c>
      <c r="BL93" s="17">
        <f>IF(AM93="","",IF(BL92="",AM93,MAX(BL92,AM93)))</f>
        <v/>
      </c>
      <c r="BM93" s="17">
        <f>IF(AN93="","",IF(BM92="",AN93,MAX(BM92,AN93)))</f>
        <v/>
      </c>
      <c r="BN93" s="17">
        <f>IF(AJ93="","",BI93-AJ93)</f>
        <v/>
      </c>
      <c r="BO93" s="17">
        <f>IF(AK93="","",BJ93-AK93)</f>
        <v/>
      </c>
      <c r="BP93" s="17">
        <f>IF(AL93="","",BK93-AL93)</f>
        <v/>
      </c>
      <c r="BQ93" s="17">
        <f>IF(AM93="","",BL93-AM93)</f>
        <v/>
      </c>
      <c r="BR93" s="17">
        <f>IF(AN93="","",BM93-AN93)</f>
        <v/>
      </c>
    </row>
    <row r="94">
      <c r="A94">
        <f>ROW()-1</f>
        <v/>
      </c>
      <c r="B94" s="9" t="n">
        <v>46126</v>
      </c>
      <c r="C94" s="32" t="n">
        <v>0.8770833333333333</v>
      </c>
      <c r="D94" s="11">
        <f>IF(B94="","",CHOOSE(WEEKDAY(B94,2),"Lu","Ma","Mi","Jo","Vi","Sa","Du"))</f>
        <v/>
      </c>
      <c r="E94" s="11">
        <f>IF(OR(B94="",C94=""),"",IF(OR(WEEKDAY(B94,2)=1,WEEKDAY(B94,2)=5),"D",IF(AND(C94&gt;=TIME(15,30,0),C94&lt;TIME(16,30,0)),"C",IF(AND(AND(WEEKDAY(B94,2)&gt;=2,WEEKDAY(B94,2)&lt;=4),C94&gt;=TIME(16,35,0),C94&lt;TIME(17,0,0)),"A1",IF(AND(AND(WEEKDAY(B94,2)&gt;=2,WEEKDAY(B94,2)&lt;=4),C94&gt;=TIME(17,0,0),C94&lt;TIME(18,0,0)),"A2",IF(AND(AND(WEEKDAY(B94,2)&gt;=2,WEEKDAY(B94,2)&lt;=4),C94&gt;=TIME(18,0,0),C94&lt;TIME(19,0,0)),"A3",IF(AND(AND(WEEKDAY(B94,2)&gt;=2,WEEKDAY(B94,2)&lt;=4),C94&gt;=TIME(22,0,0),C94&lt;TIME(22,45,0)),"B","Other")))))))</f>
        <v/>
      </c>
      <c r="F94" s="12" t="inlineStr">
        <is>
          <t>M2D</t>
        </is>
      </c>
      <c r="G94" s="12" t="inlineStr">
        <is>
          <t>DIA</t>
        </is>
      </c>
      <c r="H94" s="12" t="inlineStr">
        <is>
          <t>3min</t>
        </is>
      </c>
      <c r="I94" s="12" t="inlineStr">
        <is>
          <t>Buy</t>
        </is>
      </c>
      <c r="J94" s="13" t="n">
        <v>0.11</v>
      </c>
      <c r="K94" s="13" t="n">
        <v>0.05</v>
      </c>
      <c r="L94" s="13" t="n">
        <v>0.08</v>
      </c>
      <c r="M94" s="13" t="n">
        <v>0.11</v>
      </c>
      <c r="N94" s="12" t="inlineStr">
        <is>
          <t>SL</t>
        </is>
      </c>
      <c r="O94" s="12" t="n"/>
      <c r="P94" s="14">
        <f>IF(N94="","",IF(N94="SL",-1,K94/J94))</f>
        <v/>
      </c>
      <c r="Q94" s="14">
        <f>IF(N94="","",IF(OR(N94="SL",N94="TP0"),-1,L94/J94))</f>
        <v/>
      </c>
      <c r="R94" s="14">
        <f>IF(N94="","",IF(N94="TP2",M94/J94,-1))</f>
        <v/>
      </c>
      <c r="S94" s="14">
        <f>IF(N94="","",IF(N94="SL",-1,IF(N94="TP0",0.5*K94/J94,0.5*(K94+L94)/J94)))</f>
        <v/>
      </c>
      <c r="T94" s="14">
        <f>IF(N94="","",IF(N94="SL",-1,IF(N94="TP0",0.5*K94/J94-0.5,0.5*(K94+L94)/J94)))</f>
        <v/>
      </c>
      <c r="U94" s="15">
        <f>IF(P94="","",P94*J94/100*Config!$B$4)</f>
        <v/>
      </c>
      <c r="V94" s="15">
        <f>IF(Q94="","",Q94*J94/100*Config!$B$4)</f>
        <v/>
      </c>
      <c r="W94" s="15">
        <f>IF(R94="","",R94*J94/100*Config!$B$4)</f>
        <v/>
      </c>
      <c r="X94" s="15">
        <f>IF(S94="","",S94*J94/100*Config!$B$4)</f>
        <v/>
      </c>
      <c r="Y94" s="15">
        <f>IF(T94="","",T94*J94/100*Config!$B$4)</f>
        <v/>
      </c>
      <c r="Z94" s="15">
        <f>IF(U94="","",Config!$B$4 + SUM($U$2:U94))</f>
        <v/>
      </c>
      <c r="AA94" s="15">
        <f>IF(V94="","",Config!$B$4 + SUM($V$2:V94))</f>
        <v/>
      </c>
      <c r="AB94" s="15">
        <f>IF(W94="","",Config!$B$4 + SUM($W$2:W94))</f>
        <v/>
      </c>
      <c r="AC94" s="15">
        <f>IF(X94="","",Config!$B$4 + SUM($X$2:X94))</f>
        <v/>
      </c>
      <c r="AD94" s="15">
        <f>IF(Y94="","",Config!$B$4 + SUM($Y$2:Y94))</f>
        <v/>
      </c>
      <c r="AE94" s="15">
        <f>IF(P94="","",P94*J94/100*Config!$B$11)</f>
        <v/>
      </c>
      <c r="AF94" s="15">
        <f>IF(Q94="","",Q94*J94/100*Config!$B$11)</f>
        <v/>
      </c>
      <c r="AG94" s="15">
        <f>IF(R94="","",R94*J94/100*Config!$B$11)</f>
        <v/>
      </c>
      <c r="AH94" s="15">
        <f>IF(S94="","",S94*J94/100*Config!$B$11)</f>
        <v/>
      </c>
      <c r="AI94" s="15">
        <f>IF(T94="","",T94*J94/100*Config!$B$11)</f>
        <v/>
      </c>
      <c r="AJ94" s="15">
        <f>IF(AE94="","",Config!$B$9 + SUM($AE$2:AE94))</f>
        <v/>
      </c>
      <c r="AK94" s="15">
        <f>IF(AF94="","",Config!$B$9 + SUM($AF$2:AF94))</f>
        <v/>
      </c>
      <c r="AL94" s="15">
        <f>IF(AG94="","",Config!$B$9 + SUM($AG$2:AG94))</f>
        <v/>
      </c>
      <c r="AM94" s="15">
        <f>IF(AH94="","",Config!$B$9 + SUM($AH$2:AH94))</f>
        <v/>
      </c>
      <c r="AN94" s="15">
        <f>IF(AI94="","",Config!$B$9 + SUM($AI$2:AI94))</f>
        <v/>
      </c>
      <c r="AO94" s="16">
        <f>IF(P94="","",IF(P94&gt;0,1,0))</f>
        <v/>
      </c>
      <c r="AP94" s="16">
        <f>IF(Q94="","",IF(Q94&gt;0,1,0))</f>
        <v/>
      </c>
      <c r="AQ94" s="16">
        <f>IF(R94="","",IF(R94&gt;0,1,0))</f>
        <v/>
      </c>
      <c r="AR94" s="16">
        <f>IF(S94="","",IF(S94&gt;0,1,0))</f>
        <v/>
      </c>
      <c r="AS94" s="16">
        <f>IF(T94="","",IF(T94&gt;0,1,0))</f>
        <v/>
      </c>
      <c r="AT94" s="17">
        <f>IF(Z94="","",IF(AT93="",Z94,MAX(AT93,Z94)))</f>
        <v/>
      </c>
      <c r="AU94" s="17">
        <f>IF(AA94="","",IF(AU93="",AA94,MAX(AU93,AA94)))</f>
        <v/>
      </c>
      <c r="AV94" s="17">
        <f>IF(AB94="","",IF(AV93="",AB94,MAX(AV93,AB94)))</f>
        <v/>
      </c>
      <c r="AW94" s="17">
        <f>IF(AC94="","",IF(AW93="",AC94,MAX(AW93,AC94)))</f>
        <v/>
      </c>
      <c r="AX94" s="17">
        <f>IF(AD94="","",IF(AX93="",AD94,MAX(AX93,AD94)))</f>
        <v/>
      </c>
      <c r="AY94" s="17">
        <f>IF(Z94="","",AT94-Z94)</f>
        <v/>
      </c>
      <c r="AZ94" s="17">
        <f>IF(AA94="","",AU94-AA94)</f>
        <v/>
      </c>
      <c r="BA94" s="17">
        <f>IF(AB94="","",AV94-AB94)</f>
        <v/>
      </c>
      <c r="BB94" s="17">
        <f>IF(AC94="","",AW94-AC94)</f>
        <v/>
      </c>
      <c r="BC94" s="17">
        <f>IF(AD94="","",AX94-AD94)</f>
        <v/>
      </c>
      <c r="BD94" s="17">
        <f>IF(OR(AE94="",B94=""),"",SUMIFS($AE$2:AE94,$B$2:B94,B94))</f>
        <v/>
      </c>
      <c r="BE94" s="17">
        <f>IF(OR(AF94="",B94=""),"",SUMIFS($AF$2:AF94,$B$2:B94,B94))</f>
        <v/>
      </c>
      <c r="BF94" s="17">
        <f>IF(OR(AG94="",B94=""),"",SUMIFS($AG$2:AG94,$B$2:B94,B94))</f>
        <v/>
      </c>
      <c r="BG94" s="17">
        <f>IF(OR(AH94="",B94=""),"",SUMIFS($AH$2:AH94,$B$2:B94,B94))</f>
        <v/>
      </c>
      <c r="BH94" s="17">
        <f>IF(OR(AI94="",B94=""),"",SUMIFS($AI$2:AI94,$B$2:B94,B94))</f>
        <v/>
      </c>
      <c r="BI94" s="17">
        <f>IF(AJ94="","",IF(BI93="",AJ94,MAX(BI93,AJ94)))</f>
        <v/>
      </c>
      <c r="BJ94" s="17">
        <f>IF(AK94="","",IF(BJ93="",AK94,MAX(BJ93,AK94)))</f>
        <v/>
      </c>
      <c r="BK94" s="17">
        <f>IF(AL94="","",IF(BK93="",AL94,MAX(BK93,AL94)))</f>
        <v/>
      </c>
      <c r="BL94" s="17">
        <f>IF(AM94="","",IF(BL93="",AM94,MAX(BL93,AM94)))</f>
        <v/>
      </c>
      <c r="BM94" s="17">
        <f>IF(AN94="","",IF(BM93="",AN94,MAX(BM93,AN94)))</f>
        <v/>
      </c>
      <c r="BN94" s="17">
        <f>IF(AJ94="","",BI94-AJ94)</f>
        <v/>
      </c>
      <c r="BO94" s="17">
        <f>IF(AK94="","",BJ94-AK94)</f>
        <v/>
      </c>
      <c r="BP94" s="17">
        <f>IF(AL94="","",BK94-AL94)</f>
        <v/>
      </c>
      <c r="BQ94" s="17">
        <f>IF(AM94="","",BL94-AM94)</f>
        <v/>
      </c>
      <c r="BR94" s="17">
        <f>IF(AN94="","",BM94-AN94)</f>
        <v/>
      </c>
    </row>
    <row r="95">
      <c r="A95">
        <f>ROW()-1</f>
        <v/>
      </c>
      <c r="B95" s="9" t="n">
        <v>46126</v>
      </c>
      <c r="C95" s="32" t="n">
        <v>0.8458333333333333</v>
      </c>
      <c r="D95" s="11">
        <f>IF(B95="","",CHOOSE(WEEKDAY(B95,2),"Lu","Ma","Mi","Jo","Vi","Sa","Du"))</f>
        <v/>
      </c>
      <c r="E95" s="11">
        <f>IF(OR(B95="",C95=""),"",IF(OR(WEEKDAY(B95,2)=1,WEEKDAY(B95,2)=5),"D",IF(AND(C95&gt;=TIME(15,30,0),C95&lt;TIME(16,30,0)),"C",IF(AND(AND(WEEKDAY(B95,2)&gt;=2,WEEKDAY(B95,2)&lt;=4),C95&gt;=TIME(16,35,0),C95&lt;TIME(17,0,0)),"A1",IF(AND(AND(WEEKDAY(B95,2)&gt;=2,WEEKDAY(B95,2)&lt;=4),C95&gt;=TIME(17,0,0),C95&lt;TIME(18,0,0)),"A2",IF(AND(AND(WEEKDAY(B95,2)&gt;=2,WEEKDAY(B95,2)&lt;=4),C95&gt;=TIME(18,0,0),C95&lt;TIME(19,0,0)),"A3",IF(AND(AND(WEEKDAY(B95,2)&gt;=2,WEEKDAY(B95,2)&lt;=4),C95&gt;=TIME(22,0,0),C95&lt;TIME(22,45,0)),"B","Other")))))))</f>
        <v/>
      </c>
      <c r="F95" s="12" t="inlineStr">
        <is>
          <t>M2D</t>
        </is>
      </c>
      <c r="G95" s="12" t="inlineStr">
        <is>
          <t>DIA</t>
        </is>
      </c>
      <c r="H95" s="12" t="inlineStr">
        <is>
          <t>3min</t>
        </is>
      </c>
      <c r="I95" s="12" t="inlineStr">
        <is>
          <t>Sell</t>
        </is>
      </c>
      <c r="J95" s="13" t="n">
        <v>0.07000000000000001</v>
      </c>
      <c r="K95" s="13" t="n">
        <v>0.02</v>
      </c>
      <c r="L95" s="13" t="n">
        <v>0.04</v>
      </c>
      <c r="M95" s="13" t="n">
        <v>0.07000000000000001</v>
      </c>
      <c r="N95" s="12" t="inlineStr">
        <is>
          <t>SL</t>
        </is>
      </c>
      <c r="O95" s="12" t="n"/>
      <c r="P95" s="14">
        <f>IF(N95="","",IF(N95="SL",-1,K95/J95))</f>
        <v/>
      </c>
      <c r="Q95" s="14">
        <f>IF(N95="","",IF(OR(N95="SL",N95="TP0"),-1,L95/J95))</f>
        <v/>
      </c>
      <c r="R95" s="14">
        <f>IF(N95="","",IF(N95="TP2",M95/J95,-1))</f>
        <v/>
      </c>
      <c r="S95" s="14">
        <f>IF(N95="","",IF(N95="SL",-1,IF(N95="TP0",0.5*K95/J95,0.5*(K95+L95)/J95)))</f>
        <v/>
      </c>
      <c r="T95" s="14">
        <f>IF(N95="","",IF(N95="SL",-1,IF(N95="TP0",0.5*K95/J95-0.5,0.5*(K95+L95)/J95)))</f>
        <v/>
      </c>
      <c r="U95" s="15">
        <f>IF(P95="","",P95*J95/100*Config!$B$4)</f>
        <v/>
      </c>
      <c r="V95" s="15">
        <f>IF(Q95="","",Q95*J95/100*Config!$B$4)</f>
        <v/>
      </c>
      <c r="W95" s="15">
        <f>IF(R95="","",R95*J95/100*Config!$B$4)</f>
        <v/>
      </c>
      <c r="X95" s="15">
        <f>IF(S95="","",S95*J95/100*Config!$B$4)</f>
        <v/>
      </c>
      <c r="Y95" s="15">
        <f>IF(T95="","",T95*J95/100*Config!$B$4)</f>
        <v/>
      </c>
      <c r="Z95" s="15">
        <f>IF(U95="","",Config!$B$4 + SUM($U$2:U95))</f>
        <v/>
      </c>
      <c r="AA95" s="15">
        <f>IF(V95="","",Config!$B$4 + SUM($V$2:V95))</f>
        <v/>
      </c>
      <c r="AB95" s="15">
        <f>IF(W95="","",Config!$B$4 + SUM($W$2:W95))</f>
        <v/>
      </c>
      <c r="AC95" s="15">
        <f>IF(X95="","",Config!$B$4 + SUM($X$2:X95))</f>
        <v/>
      </c>
      <c r="AD95" s="15">
        <f>IF(Y95="","",Config!$B$4 + SUM($Y$2:Y95))</f>
        <v/>
      </c>
      <c r="AE95" s="15">
        <f>IF(P95="","",P95*J95/100*Config!$B$11)</f>
        <v/>
      </c>
      <c r="AF95" s="15">
        <f>IF(Q95="","",Q95*J95/100*Config!$B$11)</f>
        <v/>
      </c>
      <c r="AG95" s="15">
        <f>IF(R95="","",R95*J95/100*Config!$B$11)</f>
        <v/>
      </c>
      <c r="AH95" s="15">
        <f>IF(S95="","",S95*J95/100*Config!$B$11)</f>
        <v/>
      </c>
      <c r="AI95" s="15">
        <f>IF(T95="","",T95*J95/100*Config!$B$11)</f>
        <v/>
      </c>
      <c r="AJ95" s="15">
        <f>IF(AE95="","",Config!$B$9 + SUM($AE$2:AE95))</f>
        <v/>
      </c>
      <c r="AK95" s="15">
        <f>IF(AF95="","",Config!$B$9 + SUM($AF$2:AF95))</f>
        <v/>
      </c>
      <c r="AL95" s="15">
        <f>IF(AG95="","",Config!$B$9 + SUM($AG$2:AG95))</f>
        <v/>
      </c>
      <c r="AM95" s="15">
        <f>IF(AH95="","",Config!$B$9 + SUM($AH$2:AH95))</f>
        <v/>
      </c>
      <c r="AN95" s="15">
        <f>IF(AI95="","",Config!$B$9 + SUM($AI$2:AI95))</f>
        <v/>
      </c>
      <c r="AO95" s="16">
        <f>IF(P95="","",IF(P95&gt;0,1,0))</f>
        <v/>
      </c>
      <c r="AP95" s="16">
        <f>IF(Q95="","",IF(Q95&gt;0,1,0))</f>
        <v/>
      </c>
      <c r="AQ95" s="16">
        <f>IF(R95="","",IF(R95&gt;0,1,0))</f>
        <v/>
      </c>
      <c r="AR95" s="16">
        <f>IF(S95="","",IF(S95&gt;0,1,0))</f>
        <v/>
      </c>
      <c r="AS95" s="16">
        <f>IF(T95="","",IF(T95&gt;0,1,0))</f>
        <v/>
      </c>
      <c r="AT95" s="17">
        <f>IF(Z95="","",IF(AT94="",Z95,MAX(AT94,Z95)))</f>
        <v/>
      </c>
      <c r="AU95" s="17">
        <f>IF(AA95="","",IF(AU94="",AA95,MAX(AU94,AA95)))</f>
        <v/>
      </c>
      <c r="AV95" s="17">
        <f>IF(AB95="","",IF(AV94="",AB95,MAX(AV94,AB95)))</f>
        <v/>
      </c>
      <c r="AW95" s="17">
        <f>IF(AC95="","",IF(AW94="",AC95,MAX(AW94,AC95)))</f>
        <v/>
      </c>
      <c r="AX95" s="17">
        <f>IF(AD95="","",IF(AX94="",AD95,MAX(AX94,AD95)))</f>
        <v/>
      </c>
      <c r="AY95" s="17">
        <f>IF(Z95="","",AT95-Z95)</f>
        <v/>
      </c>
      <c r="AZ95" s="17">
        <f>IF(AA95="","",AU95-AA95)</f>
        <v/>
      </c>
      <c r="BA95" s="17">
        <f>IF(AB95="","",AV95-AB95)</f>
        <v/>
      </c>
      <c r="BB95" s="17">
        <f>IF(AC95="","",AW95-AC95)</f>
        <v/>
      </c>
      <c r="BC95" s="17">
        <f>IF(AD95="","",AX95-AD95)</f>
        <v/>
      </c>
      <c r="BD95" s="17">
        <f>IF(OR(AE95="",B95=""),"",SUMIFS($AE$2:AE95,$B$2:B95,B95))</f>
        <v/>
      </c>
      <c r="BE95" s="17">
        <f>IF(OR(AF95="",B95=""),"",SUMIFS($AF$2:AF95,$B$2:B95,B95))</f>
        <v/>
      </c>
      <c r="BF95" s="17">
        <f>IF(OR(AG95="",B95=""),"",SUMIFS($AG$2:AG95,$B$2:B95,B95))</f>
        <v/>
      </c>
      <c r="BG95" s="17">
        <f>IF(OR(AH95="",B95=""),"",SUMIFS($AH$2:AH95,$B$2:B95,B95))</f>
        <v/>
      </c>
      <c r="BH95" s="17">
        <f>IF(OR(AI95="",B95=""),"",SUMIFS($AI$2:AI95,$B$2:B95,B95))</f>
        <v/>
      </c>
      <c r="BI95" s="17">
        <f>IF(AJ95="","",IF(BI94="",AJ95,MAX(BI94,AJ95)))</f>
        <v/>
      </c>
      <c r="BJ95" s="17">
        <f>IF(AK95="","",IF(BJ94="",AK95,MAX(BJ94,AK95)))</f>
        <v/>
      </c>
      <c r="BK95" s="17">
        <f>IF(AL95="","",IF(BK94="",AL95,MAX(BK94,AL95)))</f>
        <v/>
      </c>
      <c r="BL95" s="17">
        <f>IF(AM95="","",IF(BL94="",AM95,MAX(BL94,AM95)))</f>
        <v/>
      </c>
      <c r="BM95" s="17">
        <f>IF(AN95="","",IF(BM94="",AN95,MAX(BM94,AN95)))</f>
        <v/>
      </c>
      <c r="BN95" s="17">
        <f>IF(AJ95="","",BI95-AJ95)</f>
        <v/>
      </c>
      <c r="BO95" s="17">
        <f>IF(AK95="","",BJ95-AK95)</f>
        <v/>
      </c>
      <c r="BP95" s="17">
        <f>IF(AL95="","",BK95-AL95)</f>
        <v/>
      </c>
      <c r="BQ95" s="17">
        <f>IF(AM95="","",BL95-AM95)</f>
        <v/>
      </c>
      <c r="BR95" s="17">
        <f>IF(AN95="","",BM95-AN95)</f>
        <v/>
      </c>
    </row>
    <row r="96">
      <c r="A96">
        <f>ROW()-1</f>
        <v/>
      </c>
      <c r="B96" s="9" t="n">
        <v>46125</v>
      </c>
      <c r="C96" s="32" t="n">
        <v>0.825</v>
      </c>
      <c r="D96" s="11">
        <f>IF(B96="","",CHOOSE(WEEKDAY(B96,2),"Lu","Ma","Mi","Jo","Vi","Sa","Du"))</f>
        <v/>
      </c>
      <c r="E96" s="11">
        <f>IF(OR(B96="",C96=""),"",IF(OR(WEEKDAY(B96,2)=1,WEEKDAY(B96,2)=5),"D",IF(AND(C96&gt;=TIME(15,30,0),C96&lt;TIME(16,30,0)),"C",IF(AND(AND(WEEKDAY(B96,2)&gt;=2,WEEKDAY(B96,2)&lt;=4),C96&gt;=TIME(16,35,0),C96&lt;TIME(17,0,0)),"A1",IF(AND(AND(WEEKDAY(B96,2)&gt;=2,WEEKDAY(B96,2)&lt;=4),C96&gt;=TIME(17,0,0),C96&lt;TIME(18,0,0)),"A2",IF(AND(AND(WEEKDAY(B96,2)&gt;=2,WEEKDAY(B96,2)&lt;=4),C96&gt;=TIME(18,0,0),C96&lt;TIME(19,0,0)),"A3",IF(AND(AND(WEEKDAY(B96,2)&gt;=2,WEEKDAY(B96,2)&lt;=4),C96&gt;=TIME(22,0,0),C96&lt;TIME(22,45,0)),"B","Other")))))))</f>
        <v/>
      </c>
      <c r="F96" s="12" t="inlineStr">
        <is>
          <t>M2D</t>
        </is>
      </c>
      <c r="G96" s="12" t="inlineStr">
        <is>
          <t>DIA</t>
        </is>
      </c>
      <c r="H96" s="12" t="inlineStr">
        <is>
          <t>3min</t>
        </is>
      </c>
      <c r="I96" s="12" t="inlineStr">
        <is>
          <t>Buy</t>
        </is>
      </c>
      <c r="J96" s="13" t="n">
        <v>0.29</v>
      </c>
      <c r="K96" s="13" t="n">
        <v>0.15</v>
      </c>
      <c r="L96" s="13" t="n">
        <v>0.26</v>
      </c>
      <c r="M96" s="13" t="n">
        <v>0.29</v>
      </c>
      <c r="N96" s="12" t="inlineStr">
        <is>
          <t>TP2</t>
        </is>
      </c>
      <c r="O96" s="12" t="n"/>
      <c r="P96" s="14">
        <f>IF(N96="","",IF(N96="SL",-1,K96/J96))</f>
        <v/>
      </c>
      <c r="Q96" s="14">
        <f>IF(N96="","",IF(OR(N96="SL",N96="TP0"),-1,L96/J96))</f>
        <v/>
      </c>
      <c r="R96" s="14">
        <f>IF(N96="","",IF(N96="TP2",M96/J96,-1))</f>
        <v/>
      </c>
      <c r="S96" s="14">
        <f>IF(N96="","",IF(N96="SL",-1,IF(N96="TP0",0.5*K96/J96,0.5*(K96+L96)/J96)))</f>
        <v/>
      </c>
      <c r="T96" s="14">
        <f>IF(N96="","",IF(N96="SL",-1,IF(N96="TP0",0.5*K96/J96-0.5,0.5*(K96+L96)/J96)))</f>
        <v/>
      </c>
      <c r="U96" s="15">
        <f>IF(P96="","",P96*J96/100*Config!$B$4)</f>
        <v/>
      </c>
      <c r="V96" s="15">
        <f>IF(Q96="","",Q96*J96/100*Config!$B$4)</f>
        <v/>
      </c>
      <c r="W96" s="15">
        <f>IF(R96="","",R96*J96/100*Config!$B$4)</f>
        <v/>
      </c>
      <c r="X96" s="15">
        <f>IF(S96="","",S96*J96/100*Config!$B$4)</f>
        <v/>
      </c>
      <c r="Y96" s="15">
        <f>IF(T96="","",T96*J96/100*Config!$B$4)</f>
        <v/>
      </c>
      <c r="Z96" s="15">
        <f>IF(U96="","",Config!$B$4 + SUM($U$2:U96))</f>
        <v/>
      </c>
      <c r="AA96" s="15">
        <f>IF(V96="","",Config!$B$4 + SUM($V$2:V96))</f>
        <v/>
      </c>
      <c r="AB96" s="15">
        <f>IF(W96="","",Config!$B$4 + SUM($W$2:W96))</f>
        <v/>
      </c>
      <c r="AC96" s="15">
        <f>IF(X96="","",Config!$B$4 + SUM($X$2:X96))</f>
        <v/>
      </c>
      <c r="AD96" s="15">
        <f>IF(Y96="","",Config!$B$4 + SUM($Y$2:Y96))</f>
        <v/>
      </c>
      <c r="AE96" s="15">
        <f>IF(P96="","",P96*J96/100*Config!$B$11)</f>
        <v/>
      </c>
      <c r="AF96" s="15">
        <f>IF(Q96="","",Q96*J96/100*Config!$B$11)</f>
        <v/>
      </c>
      <c r="AG96" s="15">
        <f>IF(R96="","",R96*J96/100*Config!$B$11)</f>
        <v/>
      </c>
      <c r="AH96" s="15">
        <f>IF(S96="","",S96*J96/100*Config!$B$11)</f>
        <v/>
      </c>
      <c r="AI96" s="15">
        <f>IF(T96="","",T96*J96/100*Config!$B$11)</f>
        <v/>
      </c>
      <c r="AJ96" s="15">
        <f>IF(AE96="","",Config!$B$9 + SUM($AE$2:AE96))</f>
        <v/>
      </c>
      <c r="AK96" s="15">
        <f>IF(AF96="","",Config!$B$9 + SUM($AF$2:AF96))</f>
        <v/>
      </c>
      <c r="AL96" s="15">
        <f>IF(AG96="","",Config!$B$9 + SUM($AG$2:AG96))</f>
        <v/>
      </c>
      <c r="AM96" s="15">
        <f>IF(AH96="","",Config!$B$9 + SUM($AH$2:AH96))</f>
        <v/>
      </c>
      <c r="AN96" s="15">
        <f>IF(AI96="","",Config!$B$9 + SUM($AI$2:AI96))</f>
        <v/>
      </c>
      <c r="AO96" s="16">
        <f>IF(P96="","",IF(P96&gt;0,1,0))</f>
        <v/>
      </c>
      <c r="AP96" s="16">
        <f>IF(Q96="","",IF(Q96&gt;0,1,0))</f>
        <v/>
      </c>
      <c r="AQ96" s="16">
        <f>IF(R96="","",IF(R96&gt;0,1,0))</f>
        <v/>
      </c>
      <c r="AR96" s="16">
        <f>IF(S96="","",IF(S96&gt;0,1,0))</f>
        <v/>
      </c>
      <c r="AS96" s="16">
        <f>IF(T96="","",IF(T96&gt;0,1,0))</f>
        <v/>
      </c>
      <c r="AT96" s="17">
        <f>IF(Z96="","",IF(AT95="",Z96,MAX(AT95,Z96)))</f>
        <v/>
      </c>
      <c r="AU96" s="17">
        <f>IF(AA96="","",IF(AU95="",AA96,MAX(AU95,AA96)))</f>
        <v/>
      </c>
      <c r="AV96" s="17">
        <f>IF(AB96="","",IF(AV95="",AB96,MAX(AV95,AB96)))</f>
        <v/>
      </c>
      <c r="AW96" s="17">
        <f>IF(AC96="","",IF(AW95="",AC96,MAX(AW95,AC96)))</f>
        <v/>
      </c>
      <c r="AX96" s="17">
        <f>IF(AD96="","",IF(AX95="",AD96,MAX(AX95,AD96)))</f>
        <v/>
      </c>
      <c r="AY96" s="17">
        <f>IF(Z96="","",AT96-Z96)</f>
        <v/>
      </c>
      <c r="AZ96" s="17">
        <f>IF(AA96="","",AU96-AA96)</f>
        <v/>
      </c>
      <c r="BA96" s="17">
        <f>IF(AB96="","",AV96-AB96)</f>
        <v/>
      </c>
      <c r="BB96" s="17">
        <f>IF(AC96="","",AW96-AC96)</f>
        <v/>
      </c>
      <c r="BC96" s="17">
        <f>IF(AD96="","",AX96-AD96)</f>
        <v/>
      </c>
      <c r="BD96" s="17">
        <f>IF(OR(AE96="",B96=""),"",SUMIFS($AE$2:AE96,$B$2:B96,B96))</f>
        <v/>
      </c>
      <c r="BE96" s="17">
        <f>IF(OR(AF96="",B96=""),"",SUMIFS($AF$2:AF96,$B$2:B96,B96))</f>
        <v/>
      </c>
      <c r="BF96" s="17">
        <f>IF(OR(AG96="",B96=""),"",SUMIFS($AG$2:AG96,$B$2:B96,B96))</f>
        <v/>
      </c>
      <c r="BG96" s="17">
        <f>IF(OR(AH96="",B96=""),"",SUMIFS($AH$2:AH96,$B$2:B96,B96))</f>
        <v/>
      </c>
      <c r="BH96" s="17">
        <f>IF(OR(AI96="",B96=""),"",SUMIFS($AI$2:AI96,$B$2:B96,B96))</f>
        <v/>
      </c>
      <c r="BI96" s="17">
        <f>IF(AJ96="","",IF(BI95="",AJ96,MAX(BI95,AJ96)))</f>
        <v/>
      </c>
      <c r="BJ96" s="17">
        <f>IF(AK96="","",IF(BJ95="",AK96,MAX(BJ95,AK96)))</f>
        <v/>
      </c>
      <c r="BK96" s="17">
        <f>IF(AL96="","",IF(BK95="",AL96,MAX(BK95,AL96)))</f>
        <v/>
      </c>
      <c r="BL96" s="17">
        <f>IF(AM96="","",IF(BL95="",AM96,MAX(BL95,AM96)))</f>
        <v/>
      </c>
      <c r="BM96" s="17">
        <f>IF(AN96="","",IF(BM95="",AN96,MAX(BM95,AN96)))</f>
        <v/>
      </c>
      <c r="BN96" s="17">
        <f>IF(AJ96="","",BI96-AJ96)</f>
        <v/>
      </c>
      <c r="BO96" s="17">
        <f>IF(AK96="","",BJ96-AK96)</f>
        <v/>
      </c>
      <c r="BP96" s="17">
        <f>IF(AL96="","",BK96-AL96)</f>
        <v/>
      </c>
      <c r="BQ96" s="17">
        <f>IF(AM96="","",BL96-AM96)</f>
        <v/>
      </c>
      <c r="BR96" s="17">
        <f>IF(AN96="","",BM96-AN96)</f>
        <v/>
      </c>
    </row>
    <row r="97">
      <c r="A97">
        <f>ROW()-1</f>
        <v/>
      </c>
      <c r="B97" s="9" t="n">
        <v>46125</v>
      </c>
      <c r="C97" s="32" t="n">
        <v>0.6895833333333333</v>
      </c>
      <c r="D97" s="11">
        <f>IF(B97="","",CHOOSE(WEEKDAY(B97,2),"Lu","Ma","Mi","Jo","Vi","Sa","Du"))</f>
        <v/>
      </c>
      <c r="E97" s="11">
        <f>IF(OR(B97="",C97=""),"",IF(OR(WEEKDAY(B97,2)=1,WEEKDAY(B97,2)=5),"D",IF(AND(C97&gt;=TIME(15,30,0),C97&lt;TIME(16,30,0)),"C",IF(AND(AND(WEEKDAY(B97,2)&gt;=2,WEEKDAY(B97,2)&lt;=4),C97&gt;=TIME(16,35,0),C97&lt;TIME(17,0,0)),"A1",IF(AND(AND(WEEKDAY(B97,2)&gt;=2,WEEKDAY(B97,2)&lt;=4),C97&gt;=TIME(17,0,0),C97&lt;TIME(18,0,0)),"A2",IF(AND(AND(WEEKDAY(B97,2)&gt;=2,WEEKDAY(B97,2)&lt;=4),C97&gt;=TIME(18,0,0),C97&lt;TIME(19,0,0)),"A3",IF(AND(AND(WEEKDAY(B97,2)&gt;=2,WEEKDAY(B97,2)&lt;=4),C97&gt;=TIME(22,0,0),C97&lt;TIME(22,45,0)),"B","Other")))))))</f>
        <v/>
      </c>
      <c r="F97" s="12" t="inlineStr">
        <is>
          <t>M2D</t>
        </is>
      </c>
      <c r="G97" s="12" t="inlineStr">
        <is>
          <t>DIA</t>
        </is>
      </c>
      <c r="H97" s="12" t="inlineStr">
        <is>
          <t>3min</t>
        </is>
      </c>
      <c r="I97" s="12" t="inlineStr">
        <is>
          <t>Sell</t>
        </is>
      </c>
      <c r="J97" s="13" t="n">
        <v>0.78</v>
      </c>
      <c r="K97" s="13" t="n">
        <v>0.45</v>
      </c>
      <c r="L97" s="13" t="n">
        <v>0.74</v>
      </c>
      <c r="M97" s="13" t="n">
        <v>0.78</v>
      </c>
      <c r="N97" s="12" t="inlineStr">
        <is>
          <t>SL</t>
        </is>
      </c>
      <c r="O97" s="12" t="n"/>
      <c r="P97" s="14">
        <f>IF(N97="","",IF(N97="SL",-1,K97/J97))</f>
        <v/>
      </c>
      <c r="Q97" s="14">
        <f>IF(N97="","",IF(OR(N97="SL",N97="TP0"),-1,L97/J97))</f>
        <v/>
      </c>
      <c r="R97" s="14">
        <f>IF(N97="","",IF(N97="TP2",M97/J97,-1))</f>
        <v/>
      </c>
      <c r="S97" s="14">
        <f>IF(N97="","",IF(N97="SL",-1,IF(N97="TP0",0.5*K97/J97,0.5*(K97+L97)/J97)))</f>
        <v/>
      </c>
      <c r="T97" s="14">
        <f>IF(N97="","",IF(N97="SL",-1,IF(N97="TP0",0.5*K97/J97-0.5,0.5*(K97+L97)/J97)))</f>
        <v/>
      </c>
      <c r="U97" s="15">
        <f>IF(P97="","",P97*J97/100*Config!$B$4)</f>
        <v/>
      </c>
      <c r="V97" s="15">
        <f>IF(Q97="","",Q97*J97/100*Config!$B$4)</f>
        <v/>
      </c>
      <c r="W97" s="15">
        <f>IF(R97="","",R97*J97/100*Config!$B$4)</f>
        <v/>
      </c>
      <c r="X97" s="15">
        <f>IF(S97="","",S97*J97/100*Config!$B$4)</f>
        <v/>
      </c>
      <c r="Y97" s="15">
        <f>IF(T97="","",T97*J97/100*Config!$B$4)</f>
        <v/>
      </c>
      <c r="Z97" s="15">
        <f>IF(U97="","",Config!$B$4 + SUM($U$2:U97))</f>
        <v/>
      </c>
      <c r="AA97" s="15">
        <f>IF(V97="","",Config!$B$4 + SUM($V$2:V97))</f>
        <v/>
      </c>
      <c r="AB97" s="15">
        <f>IF(W97="","",Config!$B$4 + SUM($W$2:W97))</f>
        <v/>
      </c>
      <c r="AC97" s="15">
        <f>IF(X97="","",Config!$B$4 + SUM($X$2:X97))</f>
        <v/>
      </c>
      <c r="AD97" s="15">
        <f>IF(Y97="","",Config!$B$4 + SUM($Y$2:Y97))</f>
        <v/>
      </c>
      <c r="AE97" s="15">
        <f>IF(P97="","",P97*J97/100*Config!$B$11)</f>
        <v/>
      </c>
      <c r="AF97" s="15">
        <f>IF(Q97="","",Q97*J97/100*Config!$B$11)</f>
        <v/>
      </c>
      <c r="AG97" s="15">
        <f>IF(R97="","",R97*J97/100*Config!$B$11)</f>
        <v/>
      </c>
      <c r="AH97" s="15">
        <f>IF(S97="","",S97*J97/100*Config!$B$11)</f>
        <v/>
      </c>
      <c r="AI97" s="15">
        <f>IF(T97="","",T97*J97/100*Config!$B$11)</f>
        <v/>
      </c>
      <c r="AJ97" s="15">
        <f>IF(AE97="","",Config!$B$9 + SUM($AE$2:AE97))</f>
        <v/>
      </c>
      <c r="AK97" s="15">
        <f>IF(AF97="","",Config!$B$9 + SUM($AF$2:AF97))</f>
        <v/>
      </c>
      <c r="AL97" s="15">
        <f>IF(AG97="","",Config!$B$9 + SUM($AG$2:AG97))</f>
        <v/>
      </c>
      <c r="AM97" s="15">
        <f>IF(AH97="","",Config!$B$9 + SUM($AH$2:AH97))</f>
        <v/>
      </c>
      <c r="AN97" s="15">
        <f>IF(AI97="","",Config!$B$9 + SUM($AI$2:AI97))</f>
        <v/>
      </c>
      <c r="AO97" s="16">
        <f>IF(P97="","",IF(P97&gt;0,1,0))</f>
        <v/>
      </c>
      <c r="AP97" s="16">
        <f>IF(Q97="","",IF(Q97&gt;0,1,0))</f>
        <v/>
      </c>
      <c r="AQ97" s="16">
        <f>IF(R97="","",IF(R97&gt;0,1,0))</f>
        <v/>
      </c>
      <c r="AR97" s="16">
        <f>IF(S97="","",IF(S97&gt;0,1,0))</f>
        <v/>
      </c>
      <c r="AS97" s="16">
        <f>IF(T97="","",IF(T97&gt;0,1,0))</f>
        <v/>
      </c>
      <c r="AT97" s="17">
        <f>IF(Z97="","",IF(AT96="",Z97,MAX(AT96,Z97)))</f>
        <v/>
      </c>
      <c r="AU97" s="17">
        <f>IF(AA97="","",IF(AU96="",AA97,MAX(AU96,AA97)))</f>
        <v/>
      </c>
      <c r="AV97" s="17">
        <f>IF(AB97="","",IF(AV96="",AB97,MAX(AV96,AB97)))</f>
        <v/>
      </c>
      <c r="AW97" s="17">
        <f>IF(AC97="","",IF(AW96="",AC97,MAX(AW96,AC97)))</f>
        <v/>
      </c>
      <c r="AX97" s="17">
        <f>IF(AD97="","",IF(AX96="",AD97,MAX(AX96,AD97)))</f>
        <v/>
      </c>
      <c r="AY97" s="17">
        <f>IF(Z97="","",AT97-Z97)</f>
        <v/>
      </c>
      <c r="AZ97" s="17">
        <f>IF(AA97="","",AU97-AA97)</f>
        <v/>
      </c>
      <c r="BA97" s="17">
        <f>IF(AB97="","",AV97-AB97)</f>
        <v/>
      </c>
      <c r="BB97" s="17">
        <f>IF(AC97="","",AW97-AC97)</f>
        <v/>
      </c>
      <c r="BC97" s="17">
        <f>IF(AD97="","",AX97-AD97)</f>
        <v/>
      </c>
      <c r="BD97" s="17">
        <f>IF(OR(AE97="",B97=""),"",SUMIFS($AE$2:AE97,$B$2:B97,B97))</f>
        <v/>
      </c>
      <c r="BE97" s="17">
        <f>IF(OR(AF97="",B97=""),"",SUMIFS($AF$2:AF97,$B$2:B97,B97))</f>
        <v/>
      </c>
      <c r="BF97" s="17">
        <f>IF(OR(AG97="",B97=""),"",SUMIFS($AG$2:AG97,$B$2:B97,B97))</f>
        <v/>
      </c>
      <c r="BG97" s="17">
        <f>IF(OR(AH97="",B97=""),"",SUMIFS($AH$2:AH97,$B$2:B97,B97))</f>
        <v/>
      </c>
      <c r="BH97" s="17">
        <f>IF(OR(AI97="",B97=""),"",SUMIFS($AI$2:AI97,$B$2:B97,B97))</f>
        <v/>
      </c>
      <c r="BI97" s="17">
        <f>IF(AJ97="","",IF(BI96="",AJ97,MAX(BI96,AJ97)))</f>
        <v/>
      </c>
      <c r="BJ97" s="17">
        <f>IF(AK97="","",IF(BJ96="",AK97,MAX(BJ96,AK97)))</f>
        <v/>
      </c>
      <c r="BK97" s="17">
        <f>IF(AL97="","",IF(BK96="",AL97,MAX(BK96,AL97)))</f>
        <v/>
      </c>
      <c r="BL97" s="17">
        <f>IF(AM97="","",IF(BL96="",AM97,MAX(BL96,AM97)))</f>
        <v/>
      </c>
      <c r="BM97" s="17">
        <f>IF(AN97="","",IF(BM96="",AN97,MAX(BM96,AN97)))</f>
        <v/>
      </c>
      <c r="BN97" s="17">
        <f>IF(AJ97="","",BI97-AJ97)</f>
        <v/>
      </c>
      <c r="BO97" s="17">
        <f>IF(AK97="","",BJ97-AK97)</f>
        <v/>
      </c>
      <c r="BP97" s="17">
        <f>IF(AL97="","",BK97-AL97)</f>
        <v/>
      </c>
      <c r="BQ97" s="17">
        <f>IF(AM97="","",BL97-AM97)</f>
        <v/>
      </c>
      <c r="BR97" s="17">
        <f>IF(AN97="","",BM97-AN97)</f>
        <v/>
      </c>
    </row>
    <row r="98">
      <c r="A98">
        <f>ROW()-1</f>
        <v/>
      </c>
      <c r="B98" s="9" t="n">
        <v>46122</v>
      </c>
      <c r="C98" s="32" t="n">
        <v>0.8875</v>
      </c>
      <c r="D98" s="11">
        <f>IF(B98="","",CHOOSE(WEEKDAY(B98,2),"Lu","Ma","Mi","Jo","Vi","Sa","Du"))</f>
        <v/>
      </c>
      <c r="E98" s="11">
        <f>IF(OR(B98="",C98=""),"",IF(OR(WEEKDAY(B98,2)=1,WEEKDAY(B98,2)=5),"D",IF(AND(C98&gt;=TIME(15,30,0),C98&lt;TIME(16,30,0)),"C",IF(AND(AND(WEEKDAY(B98,2)&gt;=2,WEEKDAY(B98,2)&lt;=4),C98&gt;=TIME(16,35,0),C98&lt;TIME(17,0,0)),"A1",IF(AND(AND(WEEKDAY(B98,2)&gt;=2,WEEKDAY(B98,2)&lt;=4),C98&gt;=TIME(17,0,0),C98&lt;TIME(18,0,0)),"A2",IF(AND(AND(WEEKDAY(B98,2)&gt;=2,WEEKDAY(B98,2)&lt;=4),C98&gt;=TIME(18,0,0),C98&lt;TIME(19,0,0)),"A3",IF(AND(AND(WEEKDAY(B98,2)&gt;=2,WEEKDAY(B98,2)&lt;=4),C98&gt;=TIME(22,0,0),C98&lt;TIME(22,45,0)),"B","Other")))))))</f>
        <v/>
      </c>
      <c r="F98" s="12" t="inlineStr">
        <is>
          <t>M2D</t>
        </is>
      </c>
      <c r="G98" s="12" t="inlineStr">
        <is>
          <t>DIA</t>
        </is>
      </c>
      <c r="H98" s="12" t="inlineStr">
        <is>
          <t>3min</t>
        </is>
      </c>
      <c r="I98" s="12" t="inlineStr">
        <is>
          <t>Buy</t>
        </is>
      </c>
      <c r="J98" s="13" t="n">
        <v>0.08</v>
      </c>
      <c r="K98" s="13" t="n">
        <v>0.03</v>
      </c>
      <c r="L98" s="13" t="n">
        <v>0.05</v>
      </c>
      <c r="M98" s="13" t="n">
        <v>0.08</v>
      </c>
      <c r="N98" s="12" t="inlineStr">
        <is>
          <t>TP1</t>
        </is>
      </c>
      <c r="O98" s="12" t="n"/>
      <c r="P98" s="14">
        <f>IF(N98="","",IF(N98="SL",-1,K98/J98))</f>
        <v/>
      </c>
      <c r="Q98" s="14">
        <f>IF(N98="","",IF(OR(N98="SL",N98="TP0"),-1,L98/J98))</f>
        <v/>
      </c>
      <c r="R98" s="14">
        <f>IF(N98="","",IF(N98="TP2",M98/J98,-1))</f>
        <v/>
      </c>
      <c r="S98" s="14">
        <f>IF(N98="","",IF(N98="SL",-1,IF(N98="TP0",0.5*K98/J98,0.5*(K98+L98)/J98)))</f>
        <v/>
      </c>
      <c r="T98" s="14">
        <f>IF(N98="","",IF(N98="SL",-1,IF(N98="TP0",0.5*K98/J98-0.5,0.5*(K98+L98)/J98)))</f>
        <v/>
      </c>
      <c r="U98" s="15">
        <f>IF(P98="","",P98*J98/100*Config!$B$4)</f>
        <v/>
      </c>
      <c r="V98" s="15">
        <f>IF(Q98="","",Q98*J98/100*Config!$B$4)</f>
        <v/>
      </c>
      <c r="W98" s="15">
        <f>IF(R98="","",R98*J98/100*Config!$B$4)</f>
        <v/>
      </c>
      <c r="X98" s="15">
        <f>IF(S98="","",S98*J98/100*Config!$B$4)</f>
        <v/>
      </c>
      <c r="Y98" s="15">
        <f>IF(T98="","",T98*J98/100*Config!$B$4)</f>
        <v/>
      </c>
      <c r="Z98" s="15">
        <f>IF(U98="","",Config!$B$4 + SUM($U$2:U98))</f>
        <v/>
      </c>
      <c r="AA98" s="15">
        <f>IF(V98="","",Config!$B$4 + SUM($V$2:V98))</f>
        <v/>
      </c>
      <c r="AB98" s="15">
        <f>IF(W98="","",Config!$B$4 + SUM($W$2:W98))</f>
        <v/>
      </c>
      <c r="AC98" s="15">
        <f>IF(X98="","",Config!$B$4 + SUM($X$2:X98))</f>
        <v/>
      </c>
      <c r="AD98" s="15">
        <f>IF(Y98="","",Config!$B$4 + SUM($Y$2:Y98))</f>
        <v/>
      </c>
      <c r="AE98" s="15">
        <f>IF(P98="","",P98*J98/100*Config!$B$11)</f>
        <v/>
      </c>
      <c r="AF98" s="15">
        <f>IF(Q98="","",Q98*J98/100*Config!$B$11)</f>
        <v/>
      </c>
      <c r="AG98" s="15">
        <f>IF(R98="","",R98*J98/100*Config!$B$11)</f>
        <v/>
      </c>
      <c r="AH98" s="15">
        <f>IF(S98="","",S98*J98/100*Config!$B$11)</f>
        <v/>
      </c>
      <c r="AI98" s="15">
        <f>IF(T98="","",T98*J98/100*Config!$B$11)</f>
        <v/>
      </c>
      <c r="AJ98" s="15">
        <f>IF(AE98="","",Config!$B$9 + SUM($AE$2:AE98))</f>
        <v/>
      </c>
      <c r="AK98" s="15">
        <f>IF(AF98="","",Config!$B$9 + SUM($AF$2:AF98))</f>
        <v/>
      </c>
      <c r="AL98" s="15">
        <f>IF(AG98="","",Config!$B$9 + SUM($AG$2:AG98))</f>
        <v/>
      </c>
      <c r="AM98" s="15">
        <f>IF(AH98="","",Config!$B$9 + SUM($AH$2:AH98))</f>
        <v/>
      </c>
      <c r="AN98" s="15">
        <f>IF(AI98="","",Config!$B$9 + SUM($AI$2:AI98))</f>
        <v/>
      </c>
      <c r="AO98" s="16">
        <f>IF(P98="","",IF(P98&gt;0,1,0))</f>
        <v/>
      </c>
      <c r="AP98" s="16">
        <f>IF(Q98="","",IF(Q98&gt;0,1,0))</f>
        <v/>
      </c>
      <c r="AQ98" s="16">
        <f>IF(R98="","",IF(R98&gt;0,1,0))</f>
        <v/>
      </c>
      <c r="AR98" s="16">
        <f>IF(S98="","",IF(S98&gt;0,1,0))</f>
        <v/>
      </c>
      <c r="AS98" s="16">
        <f>IF(T98="","",IF(T98&gt;0,1,0))</f>
        <v/>
      </c>
      <c r="AT98" s="17">
        <f>IF(Z98="","",IF(AT97="",Z98,MAX(AT97,Z98)))</f>
        <v/>
      </c>
      <c r="AU98" s="17">
        <f>IF(AA98="","",IF(AU97="",AA98,MAX(AU97,AA98)))</f>
        <v/>
      </c>
      <c r="AV98" s="17">
        <f>IF(AB98="","",IF(AV97="",AB98,MAX(AV97,AB98)))</f>
        <v/>
      </c>
      <c r="AW98" s="17">
        <f>IF(AC98="","",IF(AW97="",AC98,MAX(AW97,AC98)))</f>
        <v/>
      </c>
      <c r="AX98" s="17">
        <f>IF(AD98="","",IF(AX97="",AD98,MAX(AX97,AD98)))</f>
        <v/>
      </c>
      <c r="AY98" s="17">
        <f>IF(Z98="","",AT98-Z98)</f>
        <v/>
      </c>
      <c r="AZ98" s="17">
        <f>IF(AA98="","",AU98-AA98)</f>
        <v/>
      </c>
      <c r="BA98" s="17">
        <f>IF(AB98="","",AV98-AB98)</f>
        <v/>
      </c>
      <c r="BB98" s="17">
        <f>IF(AC98="","",AW98-AC98)</f>
        <v/>
      </c>
      <c r="BC98" s="17">
        <f>IF(AD98="","",AX98-AD98)</f>
        <v/>
      </c>
      <c r="BD98" s="17">
        <f>IF(OR(AE98="",B98=""),"",SUMIFS($AE$2:AE98,$B$2:B98,B98))</f>
        <v/>
      </c>
      <c r="BE98" s="17">
        <f>IF(OR(AF98="",B98=""),"",SUMIFS($AF$2:AF98,$B$2:B98,B98))</f>
        <v/>
      </c>
      <c r="BF98" s="17">
        <f>IF(OR(AG98="",B98=""),"",SUMIFS($AG$2:AG98,$B$2:B98,B98))</f>
        <v/>
      </c>
      <c r="BG98" s="17">
        <f>IF(OR(AH98="",B98=""),"",SUMIFS($AH$2:AH98,$B$2:B98,B98))</f>
        <v/>
      </c>
      <c r="BH98" s="17">
        <f>IF(OR(AI98="",B98=""),"",SUMIFS($AI$2:AI98,$B$2:B98,B98))</f>
        <v/>
      </c>
      <c r="BI98" s="17">
        <f>IF(AJ98="","",IF(BI97="",AJ98,MAX(BI97,AJ98)))</f>
        <v/>
      </c>
      <c r="BJ98" s="17">
        <f>IF(AK98="","",IF(BJ97="",AK98,MAX(BJ97,AK98)))</f>
        <v/>
      </c>
      <c r="BK98" s="17">
        <f>IF(AL98="","",IF(BK97="",AL98,MAX(BK97,AL98)))</f>
        <v/>
      </c>
      <c r="BL98" s="17">
        <f>IF(AM98="","",IF(BL97="",AM98,MAX(BL97,AM98)))</f>
        <v/>
      </c>
      <c r="BM98" s="17">
        <f>IF(AN98="","",IF(BM97="",AN98,MAX(BM97,AN98)))</f>
        <v/>
      </c>
      <c r="BN98" s="17">
        <f>IF(AJ98="","",BI98-AJ98)</f>
        <v/>
      </c>
      <c r="BO98" s="17">
        <f>IF(AK98="","",BJ98-AK98)</f>
        <v/>
      </c>
      <c r="BP98" s="17">
        <f>IF(AL98="","",BK98-AL98)</f>
        <v/>
      </c>
      <c r="BQ98" s="17">
        <f>IF(AM98="","",BL98-AM98)</f>
        <v/>
      </c>
      <c r="BR98" s="17">
        <f>IF(AN98="","",BM98-AN98)</f>
        <v/>
      </c>
    </row>
    <row r="99">
      <c r="A99">
        <f>ROW()-1</f>
        <v/>
      </c>
      <c r="B99" s="9" t="n">
        <v>46122</v>
      </c>
      <c r="C99" s="32" t="n">
        <v>0.7395833333333334</v>
      </c>
      <c r="D99" s="11">
        <f>IF(B99="","",CHOOSE(WEEKDAY(B99,2),"Lu","Ma","Mi","Jo","Vi","Sa","Du"))</f>
        <v/>
      </c>
      <c r="E99" s="11">
        <f>IF(OR(B99="",C99=""),"",IF(OR(WEEKDAY(B99,2)=1,WEEKDAY(B99,2)=5),"D",IF(AND(C99&gt;=TIME(15,30,0),C99&lt;TIME(16,30,0)),"C",IF(AND(AND(WEEKDAY(B99,2)&gt;=2,WEEKDAY(B99,2)&lt;=4),C99&gt;=TIME(16,35,0),C99&lt;TIME(17,0,0)),"A1",IF(AND(AND(WEEKDAY(B99,2)&gt;=2,WEEKDAY(B99,2)&lt;=4),C99&gt;=TIME(17,0,0),C99&lt;TIME(18,0,0)),"A2",IF(AND(AND(WEEKDAY(B99,2)&gt;=2,WEEKDAY(B99,2)&lt;=4),C99&gt;=TIME(18,0,0),C99&lt;TIME(19,0,0)),"A3",IF(AND(AND(WEEKDAY(B99,2)&gt;=2,WEEKDAY(B99,2)&lt;=4),C99&gt;=TIME(22,0,0),C99&lt;TIME(22,45,0)),"B","Other")))))))</f>
        <v/>
      </c>
      <c r="F99" s="12" t="inlineStr">
        <is>
          <t>M2D</t>
        </is>
      </c>
      <c r="G99" s="12" t="inlineStr">
        <is>
          <t>DIA</t>
        </is>
      </c>
      <c r="H99" s="12" t="inlineStr">
        <is>
          <t>3min</t>
        </is>
      </c>
      <c r="I99" s="12" t="inlineStr">
        <is>
          <t>Sell</t>
        </is>
      </c>
      <c r="J99" s="13" t="n">
        <v>0.14</v>
      </c>
      <c r="K99" s="13" t="n">
        <v>0.07000000000000001</v>
      </c>
      <c r="L99" s="13" t="n">
        <v>0.11</v>
      </c>
      <c r="M99" s="13" t="n">
        <v>0.14</v>
      </c>
      <c r="N99" s="12" t="inlineStr">
        <is>
          <t>TP2</t>
        </is>
      </c>
      <c r="O99" s="12" t="n"/>
      <c r="P99" s="14">
        <f>IF(N99="","",IF(N99="SL",-1,K99/J99))</f>
        <v/>
      </c>
      <c r="Q99" s="14">
        <f>IF(N99="","",IF(OR(N99="SL",N99="TP0"),-1,L99/J99))</f>
        <v/>
      </c>
      <c r="R99" s="14">
        <f>IF(N99="","",IF(N99="TP2",M99/J99,-1))</f>
        <v/>
      </c>
      <c r="S99" s="14">
        <f>IF(N99="","",IF(N99="SL",-1,IF(N99="TP0",0.5*K99/J99,0.5*(K99+L99)/J99)))</f>
        <v/>
      </c>
      <c r="T99" s="14">
        <f>IF(N99="","",IF(N99="SL",-1,IF(N99="TP0",0.5*K99/J99-0.5,0.5*(K99+L99)/J99)))</f>
        <v/>
      </c>
      <c r="U99" s="15">
        <f>IF(P99="","",P99*J99/100*Config!$B$4)</f>
        <v/>
      </c>
      <c r="V99" s="15">
        <f>IF(Q99="","",Q99*J99/100*Config!$B$4)</f>
        <v/>
      </c>
      <c r="W99" s="15">
        <f>IF(R99="","",R99*J99/100*Config!$B$4)</f>
        <v/>
      </c>
      <c r="X99" s="15">
        <f>IF(S99="","",S99*J99/100*Config!$B$4)</f>
        <v/>
      </c>
      <c r="Y99" s="15">
        <f>IF(T99="","",T99*J99/100*Config!$B$4)</f>
        <v/>
      </c>
      <c r="Z99" s="15">
        <f>IF(U99="","",Config!$B$4 + SUM($U$2:U99))</f>
        <v/>
      </c>
      <c r="AA99" s="15">
        <f>IF(V99="","",Config!$B$4 + SUM($V$2:V99))</f>
        <v/>
      </c>
      <c r="AB99" s="15">
        <f>IF(W99="","",Config!$B$4 + SUM($W$2:W99))</f>
        <v/>
      </c>
      <c r="AC99" s="15">
        <f>IF(X99="","",Config!$B$4 + SUM($X$2:X99))</f>
        <v/>
      </c>
      <c r="AD99" s="15">
        <f>IF(Y99="","",Config!$B$4 + SUM($Y$2:Y99))</f>
        <v/>
      </c>
      <c r="AE99" s="15">
        <f>IF(P99="","",P99*J99/100*Config!$B$11)</f>
        <v/>
      </c>
      <c r="AF99" s="15">
        <f>IF(Q99="","",Q99*J99/100*Config!$B$11)</f>
        <v/>
      </c>
      <c r="AG99" s="15">
        <f>IF(R99="","",R99*J99/100*Config!$B$11)</f>
        <v/>
      </c>
      <c r="AH99" s="15">
        <f>IF(S99="","",S99*J99/100*Config!$B$11)</f>
        <v/>
      </c>
      <c r="AI99" s="15">
        <f>IF(T99="","",T99*J99/100*Config!$B$11)</f>
        <v/>
      </c>
      <c r="AJ99" s="15">
        <f>IF(AE99="","",Config!$B$9 + SUM($AE$2:AE99))</f>
        <v/>
      </c>
      <c r="AK99" s="15">
        <f>IF(AF99="","",Config!$B$9 + SUM($AF$2:AF99))</f>
        <v/>
      </c>
      <c r="AL99" s="15">
        <f>IF(AG99="","",Config!$B$9 + SUM($AG$2:AG99))</f>
        <v/>
      </c>
      <c r="AM99" s="15">
        <f>IF(AH99="","",Config!$B$9 + SUM($AH$2:AH99))</f>
        <v/>
      </c>
      <c r="AN99" s="15">
        <f>IF(AI99="","",Config!$B$9 + SUM($AI$2:AI99))</f>
        <v/>
      </c>
      <c r="AO99" s="16">
        <f>IF(P99="","",IF(P99&gt;0,1,0))</f>
        <v/>
      </c>
      <c r="AP99" s="16">
        <f>IF(Q99="","",IF(Q99&gt;0,1,0))</f>
        <v/>
      </c>
      <c r="AQ99" s="16">
        <f>IF(R99="","",IF(R99&gt;0,1,0))</f>
        <v/>
      </c>
      <c r="AR99" s="16">
        <f>IF(S99="","",IF(S99&gt;0,1,0))</f>
        <v/>
      </c>
      <c r="AS99" s="16">
        <f>IF(T99="","",IF(T99&gt;0,1,0))</f>
        <v/>
      </c>
      <c r="AT99" s="17">
        <f>IF(Z99="","",IF(AT98="",Z99,MAX(AT98,Z99)))</f>
        <v/>
      </c>
      <c r="AU99" s="17">
        <f>IF(AA99="","",IF(AU98="",AA99,MAX(AU98,AA99)))</f>
        <v/>
      </c>
      <c r="AV99" s="17">
        <f>IF(AB99="","",IF(AV98="",AB99,MAX(AV98,AB99)))</f>
        <v/>
      </c>
      <c r="AW99" s="17">
        <f>IF(AC99="","",IF(AW98="",AC99,MAX(AW98,AC99)))</f>
        <v/>
      </c>
      <c r="AX99" s="17">
        <f>IF(AD99="","",IF(AX98="",AD99,MAX(AX98,AD99)))</f>
        <v/>
      </c>
      <c r="AY99" s="17">
        <f>IF(Z99="","",AT99-Z99)</f>
        <v/>
      </c>
      <c r="AZ99" s="17">
        <f>IF(AA99="","",AU99-AA99)</f>
        <v/>
      </c>
      <c r="BA99" s="17">
        <f>IF(AB99="","",AV99-AB99)</f>
        <v/>
      </c>
      <c r="BB99" s="17">
        <f>IF(AC99="","",AW99-AC99)</f>
        <v/>
      </c>
      <c r="BC99" s="17">
        <f>IF(AD99="","",AX99-AD99)</f>
        <v/>
      </c>
      <c r="BD99" s="17">
        <f>IF(OR(AE99="",B99=""),"",SUMIFS($AE$2:AE99,$B$2:B99,B99))</f>
        <v/>
      </c>
      <c r="BE99" s="17">
        <f>IF(OR(AF99="",B99=""),"",SUMIFS($AF$2:AF99,$B$2:B99,B99))</f>
        <v/>
      </c>
      <c r="BF99" s="17">
        <f>IF(OR(AG99="",B99=""),"",SUMIFS($AG$2:AG99,$B$2:B99,B99))</f>
        <v/>
      </c>
      <c r="BG99" s="17">
        <f>IF(OR(AH99="",B99=""),"",SUMIFS($AH$2:AH99,$B$2:B99,B99))</f>
        <v/>
      </c>
      <c r="BH99" s="17">
        <f>IF(OR(AI99="",B99=""),"",SUMIFS($AI$2:AI99,$B$2:B99,B99))</f>
        <v/>
      </c>
      <c r="BI99" s="17">
        <f>IF(AJ99="","",IF(BI98="",AJ99,MAX(BI98,AJ99)))</f>
        <v/>
      </c>
      <c r="BJ99" s="17">
        <f>IF(AK99="","",IF(BJ98="",AK99,MAX(BJ98,AK99)))</f>
        <v/>
      </c>
      <c r="BK99" s="17">
        <f>IF(AL99="","",IF(BK98="",AL99,MAX(BK98,AL99)))</f>
        <v/>
      </c>
      <c r="BL99" s="17">
        <f>IF(AM99="","",IF(BL98="",AM99,MAX(BL98,AM99)))</f>
        <v/>
      </c>
      <c r="BM99" s="17">
        <f>IF(AN99="","",IF(BM98="",AN99,MAX(BM98,AN99)))</f>
        <v/>
      </c>
      <c r="BN99" s="17">
        <f>IF(AJ99="","",BI99-AJ99)</f>
        <v/>
      </c>
      <c r="BO99" s="17">
        <f>IF(AK99="","",BJ99-AK99)</f>
        <v/>
      </c>
      <c r="BP99" s="17">
        <f>IF(AL99="","",BK99-AL99)</f>
        <v/>
      </c>
      <c r="BQ99" s="17">
        <f>IF(AM99="","",BL99-AM99)</f>
        <v/>
      </c>
      <c r="BR99" s="17">
        <f>IF(AN99="","",BM99-AN99)</f>
        <v/>
      </c>
    </row>
    <row r="100">
      <c r="A100">
        <f>ROW()-1</f>
        <v/>
      </c>
      <c r="B100" s="9" t="n">
        <v>46121</v>
      </c>
      <c r="C100" s="32" t="n">
        <v>0.9354166666666667</v>
      </c>
      <c r="D100" s="11">
        <f>IF(B100="","",CHOOSE(WEEKDAY(B100,2),"Lu","Ma","Mi","Jo","Vi","Sa","Du"))</f>
        <v/>
      </c>
      <c r="E100" s="11">
        <f>IF(OR(B100="",C100=""),"",IF(OR(WEEKDAY(B100,2)=1,WEEKDAY(B100,2)=5),"D",IF(AND(C100&gt;=TIME(15,30,0),C100&lt;TIME(16,30,0)),"C",IF(AND(AND(WEEKDAY(B100,2)&gt;=2,WEEKDAY(B100,2)&lt;=4),C100&gt;=TIME(16,35,0),C100&lt;TIME(17,0,0)),"A1",IF(AND(AND(WEEKDAY(B100,2)&gt;=2,WEEKDAY(B100,2)&lt;=4),C100&gt;=TIME(17,0,0),C100&lt;TIME(18,0,0)),"A2",IF(AND(AND(WEEKDAY(B100,2)&gt;=2,WEEKDAY(B100,2)&lt;=4),C100&gt;=TIME(18,0,0),C100&lt;TIME(19,0,0)),"A3",IF(AND(AND(WEEKDAY(B100,2)&gt;=2,WEEKDAY(B100,2)&lt;=4),C100&gt;=TIME(22,0,0),C100&lt;TIME(22,45,0)),"B","Other")))))))</f>
        <v/>
      </c>
      <c r="F100" s="12" t="inlineStr">
        <is>
          <t>M2D</t>
        </is>
      </c>
      <c r="G100" s="12" t="inlineStr">
        <is>
          <t>DIA</t>
        </is>
      </c>
      <c r="H100" s="12" t="inlineStr">
        <is>
          <t>3min</t>
        </is>
      </c>
      <c r="I100" s="12" t="inlineStr">
        <is>
          <t>Buy</t>
        </is>
      </c>
      <c r="J100" s="13" t="n">
        <v>0.1</v>
      </c>
      <c r="K100" s="13" t="n">
        <v>0.04</v>
      </c>
      <c r="L100" s="13" t="n">
        <v>0.07000000000000001</v>
      </c>
      <c r="M100" s="13" t="n">
        <v>0.1</v>
      </c>
      <c r="N100" s="12" t="inlineStr">
        <is>
          <t>TP0</t>
        </is>
      </c>
      <c r="O100" s="12" t="n"/>
      <c r="P100" s="14">
        <f>IF(N100="","",IF(N100="SL",-1,K100/J100))</f>
        <v/>
      </c>
      <c r="Q100" s="14">
        <f>IF(N100="","",IF(OR(N100="SL",N100="TP0"),-1,L100/J100))</f>
        <v/>
      </c>
      <c r="R100" s="14">
        <f>IF(N100="","",IF(N100="TP2",M100/J100,-1))</f>
        <v/>
      </c>
      <c r="S100" s="14">
        <f>IF(N100="","",IF(N100="SL",-1,IF(N100="TP0",0.5*K100/J100,0.5*(K100+L100)/J100)))</f>
        <v/>
      </c>
      <c r="T100" s="14">
        <f>IF(N100="","",IF(N100="SL",-1,IF(N100="TP0",0.5*K100/J100-0.5,0.5*(K100+L100)/J100)))</f>
        <v/>
      </c>
      <c r="U100" s="15">
        <f>IF(P100="","",P100*J100/100*Config!$B$4)</f>
        <v/>
      </c>
      <c r="V100" s="15">
        <f>IF(Q100="","",Q100*J100/100*Config!$B$4)</f>
        <v/>
      </c>
      <c r="W100" s="15">
        <f>IF(R100="","",R100*J100/100*Config!$B$4)</f>
        <v/>
      </c>
      <c r="X100" s="15">
        <f>IF(S100="","",S100*J100/100*Config!$B$4)</f>
        <v/>
      </c>
      <c r="Y100" s="15">
        <f>IF(T100="","",T100*J100/100*Config!$B$4)</f>
        <v/>
      </c>
      <c r="Z100" s="15">
        <f>IF(U100="","",Config!$B$4 + SUM($U$2:U100))</f>
        <v/>
      </c>
      <c r="AA100" s="15">
        <f>IF(V100="","",Config!$B$4 + SUM($V$2:V100))</f>
        <v/>
      </c>
      <c r="AB100" s="15">
        <f>IF(W100="","",Config!$B$4 + SUM($W$2:W100))</f>
        <v/>
      </c>
      <c r="AC100" s="15">
        <f>IF(X100="","",Config!$B$4 + SUM($X$2:X100))</f>
        <v/>
      </c>
      <c r="AD100" s="15">
        <f>IF(Y100="","",Config!$B$4 + SUM($Y$2:Y100))</f>
        <v/>
      </c>
      <c r="AE100" s="15">
        <f>IF(P100="","",P100*J100/100*Config!$B$11)</f>
        <v/>
      </c>
      <c r="AF100" s="15">
        <f>IF(Q100="","",Q100*J100/100*Config!$B$11)</f>
        <v/>
      </c>
      <c r="AG100" s="15">
        <f>IF(R100="","",R100*J100/100*Config!$B$11)</f>
        <v/>
      </c>
      <c r="AH100" s="15">
        <f>IF(S100="","",S100*J100/100*Config!$B$11)</f>
        <v/>
      </c>
      <c r="AI100" s="15">
        <f>IF(T100="","",T100*J100/100*Config!$B$11)</f>
        <v/>
      </c>
      <c r="AJ100" s="15">
        <f>IF(AE100="","",Config!$B$9 + SUM($AE$2:AE100))</f>
        <v/>
      </c>
      <c r="AK100" s="15">
        <f>IF(AF100="","",Config!$B$9 + SUM($AF$2:AF100))</f>
        <v/>
      </c>
      <c r="AL100" s="15">
        <f>IF(AG100="","",Config!$B$9 + SUM($AG$2:AG100))</f>
        <v/>
      </c>
      <c r="AM100" s="15">
        <f>IF(AH100="","",Config!$B$9 + SUM($AH$2:AH100))</f>
        <v/>
      </c>
      <c r="AN100" s="15">
        <f>IF(AI100="","",Config!$B$9 + SUM($AI$2:AI100))</f>
        <v/>
      </c>
      <c r="AO100" s="16">
        <f>IF(P100="","",IF(P100&gt;0,1,0))</f>
        <v/>
      </c>
      <c r="AP100" s="16">
        <f>IF(Q100="","",IF(Q100&gt;0,1,0))</f>
        <v/>
      </c>
      <c r="AQ100" s="16">
        <f>IF(R100="","",IF(R100&gt;0,1,0))</f>
        <v/>
      </c>
      <c r="AR100" s="16">
        <f>IF(S100="","",IF(S100&gt;0,1,0))</f>
        <v/>
      </c>
      <c r="AS100" s="16">
        <f>IF(T100="","",IF(T100&gt;0,1,0))</f>
        <v/>
      </c>
      <c r="AT100" s="17">
        <f>IF(Z100="","",IF(AT99="",Z100,MAX(AT99,Z100)))</f>
        <v/>
      </c>
      <c r="AU100" s="17">
        <f>IF(AA100="","",IF(AU99="",AA100,MAX(AU99,AA100)))</f>
        <v/>
      </c>
      <c r="AV100" s="17">
        <f>IF(AB100="","",IF(AV99="",AB100,MAX(AV99,AB100)))</f>
        <v/>
      </c>
      <c r="AW100" s="17">
        <f>IF(AC100="","",IF(AW99="",AC100,MAX(AW99,AC100)))</f>
        <v/>
      </c>
      <c r="AX100" s="17">
        <f>IF(AD100="","",IF(AX99="",AD100,MAX(AX99,AD100)))</f>
        <v/>
      </c>
      <c r="AY100" s="17">
        <f>IF(Z100="","",AT100-Z100)</f>
        <v/>
      </c>
      <c r="AZ100" s="17">
        <f>IF(AA100="","",AU100-AA100)</f>
        <v/>
      </c>
      <c r="BA100" s="17">
        <f>IF(AB100="","",AV100-AB100)</f>
        <v/>
      </c>
      <c r="BB100" s="17">
        <f>IF(AC100="","",AW100-AC100)</f>
        <v/>
      </c>
      <c r="BC100" s="17">
        <f>IF(AD100="","",AX100-AD100)</f>
        <v/>
      </c>
      <c r="BD100" s="17">
        <f>IF(OR(AE100="",B100=""),"",SUMIFS($AE$2:AE100,$B$2:B100,B100))</f>
        <v/>
      </c>
      <c r="BE100" s="17">
        <f>IF(OR(AF100="",B100=""),"",SUMIFS($AF$2:AF100,$B$2:B100,B100))</f>
        <v/>
      </c>
      <c r="BF100" s="17">
        <f>IF(OR(AG100="",B100=""),"",SUMIFS($AG$2:AG100,$B$2:B100,B100))</f>
        <v/>
      </c>
      <c r="BG100" s="17">
        <f>IF(OR(AH100="",B100=""),"",SUMIFS($AH$2:AH100,$B$2:B100,B100))</f>
        <v/>
      </c>
      <c r="BH100" s="17">
        <f>IF(OR(AI100="",B100=""),"",SUMIFS($AI$2:AI100,$B$2:B100,B100))</f>
        <v/>
      </c>
      <c r="BI100" s="17">
        <f>IF(AJ100="","",IF(BI99="",AJ100,MAX(BI99,AJ100)))</f>
        <v/>
      </c>
      <c r="BJ100" s="17">
        <f>IF(AK100="","",IF(BJ99="",AK100,MAX(BJ99,AK100)))</f>
        <v/>
      </c>
      <c r="BK100" s="17">
        <f>IF(AL100="","",IF(BK99="",AL100,MAX(BK99,AL100)))</f>
        <v/>
      </c>
      <c r="BL100" s="17">
        <f>IF(AM100="","",IF(BL99="",AM100,MAX(BL99,AM100)))</f>
        <v/>
      </c>
      <c r="BM100" s="17">
        <f>IF(AN100="","",IF(BM99="",AN100,MAX(BM99,AN100)))</f>
        <v/>
      </c>
      <c r="BN100" s="17">
        <f>IF(AJ100="","",BI100-AJ100)</f>
        <v/>
      </c>
      <c r="BO100" s="17">
        <f>IF(AK100="","",BJ100-AK100)</f>
        <v/>
      </c>
      <c r="BP100" s="17">
        <f>IF(AL100="","",BK100-AL100)</f>
        <v/>
      </c>
      <c r="BQ100" s="17">
        <f>IF(AM100="","",BL100-AM100)</f>
        <v/>
      </c>
      <c r="BR100" s="17">
        <f>IF(AN100="","",BM100-AN100)</f>
        <v/>
      </c>
    </row>
    <row r="101">
      <c r="A101">
        <f>ROW()-1</f>
        <v/>
      </c>
      <c r="B101" s="9" t="n">
        <v>46121</v>
      </c>
      <c r="C101" s="32" t="n">
        <v>0.9104166666666667</v>
      </c>
      <c r="D101" s="11">
        <f>IF(B101="","",CHOOSE(WEEKDAY(B101,2),"Lu","Ma","Mi","Jo","Vi","Sa","Du"))</f>
        <v/>
      </c>
      <c r="E101" s="11">
        <f>IF(OR(B101="",C101=""),"",IF(OR(WEEKDAY(B101,2)=1,WEEKDAY(B101,2)=5),"D",IF(AND(C101&gt;=TIME(15,30,0),C101&lt;TIME(16,30,0)),"C",IF(AND(AND(WEEKDAY(B101,2)&gt;=2,WEEKDAY(B101,2)&lt;=4),C101&gt;=TIME(16,35,0),C101&lt;TIME(17,0,0)),"A1",IF(AND(AND(WEEKDAY(B101,2)&gt;=2,WEEKDAY(B101,2)&lt;=4),C101&gt;=TIME(17,0,0),C101&lt;TIME(18,0,0)),"A2",IF(AND(AND(WEEKDAY(B101,2)&gt;=2,WEEKDAY(B101,2)&lt;=4),C101&gt;=TIME(18,0,0),C101&lt;TIME(19,0,0)),"A3",IF(AND(AND(WEEKDAY(B101,2)&gt;=2,WEEKDAY(B101,2)&lt;=4),C101&gt;=TIME(22,0,0),C101&lt;TIME(22,45,0)),"B","Other")))))))</f>
        <v/>
      </c>
      <c r="F101" s="12" t="inlineStr">
        <is>
          <t>M2D</t>
        </is>
      </c>
      <c r="G101" s="12" t="inlineStr">
        <is>
          <t>DIA</t>
        </is>
      </c>
      <c r="H101" s="12" t="inlineStr">
        <is>
          <t>3min</t>
        </is>
      </c>
      <c r="I101" s="12" t="inlineStr">
        <is>
          <t>Sell</t>
        </is>
      </c>
      <c r="J101" s="13" t="n">
        <v>0.1</v>
      </c>
      <c r="K101" s="13" t="n">
        <v>0.04</v>
      </c>
      <c r="L101" s="13" t="n">
        <v>0.07000000000000001</v>
      </c>
      <c r="M101" s="13" t="n">
        <v>0.1</v>
      </c>
      <c r="N101" s="12" t="inlineStr">
        <is>
          <t>SL</t>
        </is>
      </c>
      <c r="O101" s="12" t="n"/>
      <c r="P101" s="14">
        <f>IF(N101="","",IF(N101="SL",-1,K101/J101))</f>
        <v/>
      </c>
      <c r="Q101" s="14">
        <f>IF(N101="","",IF(OR(N101="SL",N101="TP0"),-1,L101/J101))</f>
        <v/>
      </c>
      <c r="R101" s="14">
        <f>IF(N101="","",IF(N101="TP2",M101/J101,-1))</f>
        <v/>
      </c>
      <c r="S101" s="14">
        <f>IF(N101="","",IF(N101="SL",-1,IF(N101="TP0",0.5*K101/J101,0.5*(K101+L101)/J101)))</f>
        <v/>
      </c>
      <c r="T101" s="14">
        <f>IF(N101="","",IF(N101="SL",-1,IF(N101="TP0",0.5*K101/J101-0.5,0.5*(K101+L101)/J101)))</f>
        <v/>
      </c>
      <c r="U101" s="15">
        <f>IF(P101="","",P101*J101/100*Config!$B$4)</f>
        <v/>
      </c>
      <c r="V101" s="15">
        <f>IF(Q101="","",Q101*J101/100*Config!$B$4)</f>
        <v/>
      </c>
      <c r="W101" s="15">
        <f>IF(R101="","",R101*J101/100*Config!$B$4)</f>
        <v/>
      </c>
      <c r="X101" s="15">
        <f>IF(S101="","",S101*J101/100*Config!$B$4)</f>
        <v/>
      </c>
      <c r="Y101" s="15">
        <f>IF(T101="","",T101*J101/100*Config!$B$4)</f>
        <v/>
      </c>
      <c r="Z101" s="15">
        <f>IF(U101="","",Config!$B$4 + SUM($U$2:U101))</f>
        <v/>
      </c>
      <c r="AA101" s="15">
        <f>IF(V101="","",Config!$B$4 + SUM($V$2:V101))</f>
        <v/>
      </c>
      <c r="AB101" s="15">
        <f>IF(W101="","",Config!$B$4 + SUM($W$2:W101))</f>
        <v/>
      </c>
      <c r="AC101" s="15">
        <f>IF(X101="","",Config!$B$4 + SUM($X$2:X101))</f>
        <v/>
      </c>
      <c r="AD101" s="15">
        <f>IF(Y101="","",Config!$B$4 + SUM($Y$2:Y101))</f>
        <v/>
      </c>
      <c r="AE101" s="15">
        <f>IF(P101="","",P101*J101/100*Config!$B$11)</f>
        <v/>
      </c>
      <c r="AF101" s="15">
        <f>IF(Q101="","",Q101*J101/100*Config!$B$11)</f>
        <v/>
      </c>
      <c r="AG101" s="15">
        <f>IF(R101="","",R101*J101/100*Config!$B$11)</f>
        <v/>
      </c>
      <c r="AH101" s="15">
        <f>IF(S101="","",S101*J101/100*Config!$B$11)</f>
        <v/>
      </c>
      <c r="AI101" s="15">
        <f>IF(T101="","",T101*J101/100*Config!$B$11)</f>
        <v/>
      </c>
      <c r="AJ101" s="15">
        <f>IF(AE101="","",Config!$B$9 + SUM($AE$2:AE101))</f>
        <v/>
      </c>
      <c r="AK101" s="15">
        <f>IF(AF101="","",Config!$B$9 + SUM($AF$2:AF101))</f>
        <v/>
      </c>
      <c r="AL101" s="15">
        <f>IF(AG101="","",Config!$B$9 + SUM($AG$2:AG101))</f>
        <v/>
      </c>
      <c r="AM101" s="15">
        <f>IF(AH101="","",Config!$B$9 + SUM($AH$2:AH101))</f>
        <v/>
      </c>
      <c r="AN101" s="15">
        <f>IF(AI101="","",Config!$B$9 + SUM($AI$2:AI101))</f>
        <v/>
      </c>
      <c r="AO101" s="16">
        <f>IF(P101="","",IF(P101&gt;0,1,0))</f>
        <v/>
      </c>
      <c r="AP101" s="16">
        <f>IF(Q101="","",IF(Q101&gt;0,1,0))</f>
        <v/>
      </c>
      <c r="AQ101" s="16">
        <f>IF(R101="","",IF(R101&gt;0,1,0))</f>
        <v/>
      </c>
      <c r="AR101" s="16">
        <f>IF(S101="","",IF(S101&gt;0,1,0))</f>
        <v/>
      </c>
      <c r="AS101" s="16">
        <f>IF(T101="","",IF(T101&gt;0,1,0))</f>
        <v/>
      </c>
      <c r="AT101" s="17">
        <f>IF(Z101="","",IF(AT100="",Z101,MAX(AT100,Z101)))</f>
        <v/>
      </c>
      <c r="AU101" s="17">
        <f>IF(AA101="","",IF(AU100="",AA101,MAX(AU100,AA101)))</f>
        <v/>
      </c>
      <c r="AV101" s="17">
        <f>IF(AB101="","",IF(AV100="",AB101,MAX(AV100,AB101)))</f>
        <v/>
      </c>
      <c r="AW101" s="17">
        <f>IF(AC101="","",IF(AW100="",AC101,MAX(AW100,AC101)))</f>
        <v/>
      </c>
      <c r="AX101" s="17">
        <f>IF(AD101="","",IF(AX100="",AD101,MAX(AX100,AD101)))</f>
        <v/>
      </c>
      <c r="AY101" s="17">
        <f>IF(Z101="","",AT101-Z101)</f>
        <v/>
      </c>
      <c r="AZ101" s="17">
        <f>IF(AA101="","",AU101-AA101)</f>
        <v/>
      </c>
      <c r="BA101" s="17">
        <f>IF(AB101="","",AV101-AB101)</f>
        <v/>
      </c>
      <c r="BB101" s="17">
        <f>IF(AC101="","",AW101-AC101)</f>
        <v/>
      </c>
      <c r="BC101" s="17">
        <f>IF(AD101="","",AX101-AD101)</f>
        <v/>
      </c>
      <c r="BD101" s="17">
        <f>IF(OR(AE101="",B101=""),"",SUMIFS($AE$2:AE101,$B$2:B101,B101))</f>
        <v/>
      </c>
      <c r="BE101" s="17">
        <f>IF(OR(AF101="",B101=""),"",SUMIFS($AF$2:AF101,$B$2:B101,B101))</f>
        <v/>
      </c>
      <c r="BF101" s="17">
        <f>IF(OR(AG101="",B101=""),"",SUMIFS($AG$2:AG101,$B$2:B101,B101))</f>
        <v/>
      </c>
      <c r="BG101" s="17">
        <f>IF(OR(AH101="",B101=""),"",SUMIFS($AH$2:AH101,$B$2:B101,B101))</f>
        <v/>
      </c>
      <c r="BH101" s="17">
        <f>IF(OR(AI101="",B101=""),"",SUMIFS($AI$2:AI101,$B$2:B101,B101))</f>
        <v/>
      </c>
      <c r="BI101" s="17">
        <f>IF(AJ101="","",IF(BI100="",AJ101,MAX(BI100,AJ101)))</f>
        <v/>
      </c>
      <c r="BJ101" s="17">
        <f>IF(AK101="","",IF(BJ100="",AK101,MAX(BJ100,AK101)))</f>
        <v/>
      </c>
      <c r="BK101" s="17">
        <f>IF(AL101="","",IF(BK100="",AL101,MAX(BK100,AL101)))</f>
        <v/>
      </c>
      <c r="BL101" s="17">
        <f>IF(AM101="","",IF(BL100="",AM101,MAX(BL100,AM101)))</f>
        <v/>
      </c>
      <c r="BM101" s="17">
        <f>IF(AN101="","",IF(BM100="",AN101,MAX(BM100,AN101)))</f>
        <v/>
      </c>
      <c r="BN101" s="17">
        <f>IF(AJ101="","",BI101-AJ101)</f>
        <v/>
      </c>
      <c r="BO101" s="17">
        <f>IF(AK101="","",BJ101-AK101)</f>
        <v/>
      </c>
      <c r="BP101" s="17">
        <f>IF(AL101="","",BK101-AL101)</f>
        <v/>
      </c>
      <c r="BQ101" s="17">
        <f>IF(AM101="","",BL101-AM101)</f>
        <v/>
      </c>
      <c r="BR101" s="17">
        <f>IF(AN101="","",BM101-AN101)</f>
        <v/>
      </c>
    </row>
    <row r="102">
      <c r="A102">
        <f>ROW()-1</f>
        <v/>
      </c>
      <c r="B102" s="9" t="n">
        <v>46121</v>
      </c>
      <c r="C102" s="32" t="n">
        <v>0.8166666666666667</v>
      </c>
      <c r="D102" s="11">
        <f>IF(B102="","",CHOOSE(WEEKDAY(B102,2),"Lu","Ma","Mi","Jo","Vi","Sa","Du"))</f>
        <v/>
      </c>
      <c r="E102" s="11">
        <f>IF(OR(B102="",C102=""),"",IF(OR(WEEKDAY(B102,2)=1,WEEKDAY(B102,2)=5),"D",IF(AND(C102&gt;=TIME(15,30,0),C102&lt;TIME(16,30,0)),"C",IF(AND(AND(WEEKDAY(B102,2)&gt;=2,WEEKDAY(B102,2)&lt;=4),C102&gt;=TIME(16,35,0),C102&lt;TIME(17,0,0)),"A1",IF(AND(AND(WEEKDAY(B102,2)&gt;=2,WEEKDAY(B102,2)&lt;=4),C102&gt;=TIME(17,0,0),C102&lt;TIME(18,0,0)),"A2",IF(AND(AND(WEEKDAY(B102,2)&gt;=2,WEEKDAY(B102,2)&lt;=4),C102&gt;=TIME(18,0,0),C102&lt;TIME(19,0,0)),"A3",IF(AND(AND(WEEKDAY(B102,2)&gt;=2,WEEKDAY(B102,2)&lt;=4),C102&gt;=TIME(22,0,0),C102&lt;TIME(22,45,0)),"B","Other")))))))</f>
        <v/>
      </c>
      <c r="F102" s="12" t="inlineStr">
        <is>
          <t>M2D</t>
        </is>
      </c>
      <c r="G102" s="12" t="inlineStr">
        <is>
          <t>DIA</t>
        </is>
      </c>
      <c r="H102" s="12" t="inlineStr">
        <is>
          <t>3min</t>
        </is>
      </c>
      <c r="I102" s="12" t="inlineStr">
        <is>
          <t>Buy</t>
        </is>
      </c>
      <c r="J102" s="13" t="n">
        <v>0.07000000000000001</v>
      </c>
      <c r="K102" s="13" t="n">
        <v>0.02</v>
      </c>
      <c r="L102" s="13" t="n">
        <v>0.04</v>
      </c>
      <c r="M102" s="13" t="n">
        <v>0.07000000000000001</v>
      </c>
      <c r="N102" s="12" t="inlineStr">
        <is>
          <t>SL</t>
        </is>
      </c>
      <c r="O102" s="12" t="n"/>
      <c r="P102" s="14">
        <f>IF(N102="","",IF(N102="SL",-1,K102/J102))</f>
        <v/>
      </c>
      <c r="Q102" s="14">
        <f>IF(N102="","",IF(OR(N102="SL",N102="TP0"),-1,L102/J102))</f>
        <v/>
      </c>
      <c r="R102" s="14">
        <f>IF(N102="","",IF(N102="TP2",M102/J102,-1))</f>
        <v/>
      </c>
      <c r="S102" s="14">
        <f>IF(N102="","",IF(N102="SL",-1,IF(N102="TP0",0.5*K102/J102,0.5*(K102+L102)/J102)))</f>
        <v/>
      </c>
      <c r="T102" s="14">
        <f>IF(N102="","",IF(N102="SL",-1,IF(N102="TP0",0.5*K102/J102-0.5,0.5*(K102+L102)/J102)))</f>
        <v/>
      </c>
      <c r="U102" s="15">
        <f>IF(P102="","",P102*J102/100*Config!$B$4)</f>
        <v/>
      </c>
      <c r="V102" s="15">
        <f>IF(Q102="","",Q102*J102/100*Config!$B$4)</f>
        <v/>
      </c>
      <c r="W102" s="15">
        <f>IF(R102="","",R102*J102/100*Config!$B$4)</f>
        <v/>
      </c>
      <c r="X102" s="15">
        <f>IF(S102="","",S102*J102/100*Config!$B$4)</f>
        <v/>
      </c>
      <c r="Y102" s="15">
        <f>IF(T102="","",T102*J102/100*Config!$B$4)</f>
        <v/>
      </c>
      <c r="Z102" s="15">
        <f>IF(U102="","",Config!$B$4 + SUM($U$2:U102))</f>
        <v/>
      </c>
      <c r="AA102" s="15">
        <f>IF(V102="","",Config!$B$4 + SUM($V$2:V102))</f>
        <v/>
      </c>
      <c r="AB102" s="15">
        <f>IF(W102="","",Config!$B$4 + SUM($W$2:W102))</f>
        <v/>
      </c>
      <c r="AC102" s="15">
        <f>IF(X102="","",Config!$B$4 + SUM($X$2:X102))</f>
        <v/>
      </c>
      <c r="AD102" s="15">
        <f>IF(Y102="","",Config!$B$4 + SUM($Y$2:Y102))</f>
        <v/>
      </c>
      <c r="AE102" s="15">
        <f>IF(P102="","",P102*J102/100*Config!$B$11)</f>
        <v/>
      </c>
      <c r="AF102" s="15">
        <f>IF(Q102="","",Q102*J102/100*Config!$B$11)</f>
        <v/>
      </c>
      <c r="AG102" s="15">
        <f>IF(R102="","",R102*J102/100*Config!$B$11)</f>
        <v/>
      </c>
      <c r="AH102" s="15">
        <f>IF(S102="","",S102*J102/100*Config!$B$11)</f>
        <v/>
      </c>
      <c r="AI102" s="15">
        <f>IF(T102="","",T102*J102/100*Config!$B$11)</f>
        <v/>
      </c>
      <c r="AJ102" s="15">
        <f>IF(AE102="","",Config!$B$9 + SUM($AE$2:AE102))</f>
        <v/>
      </c>
      <c r="AK102" s="15">
        <f>IF(AF102="","",Config!$B$9 + SUM($AF$2:AF102))</f>
        <v/>
      </c>
      <c r="AL102" s="15">
        <f>IF(AG102="","",Config!$B$9 + SUM($AG$2:AG102))</f>
        <v/>
      </c>
      <c r="AM102" s="15">
        <f>IF(AH102="","",Config!$B$9 + SUM($AH$2:AH102))</f>
        <v/>
      </c>
      <c r="AN102" s="15">
        <f>IF(AI102="","",Config!$B$9 + SUM($AI$2:AI102))</f>
        <v/>
      </c>
      <c r="AO102" s="16">
        <f>IF(P102="","",IF(P102&gt;0,1,0))</f>
        <v/>
      </c>
      <c r="AP102" s="16">
        <f>IF(Q102="","",IF(Q102&gt;0,1,0))</f>
        <v/>
      </c>
      <c r="AQ102" s="16">
        <f>IF(R102="","",IF(R102&gt;0,1,0))</f>
        <v/>
      </c>
      <c r="AR102" s="16">
        <f>IF(S102="","",IF(S102&gt;0,1,0))</f>
        <v/>
      </c>
      <c r="AS102" s="16">
        <f>IF(T102="","",IF(T102&gt;0,1,0))</f>
        <v/>
      </c>
      <c r="AT102" s="17">
        <f>IF(Z102="","",IF(AT101="",Z102,MAX(AT101,Z102)))</f>
        <v/>
      </c>
      <c r="AU102" s="17">
        <f>IF(AA102="","",IF(AU101="",AA102,MAX(AU101,AA102)))</f>
        <v/>
      </c>
      <c r="AV102" s="17">
        <f>IF(AB102="","",IF(AV101="",AB102,MAX(AV101,AB102)))</f>
        <v/>
      </c>
      <c r="AW102" s="17">
        <f>IF(AC102="","",IF(AW101="",AC102,MAX(AW101,AC102)))</f>
        <v/>
      </c>
      <c r="AX102" s="17">
        <f>IF(AD102="","",IF(AX101="",AD102,MAX(AX101,AD102)))</f>
        <v/>
      </c>
      <c r="AY102" s="17">
        <f>IF(Z102="","",AT102-Z102)</f>
        <v/>
      </c>
      <c r="AZ102" s="17">
        <f>IF(AA102="","",AU102-AA102)</f>
        <v/>
      </c>
      <c r="BA102" s="17">
        <f>IF(AB102="","",AV102-AB102)</f>
        <v/>
      </c>
      <c r="BB102" s="17">
        <f>IF(AC102="","",AW102-AC102)</f>
        <v/>
      </c>
      <c r="BC102" s="17">
        <f>IF(AD102="","",AX102-AD102)</f>
        <v/>
      </c>
      <c r="BD102" s="17">
        <f>IF(OR(AE102="",B102=""),"",SUMIFS($AE$2:AE102,$B$2:B102,B102))</f>
        <v/>
      </c>
      <c r="BE102" s="17">
        <f>IF(OR(AF102="",B102=""),"",SUMIFS($AF$2:AF102,$B$2:B102,B102))</f>
        <v/>
      </c>
      <c r="BF102" s="17">
        <f>IF(OR(AG102="",B102=""),"",SUMIFS($AG$2:AG102,$B$2:B102,B102))</f>
        <v/>
      </c>
      <c r="BG102" s="17">
        <f>IF(OR(AH102="",B102=""),"",SUMIFS($AH$2:AH102,$B$2:B102,B102))</f>
        <v/>
      </c>
      <c r="BH102" s="17">
        <f>IF(OR(AI102="",B102=""),"",SUMIFS($AI$2:AI102,$B$2:B102,B102))</f>
        <v/>
      </c>
      <c r="BI102" s="17">
        <f>IF(AJ102="","",IF(BI101="",AJ102,MAX(BI101,AJ102)))</f>
        <v/>
      </c>
      <c r="BJ102" s="17">
        <f>IF(AK102="","",IF(BJ101="",AK102,MAX(BJ101,AK102)))</f>
        <v/>
      </c>
      <c r="BK102" s="17">
        <f>IF(AL102="","",IF(BK101="",AL102,MAX(BK101,AL102)))</f>
        <v/>
      </c>
      <c r="BL102" s="17">
        <f>IF(AM102="","",IF(BL101="",AM102,MAX(BL101,AM102)))</f>
        <v/>
      </c>
      <c r="BM102" s="17">
        <f>IF(AN102="","",IF(BM101="",AN102,MAX(BM101,AN102)))</f>
        <v/>
      </c>
      <c r="BN102" s="17">
        <f>IF(AJ102="","",BI102-AJ102)</f>
        <v/>
      </c>
      <c r="BO102" s="17">
        <f>IF(AK102="","",BJ102-AK102)</f>
        <v/>
      </c>
      <c r="BP102" s="17">
        <f>IF(AL102="","",BK102-AL102)</f>
        <v/>
      </c>
      <c r="BQ102" s="17">
        <f>IF(AM102="","",BL102-AM102)</f>
        <v/>
      </c>
      <c r="BR102" s="17">
        <f>IF(AN102="","",BM102-AN102)</f>
        <v/>
      </c>
    </row>
    <row r="103">
      <c r="A103">
        <f>ROW()-1</f>
        <v/>
      </c>
      <c r="B103" s="9" t="n">
        <v>46121</v>
      </c>
      <c r="C103" s="32" t="n">
        <v>0.75625</v>
      </c>
      <c r="D103" s="11">
        <f>IF(B103="","",CHOOSE(WEEKDAY(B103,2),"Lu","Ma","Mi","Jo","Vi","Sa","Du"))</f>
        <v/>
      </c>
      <c r="E103" s="11">
        <f>IF(OR(B103="",C103=""),"",IF(OR(WEEKDAY(B103,2)=1,WEEKDAY(B103,2)=5),"D",IF(AND(C103&gt;=TIME(15,30,0),C103&lt;TIME(16,30,0)),"C",IF(AND(AND(WEEKDAY(B103,2)&gt;=2,WEEKDAY(B103,2)&lt;=4),C103&gt;=TIME(16,35,0),C103&lt;TIME(17,0,0)),"A1",IF(AND(AND(WEEKDAY(B103,2)&gt;=2,WEEKDAY(B103,2)&lt;=4),C103&gt;=TIME(17,0,0),C103&lt;TIME(18,0,0)),"A2",IF(AND(AND(WEEKDAY(B103,2)&gt;=2,WEEKDAY(B103,2)&lt;=4),C103&gt;=TIME(18,0,0),C103&lt;TIME(19,0,0)),"A3",IF(AND(AND(WEEKDAY(B103,2)&gt;=2,WEEKDAY(B103,2)&lt;=4),C103&gt;=TIME(22,0,0),C103&lt;TIME(22,45,0)),"B","Other")))))))</f>
        <v/>
      </c>
      <c r="F103" s="12" t="inlineStr">
        <is>
          <t>M2D</t>
        </is>
      </c>
      <c r="G103" s="12" t="inlineStr">
        <is>
          <t>DIA</t>
        </is>
      </c>
      <c r="H103" s="12" t="inlineStr">
        <is>
          <t>3min</t>
        </is>
      </c>
      <c r="I103" s="12" t="inlineStr">
        <is>
          <t>Sell</t>
        </is>
      </c>
      <c r="J103" s="13" t="n">
        <v>0.1</v>
      </c>
      <c r="K103" s="13" t="n">
        <v>0.04</v>
      </c>
      <c r="L103" s="13" t="n">
        <v>0.06</v>
      </c>
      <c r="M103" s="13" t="n">
        <v>0.1</v>
      </c>
      <c r="N103" s="12" t="inlineStr">
        <is>
          <t>SL</t>
        </is>
      </c>
      <c r="O103" s="12" t="n"/>
      <c r="P103" s="14">
        <f>IF(N103="","",IF(N103="SL",-1,K103/J103))</f>
        <v/>
      </c>
      <c r="Q103" s="14">
        <f>IF(N103="","",IF(OR(N103="SL",N103="TP0"),-1,L103/J103))</f>
        <v/>
      </c>
      <c r="R103" s="14">
        <f>IF(N103="","",IF(N103="TP2",M103/J103,-1))</f>
        <v/>
      </c>
      <c r="S103" s="14">
        <f>IF(N103="","",IF(N103="SL",-1,IF(N103="TP0",0.5*K103/J103,0.5*(K103+L103)/J103)))</f>
        <v/>
      </c>
      <c r="T103" s="14">
        <f>IF(N103="","",IF(N103="SL",-1,IF(N103="TP0",0.5*K103/J103-0.5,0.5*(K103+L103)/J103)))</f>
        <v/>
      </c>
      <c r="U103" s="15">
        <f>IF(P103="","",P103*J103/100*Config!$B$4)</f>
        <v/>
      </c>
      <c r="V103" s="15">
        <f>IF(Q103="","",Q103*J103/100*Config!$B$4)</f>
        <v/>
      </c>
      <c r="W103" s="15">
        <f>IF(R103="","",R103*J103/100*Config!$B$4)</f>
        <v/>
      </c>
      <c r="X103" s="15">
        <f>IF(S103="","",S103*J103/100*Config!$B$4)</f>
        <v/>
      </c>
      <c r="Y103" s="15">
        <f>IF(T103="","",T103*J103/100*Config!$B$4)</f>
        <v/>
      </c>
      <c r="Z103" s="15">
        <f>IF(U103="","",Config!$B$4 + SUM($U$2:U103))</f>
        <v/>
      </c>
      <c r="AA103" s="15">
        <f>IF(V103="","",Config!$B$4 + SUM($V$2:V103))</f>
        <v/>
      </c>
      <c r="AB103" s="15">
        <f>IF(W103="","",Config!$B$4 + SUM($W$2:W103))</f>
        <v/>
      </c>
      <c r="AC103" s="15">
        <f>IF(X103="","",Config!$B$4 + SUM($X$2:X103))</f>
        <v/>
      </c>
      <c r="AD103" s="15">
        <f>IF(Y103="","",Config!$B$4 + SUM($Y$2:Y103))</f>
        <v/>
      </c>
      <c r="AE103" s="15">
        <f>IF(P103="","",P103*J103/100*Config!$B$11)</f>
        <v/>
      </c>
      <c r="AF103" s="15">
        <f>IF(Q103="","",Q103*J103/100*Config!$B$11)</f>
        <v/>
      </c>
      <c r="AG103" s="15">
        <f>IF(R103="","",R103*J103/100*Config!$B$11)</f>
        <v/>
      </c>
      <c r="AH103" s="15">
        <f>IF(S103="","",S103*J103/100*Config!$B$11)</f>
        <v/>
      </c>
      <c r="AI103" s="15">
        <f>IF(T103="","",T103*J103/100*Config!$B$11)</f>
        <v/>
      </c>
      <c r="AJ103" s="15">
        <f>IF(AE103="","",Config!$B$9 + SUM($AE$2:AE103))</f>
        <v/>
      </c>
      <c r="AK103" s="15">
        <f>IF(AF103="","",Config!$B$9 + SUM($AF$2:AF103))</f>
        <v/>
      </c>
      <c r="AL103" s="15">
        <f>IF(AG103="","",Config!$B$9 + SUM($AG$2:AG103))</f>
        <v/>
      </c>
      <c r="AM103" s="15">
        <f>IF(AH103="","",Config!$B$9 + SUM($AH$2:AH103))</f>
        <v/>
      </c>
      <c r="AN103" s="15">
        <f>IF(AI103="","",Config!$B$9 + SUM($AI$2:AI103))</f>
        <v/>
      </c>
      <c r="AO103" s="16">
        <f>IF(P103="","",IF(P103&gt;0,1,0))</f>
        <v/>
      </c>
      <c r="AP103" s="16">
        <f>IF(Q103="","",IF(Q103&gt;0,1,0))</f>
        <v/>
      </c>
      <c r="AQ103" s="16">
        <f>IF(R103="","",IF(R103&gt;0,1,0))</f>
        <v/>
      </c>
      <c r="AR103" s="16">
        <f>IF(S103="","",IF(S103&gt;0,1,0))</f>
        <v/>
      </c>
      <c r="AS103" s="16">
        <f>IF(T103="","",IF(T103&gt;0,1,0))</f>
        <v/>
      </c>
      <c r="AT103" s="17">
        <f>IF(Z103="","",IF(AT102="",Z103,MAX(AT102,Z103)))</f>
        <v/>
      </c>
      <c r="AU103" s="17">
        <f>IF(AA103="","",IF(AU102="",AA103,MAX(AU102,AA103)))</f>
        <v/>
      </c>
      <c r="AV103" s="17">
        <f>IF(AB103="","",IF(AV102="",AB103,MAX(AV102,AB103)))</f>
        <v/>
      </c>
      <c r="AW103" s="17">
        <f>IF(AC103="","",IF(AW102="",AC103,MAX(AW102,AC103)))</f>
        <v/>
      </c>
      <c r="AX103" s="17">
        <f>IF(AD103="","",IF(AX102="",AD103,MAX(AX102,AD103)))</f>
        <v/>
      </c>
      <c r="AY103" s="17">
        <f>IF(Z103="","",AT103-Z103)</f>
        <v/>
      </c>
      <c r="AZ103" s="17">
        <f>IF(AA103="","",AU103-AA103)</f>
        <v/>
      </c>
      <c r="BA103" s="17">
        <f>IF(AB103="","",AV103-AB103)</f>
        <v/>
      </c>
      <c r="BB103" s="17">
        <f>IF(AC103="","",AW103-AC103)</f>
        <v/>
      </c>
      <c r="BC103" s="17">
        <f>IF(AD103="","",AX103-AD103)</f>
        <v/>
      </c>
      <c r="BD103" s="17">
        <f>IF(OR(AE103="",B103=""),"",SUMIFS($AE$2:AE103,$B$2:B103,B103))</f>
        <v/>
      </c>
      <c r="BE103" s="17">
        <f>IF(OR(AF103="",B103=""),"",SUMIFS($AF$2:AF103,$B$2:B103,B103))</f>
        <v/>
      </c>
      <c r="BF103" s="17">
        <f>IF(OR(AG103="",B103=""),"",SUMIFS($AG$2:AG103,$B$2:B103,B103))</f>
        <v/>
      </c>
      <c r="BG103" s="17">
        <f>IF(OR(AH103="",B103=""),"",SUMIFS($AH$2:AH103,$B$2:B103,B103))</f>
        <v/>
      </c>
      <c r="BH103" s="17">
        <f>IF(OR(AI103="",B103=""),"",SUMIFS($AI$2:AI103,$B$2:B103,B103))</f>
        <v/>
      </c>
      <c r="BI103" s="17">
        <f>IF(AJ103="","",IF(BI102="",AJ103,MAX(BI102,AJ103)))</f>
        <v/>
      </c>
      <c r="BJ103" s="17">
        <f>IF(AK103="","",IF(BJ102="",AK103,MAX(BJ102,AK103)))</f>
        <v/>
      </c>
      <c r="BK103" s="17">
        <f>IF(AL103="","",IF(BK102="",AL103,MAX(BK102,AL103)))</f>
        <v/>
      </c>
      <c r="BL103" s="17">
        <f>IF(AM103="","",IF(BL102="",AM103,MAX(BL102,AM103)))</f>
        <v/>
      </c>
      <c r="BM103" s="17">
        <f>IF(AN103="","",IF(BM102="",AN103,MAX(BM102,AN103)))</f>
        <v/>
      </c>
      <c r="BN103" s="17">
        <f>IF(AJ103="","",BI103-AJ103)</f>
        <v/>
      </c>
      <c r="BO103" s="17">
        <f>IF(AK103="","",BJ103-AK103)</f>
        <v/>
      </c>
      <c r="BP103" s="17">
        <f>IF(AL103="","",BK103-AL103)</f>
        <v/>
      </c>
      <c r="BQ103" s="17">
        <f>IF(AM103="","",BL103-AM103)</f>
        <v/>
      </c>
      <c r="BR103" s="17">
        <f>IF(AN103="","",BM103-AN103)</f>
        <v/>
      </c>
    </row>
    <row r="104">
      <c r="A104">
        <f>ROW()-1</f>
        <v/>
      </c>
      <c r="B104" s="9" t="n">
        <v>46121</v>
      </c>
      <c r="C104" s="32" t="n">
        <v>0.6958333333333333</v>
      </c>
      <c r="D104" s="11">
        <f>IF(B104="","",CHOOSE(WEEKDAY(B104,2),"Lu","Ma","Mi","Jo","Vi","Sa","Du"))</f>
        <v/>
      </c>
      <c r="E104" s="11">
        <f>IF(OR(B104="",C104=""),"",IF(OR(WEEKDAY(B104,2)=1,WEEKDAY(B104,2)=5),"D",IF(AND(C104&gt;=TIME(15,30,0),C104&lt;TIME(16,30,0)),"C",IF(AND(AND(WEEKDAY(B104,2)&gt;=2,WEEKDAY(B104,2)&lt;=4),C104&gt;=TIME(16,35,0),C104&lt;TIME(17,0,0)),"A1",IF(AND(AND(WEEKDAY(B104,2)&gt;=2,WEEKDAY(B104,2)&lt;=4),C104&gt;=TIME(17,0,0),C104&lt;TIME(18,0,0)),"A2",IF(AND(AND(WEEKDAY(B104,2)&gt;=2,WEEKDAY(B104,2)&lt;=4),C104&gt;=TIME(18,0,0),C104&lt;TIME(19,0,0)),"A3",IF(AND(AND(WEEKDAY(B104,2)&gt;=2,WEEKDAY(B104,2)&lt;=4),C104&gt;=TIME(22,0,0),C104&lt;TIME(22,45,0)),"B","Other")))))))</f>
        <v/>
      </c>
      <c r="F104" s="12" t="inlineStr">
        <is>
          <t>M2D</t>
        </is>
      </c>
      <c r="G104" s="12" t="inlineStr">
        <is>
          <t>DIA</t>
        </is>
      </c>
      <c r="H104" s="12" t="inlineStr">
        <is>
          <t>3min</t>
        </is>
      </c>
      <c r="I104" s="12" t="inlineStr">
        <is>
          <t>Buy</t>
        </is>
      </c>
      <c r="J104" s="13" t="n">
        <v>0.27</v>
      </c>
      <c r="K104" s="13" t="n">
        <v>0.14</v>
      </c>
      <c r="L104" s="13" t="n">
        <v>0.24</v>
      </c>
      <c r="M104" s="13" t="n">
        <v>0.27</v>
      </c>
      <c r="N104" s="12" t="inlineStr">
        <is>
          <t>TP2</t>
        </is>
      </c>
      <c r="O104" s="12" t="n"/>
      <c r="P104" s="14">
        <f>IF(N104="","",IF(N104="SL",-1,K104/J104))</f>
        <v/>
      </c>
      <c r="Q104" s="14">
        <f>IF(N104="","",IF(OR(N104="SL",N104="TP0"),-1,L104/J104))</f>
        <v/>
      </c>
      <c r="R104" s="14">
        <f>IF(N104="","",IF(N104="TP2",M104/J104,-1))</f>
        <v/>
      </c>
      <c r="S104" s="14">
        <f>IF(N104="","",IF(N104="SL",-1,IF(N104="TP0",0.5*K104/J104,0.5*(K104+L104)/J104)))</f>
        <v/>
      </c>
      <c r="T104" s="14">
        <f>IF(N104="","",IF(N104="SL",-1,IF(N104="TP0",0.5*K104/J104-0.5,0.5*(K104+L104)/J104)))</f>
        <v/>
      </c>
      <c r="U104" s="15">
        <f>IF(P104="","",P104*J104/100*Config!$B$4)</f>
        <v/>
      </c>
      <c r="V104" s="15">
        <f>IF(Q104="","",Q104*J104/100*Config!$B$4)</f>
        <v/>
      </c>
      <c r="W104" s="15">
        <f>IF(R104="","",R104*J104/100*Config!$B$4)</f>
        <v/>
      </c>
      <c r="X104" s="15">
        <f>IF(S104="","",S104*J104/100*Config!$B$4)</f>
        <v/>
      </c>
      <c r="Y104" s="15">
        <f>IF(T104="","",T104*J104/100*Config!$B$4)</f>
        <v/>
      </c>
      <c r="Z104" s="15">
        <f>IF(U104="","",Config!$B$4 + SUM($U$2:U104))</f>
        <v/>
      </c>
      <c r="AA104" s="15">
        <f>IF(V104="","",Config!$B$4 + SUM($V$2:V104))</f>
        <v/>
      </c>
      <c r="AB104" s="15">
        <f>IF(W104="","",Config!$B$4 + SUM($W$2:W104))</f>
        <v/>
      </c>
      <c r="AC104" s="15">
        <f>IF(X104="","",Config!$B$4 + SUM($X$2:X104))</f>
        <v/>
      </c>
      <c r="AD104" s="15">
        <f>IF(Y104="","",Config!$B$4 + SUM($Y$2:Y104))</f>
        <v/>
      </c>
      <c r="AE104" s="15">
        <f>IF(P104="","",P104*J104/100*Config!$B$11)</f>
        <v/>
      </c>
      <c r="AF104" s="15">
        <f>IF(Q104="","",Q104*J104/100*Config!$B$11)</f>
        <v/>
      </c>
      <c r="AG104" s="15">
        <f>IF(R104="","",R104*J104/100*Config!$B$11)</f>
        <v/>
      </c>
      <c r="AH104" s="15">
        <f>IF(S104="","",S104*J104/100*Config!$B$11)</f>
        <v/>
      </c>
      <c r="AI104" s="15">
        <f>IF(T104="","",T104*J104/100*Config!$B$11)</f>
        <v/>
      </c>
      <c r="AJ104" s="15">
        <f>IF(AE104="","",Config!$B$9 + SUM($AE$2:AE104))</f>
        <v/>
      </c>
      <c r="AK104" s="15">
        <f>IF(AF104="","",Config!$B$9 + SUM($AF$2:AF104))</f>
        <v/>
      </c>
      <c r="AL104" s="15">
        <f>IF(AG104="","",Config!$B$9 + SUM($AG$2:AG104))</f>
        <v/>
      </c>
      <c r="AM104" s="15">
        <f>IF(AH104="","",Config!$B$9 + SUM($AH$2:AH104))</f>
        <v/>
      </c>
      <c r="AN104" s="15">
        <f>IF(AI104="","",Config!$B$9 + SUM($AI$2:AI104))</f>
        <v/>
      </c>
      <c r="AO104" s="16">
        <f>IF(P104="","",IF(P104&gt;0,1,0))</f>
        <v/>
      </c>
      <c r="AP104" s="16">
        <f>IF(Q104="","",IF(Q104&gt;0,1,0))</f>
        <v/>
      </c>
      <c r="AQ104" s="16">
        <f>IF(R104="","",IF(R104&gt;0,1,0))</f>
        <v/>
      </c>
      <c r="AR104" s="16">
        <f>IF(S104="","",IF(S104&gt;0,1,0))</f>
        <v/>
      </c>
      <c r="AS104" s="16">
        <f>IF(T104="","",IF(T104&gt;0,1,0))</f>
        <v/>
      </c>
      <c r="AT104" s="17">
        <f>IF(Z104="","",IF(AT103="",Z104,MAX(AT103,Z104)))</f>
        <v/>
      </c>
      <c r="AU104" s="17">
        <f>IF(AA104="","",IF(AU103="",AA104,MAX(AU103,AA104)))</f>
        <v/>
      </c>
      <c r="AV104" s="17">
        <f>IF(AB104="","",IF(AV103="",AB104,MAX(AV103,AB104)))</f>
        <v/>
      </c>
      <c r="AW104" s="17">
        <f>IF(AC104="","",IF(AW103="",AC104,MAX(AW103,AC104)))</f>
        <v/>
      </c>
      <c r="AX104" s="17">
        <f>IF(AD104="","",IF(AX103="",AD104,MAX(AX103,AD104)))</f>
        <v/>
      </c>
      <c r="AY104" s="17">
        <f>IF(Z104="","",AT104-Z104)</f>
        <v/>
      </c>
      <c r="AZ104" s="17">
        <f>IF(AA104="","",AU104-AA104)</f>
        <v/>
      </c>
      <c r="BA104" s="17">
        <f>IF(AB104="","",AV104-AB104)</f>
        <v/>
      </c>
      <c r="BB104" s="17">
        <f>IF(AC104="","",AW104-AC104)</f>
        <v/>
      </c>
      <c r="BC104" s="17">
        <f>IF(AD104="","",AX104-AD104)</f>
        <v/>
      </c>
      <c r="BD104" s="17">
        <f>IF(OR(AE104="",B104=""),"",SUMIFS($AE$2:AE104,$B$2:B104,B104))</f>
        <v/>
      </c>
      <c r="BE104" s="17">
        <f>IF(OR(AF104="",B104=""),"",SUMIFS($AF$2:AF104,$B$2:B104,B104))</f>
        <v/>
      </c>
      <c r="BF104" s="17">
        <f>IF(OR(AG104="",B104=""),"",SUMIFS($AG$2:AG104,$B$2:B104,B104))</f>
        <v/>
      </c>
      <c r="BG104" s="17">
        <f>IF(OR(AH104="",B104=""),"",SUMIFS($AH$2:AH104,$B$2:B104,B104))</f>
        <v/>
      </c>
      <c r="BH104" s="17">
        <f>IF(OR(AI104="",B104=""),"",SUMIFS($AI$2:AI104,$B$2:B104,B104))</f>
        <v/>
      </c>
      <c r="BI104" s="17">
        <f>IF(AJ104="","",IF(BI103="",AJ104,MAX(BI103,AJ104)))</f>
        <v/>
      </c>
      <c r="BJ104" s="17">
        <f>IF(AK104="","",IF(BJ103="",AK104,MAX(BJ103,AK104)))</f>
        <v/>
      </c>
      <c r="BK104" s="17">
        <f>IF(AL104="","",IF(BK103="",AL104,MAX(BK103,AL104)))</f>
        <v/>
      </c>
      <c r="BL104" s="17">
        <f>IF(AM104="","",IF(BL103="",AM104,MAX(BL103,AM104)))</f>
        <v/>
      </c>
      <c r="BM104" s="17">
        <f>IF(AN104="","",IF(BM103="",AN104,MAX(BM103,AN104)))</f>
        <v/>
      </c>
      <c r="BN104" s="17">
        <f>IF(AJ104="","",BI104-AJ104)</f>
        <v/>
      </c>
      <c r="BO104" s="17">
        <f>IF(AK104="","",BJ104-AK104)</f>
        <v/>
      </c>
      <c r="BP104" s="17">
        <f>IF(AL104="","",BK104-AL104)</f>
        <v/>
      </c>
      <c r="BQ104" s="17">
        <f>IF(AM104="","",BL104-AM104)</f>
        <v/>
      </c>
      <c r="BR104" s="17">
        <f>IF(AN104="","",BM104-AN104)</f>
        <v/>
      </c>
    </row>
    <row r="105">
      <c r="A105">
        <f>ROW()-1</f>
        <v/>
      </c>
      <c r="B105" s="9" t="n">
        <v>46120</v>
      </c>
      <c r="C105" s="32" t="n">
        <v>0.93125</v>
      </c>
      <c r="D105" s="11">
        <f>IF(B105="","",CHOOSE(WEEKDAY(B105,2),"Lu","Ma","Mi","Jo","Vi","Sa","Du"))</f>
        <v/>
      </c>
      <c r="E105" s="11">
        <f>IF(OR(B105="",C105=""),"",IF(OR(WEEKDAY(B105,2)=1,WEEKDAY(B105,2)=5),"D",IF(AND(C105&gt;=TIME(15,30,0),C105&lt;TIME(16,30,0)),"C",IF(AND(AND(WEEKDAY(B105,2)&gt;=2,WEEKDAY(B105,2)&lt;=4),C105&gt;=TIME(16,35,0),C105&lt;TIME(17,0,0)),"A1",IF(AND(AND(WEEKDAY(B105,2)&gt;=2,WEEKDAY(B105,2)&lt;=4),C105&gt;=TIME(17,0,0),C105&lt;TIME(18,0,0)),"A2",IF(AND(AND(WEEKDAY(B105,2)&gt;=2,WEEKDAY(B105,2)&lt;=4),C105&gt;=TIME(18,0,0),C105&lt;TIME(19,0,0)),"A3",IF(AND(AND(WEEKDAY(B105,2)&gt;=2,WEEKDAY(B105,2)&lt;=4),C105&gt;=TIME(22,0,0),C105&lt;TIME(22,45,0)),"B","Other")))))))</f>
        <v/>
      </c>
      <c r="F105" s="12" t="inlineStr">
        <is>
          <t>M2D</t>
        </is>
      </c>
      <c r="G105" s="12" t="inlineStr">
        <is>
          <t>DIA</t>
        </is>
      </c>
      <c r="H105" s="12" t="inlineStr">
        <is>
          <t>3min</t>
        </is>
      </c>
      <c r="I105" s="12" t="inlineStr">
        <is>
          <t>Sell</t>
        </is>
      </c>
      <c r="J105" s="13" t="n">
        <v>0.18</v>
      </c>
      <c r="K105" s="13" t="n">
        <v>0.09</v>
      </c>
      <c r="L105" s="13" t="n">
        <v>0.15</v>
      </c>
      <c r="M105" s="13" t="n">
        <v>0.18</v>
      </c>
      <c r="N105" s="12" t="inlineStr">
        <is>
          <t>SL</t>
        </is>
      </c>
      <c r="O105" s="12" t="n"/>
      <c r="P105" s="14">
        <f>IF(N105="","",IF(N105="SL",-1,K105/J105))</f>
        <v/>
      </c>
      <c r="Q105" s="14">
        <f>IF(N105="","",IF(OR(N105="SL",N105="TP0"),-1,L105/J105))</f>
        <v/>
      </c>
      <c r="R105" s="14">
        <f>IF(N105="","",IF(N105="TP2",M105/J105,-1))</f>
        <v/>
      </c>
      <c r="S105" s="14">
        <f>IF(N105="","",IF(N105="SL",-1,IF(N105="TP0",0.5*K105/J105,0.5*(K105+L105)/J105)))</f>
        <v/>
      </c>
      <c r="T105" s="14">
        <f>IF(N105="","",IF(N105="SL",-1,IF(N105="TP0",0.5*K105/J105-0.5,0.5*(K105+L105)/J105)))</f>
        <v/>
      </c>
      <c r="U105" s="15">
        <f>IF(P105="","",P105*J105/100*Config!$B$4)</f>
        <v/>
      </c>
      <c r="V105" s="15">
        <f>IF(Q105="","",Q105*J105/100*Config!$B$4)</f>
        <v/>
      </c>
      <c r="W105" s="15">
        <f>IF(R105="","",R105*J105/100*Config!$B$4)</f>
        <v/>
      </c>
      <c r="X105" s="15">
        <f>IF(S105="","",S105*J105/100*Config!$B$4)</f>
        <v/>
      </c>
      <c r="Y105" s="15">
        <f>IF(T105="","",T105*J105/100*Config!$B$4)</f>
        <v/>
      </c>
      <c r="Z105" s="15">
        <f>IF(U105="","",Config!$B$4 + SUM($U$2:U105))</f>
        <v/>
      </c>
      <c r="AA105" s="15">
        <f>IF(V105="","",Config!$B$4 + SUM($V$2:V105))</f>
        <v/>
      </c>
      <c r="AB105" s="15">
        <f>IF(W105="","",Config!$B$4 + SUM($W$2:W105))</f>
        <v/>
      </c>
      <c r="AC105" s="15">
        <f>IF(X105="","",Config!$B$4 + SUM($X$2:X105))</f>
        <v/>
      </c>
      <c r="AD105" s="15">
        <f>IF(Y105="","",Config!$B$4 + SUM($Y$2:Y105))</f>
        <v/>
      </c>
      <c r="AE105" s="15">
        <f>IF(P105="","",P105*J105/100*Config!$B$11)</f>
        <v/>
      </c>
      <c r="AF105" s="15">
        <f>IF(Q105="","",Q105*J105/100*Config!$B$11)</f>
        <v/>
      </c>
      <c r="AG105" s="15">
        <f>IF(R105="","",R105*J105/100*Config!$B$11)</f>
        <v/>
      </c>
      <c r="AH105" s="15">
        <f>IF(S105="","",S105*J105/100*Config!$B$11)</f>
        <v/>
      </c>
      <c r="AI105" s="15">
        <f>IF(T105="","",T105*J105/100*Config!$B$11)</f>
        <v/>
      </c>
      <c r="AJ105" s="15">
        <f>IF(AE105="","",Config!$B$9 + SUM($AE$2:AE105))</f>
        <v/>
      </c>
      <c r="AK105" s="15">
        <f>IF(AF105="","",Config!$B$9 + SUM($AF$2:AF105))</f>
        <v/>
      </c>
      <c r="AL105" s="15">
        <f>IF(AG105="","",Config!$B$9 + SUM($AG$2:AG105))</f>
        <v/>
      </c>
      <c r="AM105" s="15">
        <f>IF(AH105="","",Config!$B$9 + SUM($AH$2:AH105))</f>
        <v/>
      </c>
      <c r="AN105" s="15">
        <f>IF(AI105="","",Config!$B$9 + SUM($AI$2:AI105))</f>
        <v/>
      </c>
      <c r="AO105" s="16">
        <f>IF(P105="","",IF(P105&gt;0,1,0))</f>
        <v/>
      </c>
      <c r="AP105" s="16">
        <f>IF(Q105="","",IF(Q105&gt;0,1,0))</f>
        <v/>
      </c>
      <c r="AQ105" s="16">
        <f>IF(R105="","",IF(R105&gt;0,1,0))</f>
        <v/>
      </c>
      <c r="AR105" s="16">
        <f>IF(S105="","",IF(S105&gt;0,1,0))</f>
        <v/>
      </c>
      <c r="AS105" s="16">
        <f>IF(T105="","",IF(T105&gt;0,1,0))</f>
        <v/>
      </c>
      <c r="AT105" s="17">
        <f>IF(Z105="","",IF(AT104="",Z105,MAX(AT104,Z105)))</f>
        <v/>
      </c>
      <c r="AU105" s="17">
        <f>IF(AA105="","",IF(AU104="",AA105,MAX(AU104,AA105)))</f>
        <v/>
      </c>
      <c r="AV105" s="17">
        <f>IF(AB105="","",IF(AV104="",AB105,MAX(AV104,AB105)))</f>
        <v/>
      </c>
      <c r="AW105" s="17">
        <f>IF(AC105="","",IF(AW104="",AC105,MAX(AW104,AC105)))</f>
        <v/>
      </c>
      <c r="AX105" s="17">
        <f>IF(AD105="","",IF(AX104="",AD105,MAX(AX104,AD105)))</f>
        <v/>
      </c>
      <c r="AY105" s="17">
        <f>IF(Z105="","",AT105-Z105)</f>
        <v/>
      </c>
      <c r="AZ105" s="17">
        <f>IF(AA105="","",AU105-AA105)</f>
        <v/>
      </c>
      <c r="BA105" s="17">
        <f>IF(AB105="","",AV105-AB105)</f>
        <v/>
      </c>
      <c r="BB105" s="17">
        <f>IF(AC105="","",AW105-AC105)</f>
        <v/>
      </c>
      <c r="BC105" s="17">
        <f>IF(AD105="","",AX105-AD105)</f>
        <v/>
      </c>
      <c r="BD105" s="17">
        <f>IF(OR(AE105="",B105=""),"",SUMIFS($AE$2:AE105,$B$2:B105,B105))</f>
        <v/>
      </c>
      <c r="BE105" s="17">
        <f>IF(OR(AF105="",B105=""),"",SUMIFS($AF$2:AF105,$B$2:B105,B105))</f>
        <v/>
      </c>
      <c r="BF105" s="17">
        <f>IF(OR(AG105="",B105=""),"",SUMIFS($AG$2:AG105,$B$2:B105,B105))</f>
        <v/>
      </c>
      <c r="BG105" s="17">
        <f>IF(OR(AH105="",B105=""),"",SUMIFS($AH$2:AH105,$B$2:B105,B105))</f>
        <v/>
      </c>
      <c r="BH105" s="17">
        <f>IF(OR(AI105="",B105=""),"",SUMIFS($AI$2:AI105,$B$2:B105,B105))</f>
        <v/>
      </c>
      <c r="BI105" s="17">
        <f>IF(AJ105="","",IF(BI104="",AJ105,MAX(BI104,AJ105)))</f>
        <v/>
      </c>
      <c r="BJ105" s="17">
        <f>IF(AK105="","",IF(BJ104="",AK105,MAX(BJ104,AK105)))</f>
        <v/>
      </c>
      <c r="BK105" s="17">
        <f>IF(AL105="","",IF(BK104="",AL105,MAX(BK104,AL105)))</f>
        <v/>
      </c>
      <c r="BL105" s="17">
        <f>IF(AM105="","",IF(BL104="",AM105,MAX(BL104,AM105)))</f>
        <v/>
      </c>
      <c r="BM105" s="17">
        <f>IF(AN105="","",IF(BM104="",AN105,MAX(BM104,AN105)))</f>
        <v/>
      </c>
      <c r="BN105" s="17">
        <f>IF(AJ105="","",BI105-AJ105)</f>
        <v/>
      </c>
      <c r="BO105" s="17">
        <f>IF(AK105="","",BJ105-AK105)</f>
        <v/>
      </c>
      <c r="BP105" s="17">
        <f>IF(AL105="","",BK105-AL105)</f>
        <v/>
      </c>
      <c r="BQ105" s="17">
        <f>IF(AM105="","",BL105-AM105)</f>
        <v/>
      </c>
      <c r="BR105" s="17">
        <f>IF(AN105="","",BM105-AN105)</f>
        <v/>
      </c>
    </row>
    <row r="106">
      <c r="A106">
        <f>ROW()-1</f>
        <v/>
      </c>
      <c r="B106" s="9" t="n">
        <v>46119</v>
      </c>
      <c r="C106" s="32" t="n">
        <v>0.9479166666666666</v>
      </c>
      <c r="D106" s="11">
        <f>IF(B106="","",CHOOSE(WEEKDAY(B106,2),"Lu","Ma","Mi","Jo","Vi","Sa","Du"))</f>
        <v/>
      </c>
      <c r="E106" s="11">
        <f>IF(OR(B106="",C106=""),"",IF(OR(WEEKDAY(B106,2)=1,WEEKDAY(B106,2)=5),"D",IF(AND(C106&gt;=TIME(15,30,0),C106&lt;TIME(16,30,0)),"C",IF(AND(AND(WEEKDAY(B106,2)&gt;=2,WEEKDAY(B106,2)&lt;=4),C106&gt;=TIME(16,35,0),C106&lt;TIME(17,0,0)),"A1",IF(AND(AND(WEEKDAY(B106,2)&gt;=2,WEEKDAY(B106,2)&lt;=4),C106&gt;=TIME(17,0,0),C106&lt;TIME(18,0,0)),"A2",IF(AND(AND(WEEKDAY(B106,2)&gt;=2,WEEKDAY(B106,2)&lt;=4),C106&gt;=TIME(18,0,0),C106&lt;TIME(19,0,0)),"A3",IF(AND(AND(WEEKDAY(B106,2)&gt;=2,WEEKDAY(B106,2)&lt;=4),C106&gt;=TIME(22,0,0),C106&lt;TIME(22,45,0)),"B","Other")))))))</f>
        <v/>
      </c>
      <c r="F106" s="12" t="inlineStr">
        <is>
          <t>M2D</t>
        </is>
      </c>
      <c r="G106" s="12" t="inlineStr">
        <is>
          <t>DIA</t>
        </is>
      </c>
      <c r="H106" s="12" t="inlineStr">
        <is>
          <t>3min</t>
        </is>
      </c>
      <c r="I106" s="12" t="inlineStr">
        <is>
          <t>Buy</t>
        </is>
      </c>
      <c r="J106" s="13" t="n">
        <v>0.16</v>
      </c>
      <c r="K106" s="13" t="n">
        <v>0.08</v>
      </c>
      <c r="L106" s="13" t="n">
        <v>0.13</v>
      </c>
      <c r="M106" s="13" t="n">
        <v>0.16</v>
      </c>
      <c r="N106" s="12" t="inlineStr">
        <is>
          <t>TP2</t>
        </is>
      </c>
      <c r="O106" s="12" t="n"/>
      <c r="P106" s="14">
        <f>IF(N106="","",IF(N106="SL",-1,K106/J106))</f>
        <v/>
      </c>
      <c r="Q106" s="14">
        <f>IF(N106="","",IF(OR(N106="SL",N106="TP0"),-1,L106/J106))</f>
        <v/>
      </c>
      <c r="R106" s="14">
        <f>IF(N106="","",IF(N106="TP2",M106/J106,-1))</f>
        <v/>
      </c>
      <c r="S106" s="14">
        <f>IF(N106="","",IF(N106="SL",-1,IF(N106="TP0",0.5*K106/J106,0.5*(K106+L106)/J106)))</f>
        <v/>
      </c>
      <c r="T106" s="14">
        <f>IF(N106="","",IF(N106="SL",-1,IF(N106="TP0",0.5*K106/J106-0.5,0.5*(K106+L106)/J106)))</f>
        <v/>
      </c>
      <c r="U106" s="15">
        <f>IF(P106="","",P106*J106/100*Config!$B$4)</f>
        <v/>
      </c>
      <c r="V106" s="15">
        <f>IF(Q106="","",Q106*J106/100*Config!$B$4)</f>
        <v/>
      </c>
      <c r="W106" s="15">
        <f>IF(R106="","",R106*J106/100*Config!$B$4)</f>
        <v/>
      </c>
      <c r="X106" s="15">
        <f>IF(S106="","",S106*J106/100*Config!$B$4)</f>
        <v/>
      </c>
      <c r="Y106" s="15">
        <f>IF(T106="","",T106*J106/100*Config!$B$4)</f>
        <v/>
      </c>
      <c r="Z106" s="15">
        <f>IF(U106="","",Config!$B$4 + SUM($U$2:U106))</f>
        <v/>
      </c>
      <c r="AA106" s="15">
        <f>IF(V106="","",Config!$B$4 + SUM($V$2:V106))</f>
        <v/>
      </c>
      <c r="AB106" s="15">
        <f>IF(W106="","",Config!$B$4 + SUM($W$2:W106))</f>
        <v/>
      </c>
      <c r="AC106" s="15">
        <f>IF(X106="","",Config!$B$4 + SUM($X$2:X106))</f>
        <v/>
      </c>
      <c r="AD106" s="15">
        <f>IF(Y106="","",Config!$B$4 + SUM($Y$2:Y106))</f>
        <v/>
      </c>
      <c r="AE106" s="15">
        <f>IF(P106="","",P106*J106/100*Config!$B$11)</f>
        <v/>
      </c>
      <c r="AF106" s="15">
        <f>IF(Q106="","",Q106*J106/100*Config!$B$11)</f>
        <v/>
      </c>
      <c r="AG106" s="15">
        <f>IF(R106="","",R106*J106/100*Config!$B$11)</f>
        <v/>
      </c>
      <c r="AH106" s="15">
        <f>IF(S106="","",S106*J106/100*Config!$B$11)</f>
        <v/>
      </c>
      <c r="AI106" s="15">
        <f>IF(T106="","",T106*J106/100*Config!$B$11)</f>
        <v/>
      </c>
      <c r="AJ106" s="15">
        <f>IF(AE106="","",Config!$B$9 + SUM($AE$2:AE106))</f>
        <v/>
      </c>
      <c r="AK106" s="15">
        <f>IF(AF106="","",Config!$B$9 + SUM($AF$2:AF106))</f>
        <v/>
      </c>
      <c r="AL106" s="15">
        <f>IF(AG106="","",Config!$B$9 + SUM($AG$2:AG106))</f>
        <v/>
      </c>
      <c r="AM106" s="15">
        <f>IF(AH106="","",Config!$B$9 + SUM($AH$2:AH106))</f>
        <v/>
      </c>
      <c r="AN106" s="15">
        <f>IF(AI106="","",Config!$B$9 + SUM($AI$2:AI106))</f>
        <v/>
      </c>
      <c r="AO106" s="16">
        <f>IF(P106="","",IF(P106&gt;0,1,0))</f>
        <v/>
      </c>
      <c r="AP106" s="16">
        <f>IF(Q106="","",IF(Q106&gt;0,1,0))</f>
        <v/>
      </c>
      <c r="AQ106" s="16">
        <f>IF(R106="","",IF(R106&gt;0,1,0))</f>
        <v/>
      </c>
      <c r="AR106" s="16">
        <f>IF(S106="","",IF(S106&gt;0,1,0))</f>
        <v/>
      </c>
      <c r="AS106" s="16">
        <f>IF(T106="","",IF(T106&gt;0,1,0))</f>
        <v/>
      </c>
      <c r="AT106" s="17">
        <f>IF(Z106="","",IF(AT105="",Z106,MAX(AT105,Z106)))</f>
        <v/>
      </c>
      <c r="AU106" s="17">
        <f>IF(AA106="","",IF(AU105="",AA106,MAX(AU105,AA106)))</f>
        <v/>
      </c>
      <c r="AV106" s="17">
        <f>IF(AB106="","",IF(AV105="",AB106,MAX(AV105,AB106)))</f>
        <v/>
      </c>
      <c r="AW106" s="17">
        <f>IF(AC106="","",IF(AW105="",AC106,MAX(AW105,AC106)))</f>
        <v/>
      </c>
      <c r="AX106" s="17">
        <f>IF(AD106="","",IF(AX105="",AD106,MAX(AX105,AD106)))</f>
        <v/>
      </c>
      <c r="AY106" s="17">
        <f>IF(Z106="","",AT106-Z106)</f>
        <v/>
      </c>
      <c r="AZ106" s="17">
        <f>IF(AA106="","",AU106-AA106)</f>
        <v/>
      </c>
      <c r="BA106" s="17">
        <f>IF(AB106="","",AV106-AB106)</f>
        <v/>
      </c>
      <c r="BB106" s="17">
        <f>IF(AC106="","",AW106-AC106)</f>
        <v/>
      </c>
      <c r="BC106" s="17">
        <f>IF(AD106="","",AX106-AD106)</f>
        <v/>
      </c>
      <c r="BD106" s="17">
        <f>IF(OR(AE106="",B106=""),"",SUMIFS($AE$2:AE106,$B$2:B106,B106))</f>
        <v/>
      </c>
      <c r="BE106" s="17">
        <f>IF(OR(AF106="",B106=""),"",SUMIFS($AF$2:AF106,$B$2:B106,B106))</f>
        <v/>
      </c>
      <c r="BF106" s="17">
        <f>IF(OR(AG106="",B106=""),"",SUMIFS($AG$2:AG106,$B$2:B106,B106))</f>
        <v/>
      </c>
      <c r="BG106" s="17">
        <f>IF(OR(AH106="",B106=""),"",SUMIFS($AH$2:AH106,$B$2:B106,B106))</f>
        <v/>
      </c>
      <c r="BH106" s="17">
        <f>IF(OR(AI106="",B106=""),"",SUMIFS($AI$2:AI106,$B$2:B106,B106))</f>
        <v/>
      </c>
      <c r="BI106" s="17">
        <f>IF(AJ106="","",IF(BI105="",AJ106,MAX(BI105,AJ106)))</f>
        <v/>
      </c>
      <c r="BJ106" s="17">
        <f>IF(AK106="","",IF(BJ105="",AK106,MAX(BJ105,AK106)))</f>
        <v/>
      </c>
      <c r="BK106" s="17">
        <f>IF(AL106="","",IF(BK105="",AL106,MAX(BK105,AL106)))</f>
        <v/>
      </c>
      <c r="BL106" s="17">
        <f>IF(AM106="","",IF(BL105="",AM106,MAX(BL105,AM106)))</f>
        <v/>
      </c>
      <c r="BM106" s="17">
        <f>IF(AN106="","",IF(BM105="",AN106,MAX(BM105,AN106)))</f>
        <v/>
      </c>
      <c r="BN106" s="17">
        <f>IF(AJ106="","",BI106-AJ106)</f>
        <v/>
      </c>
      <c r="BO106" s="17">
        <f>IF(AK106="","",BJ106-AK106)</f>
        <v/>
      </c>
      <c r="BP106" s="17">
        <f>IF(AL106="","",BK106-AL106)</f>
        <v/>
      </c>
      <c r="BQ106" s="17">
        <f>IF(AM106="","",BL106-AM106)</f>
        <v/>
      </c>
      <c r="BR106" s="17">
        <f>IF(AN106="","",BM106-AN106)</f>
        <v/>
      </c>
    </row>
    <row r="107">
      <c r="A107">
        <f>ROW()-1</f>
        <v/>
      </c>
      <c r="B107" s="9" t="n">
        <v>46119</v>
      </c>
      <c r="C107" s="32" t="n">
        <v>0.8854166666666666</v>
      </c>
      <c r="D107" s="11">
        <f>IF(B107="","",CHOOSE(WEEKDAY(B107,2),"Lu","Ma","Mi","Jo","Vi","Sa","Du"))</f>
        <v/>
      </c>
      <c r="E107" s="11">
        <f>IF(OR(B107="",C107=""),"",IF(OR(WEEKDAY(B107,2)=1,WEEKDAY(B107,2)=5),"D",IF(AND(C107&gt;=TIME(15,30,0),C107&lt;TIME(16,30,0)),"C",IF(AND(AND(WEEKDAY(B107,2)&gt;=2,WEEKDAY(B107,2)&lt;=4),C107&gt;=TIME(16,35,0),C107&lt;TIME(17,0,0)),"A1",IF(AND(AND(WEEKDAY(B107,2)&gt;=2,WEEKDAY(B107,2)&lt;=4),C107&gt;=TIME(17,0,0),C107&lt;TIME(18,0,0)),"A2",IF(AND(AND(WEEKDAY(B107,2)&gt;=2,WEEKDAY(B107,2)&lt;=4),C107&gt;=TIME(18,0,0),C107&lt;TIME(19,0,0)),"A3",IF(AND(AND(WEEKDAY(B107,2)&gt;=2,WEEKDAY(B107,2)&lt;=4),C107&gt;=TIME(22,0,0),C107&lt;TIME(22,45,0)),"B","Other")))))))</f>
        <v/>
      </c>
      <c r="F107" s="12" t="inlineStr">
        <is>
          <t>M2D</t>
        </is>
      </c>
      <c r="G107" s="12" t="inlineStr">
        <is>
          <t>DIA</t>
        </is>
      </c>
      <c r="H107" s="12" t="inlineStr">
        <is>
          <t>3min</t>
        </is>
      </c>
      <c r="I107" s="12" t="inlineStr">
        <is>
          <t>Buy</t>
        </is>
      </c>
      <c r="J107" s="13" t="n">
        <v>0.1</v>
      </c>
      <c r="K107" s="13" t="n">
        <v>0.04</v>
      </c>
      <c r="L107" s="13" t="n">
        <v>0.07000000000000001</v>
      </c>
      <c r="M107" s="13" t="n">
        <v>0.1</v>
      </c>
      <c r="N107" s="12" t="inlineStr">
        <is>
          <t>TP1</t>
        </is>
      </c>
      <c r="O107" s="12" t="n"/>
      <c r="P107" s="14">
        <f>IF(N107="","",IF(N107="SL",-1,K107/J107))</f>
        <v/>
      </c>
      <c r="Q107" s="14">
        <f>IF(N107="","",IF(OR(N107="SL",N107="TP0"),-1,L107/J107))</f>
        <v/>
      </c>
      <c r="R107" s="14">
        <f>IF(N107="","",IF(N107="TP2",M107/J107,-1))</f>
        <v/>
      </c>
      <c r="S107" s="14">
        <f>IF(N107="","",IF(N107="SL",-1,IF(N107="TP0",0.5*K107/J107,0.5*(K107+L107)/J107)))</f>
        <v/>
      </c>
      <c r="T107" s="14">
        <f>IF(N107="","",IF(N107="SL",-1,IF(N107="TP0",0.5*K107/J107-0.5,0.5*(K107+L107)/J107)))</f>
        <v/>
      </c>
      <c r="U107" s="15">
        <f>IF(P107="","",P107*J107/100*Config!$B$4)</f>
        <v/>
      </c>
      <c r="V107" s="15">
        <f>IF(Q107="","",Q107*J107/100*Config!$B$4)</f>
        <v/>
      </c>
      <c r="W107" s="15">
        <f>IF(R107="","",R107*J107/100*Config!$B$4)</f>
        <v/>
      </c>
      <c r="X107" s="15">
        <f>IF(S107="","",S107*J107/100*Config!$B$4)</f>
        <v/>
      </c>
      <c r="Y107" s="15">
        <f>IF(T107="","",T107*J107/100*Config!$B$4)</f>
        <v/>
      </c>
      <c r="Z107" s="15">
        <f>IF(U107="","",Config!$B$4 + SUM($U$2:U107))</f>
        <v/>
      </c>
      <c r="AA107" s="15">
        <f>IF(V107="","",Config!$B$4 + SUM($V$2:V107))</f>
        <v/>
      </c>
      <c r="AB107" s="15">
        <f>IF(W107="","",Config!$B$4 + SUM($W$2:W107))</f>
        <v/>
      </c>
      <c r="AC107" s="15">
        <f>IF(X107="","",Config!$B$4 + SUM($X$2:X107))</f>
        <v/>
      </c>
      <c r="AD107" s="15">
        <f>IF(Y107="","",Config!$B$4 + SUM($Y$2:Y107))</f>
        <v/>
      </c>
      <c r="AE107" s="15">
        <f>IF(P107="","",P107*J107/100*Config!$B$11)</f>
        <v/>
      </c>
      <c r="AF107" s="15">
        <f>IF(Q107="","",Q107*J107/100*Config!$B$11)</f>
        <v/>
      </c>
      <c r="AG107" s="15">
        <f>IF(R107="","",R107*J107/100*Config!$B$11)</f>
        <v/>
      </c>
      <c r="AH107" s="15">
        <f>IF(S107="","",S107*J107/100*Config!$B$11)</f>
        <v/>
      </c>
      <c r="AI107" s="15">
        <f>IF(T107="","",T107*J107/100*Config!$B$11)</f>
        <v/>
      </c>
      <c r="AJ107" s="15">
        <f>IF(AE107="","",Config!$B$9 + SUM($AE$2:AE107))</f>
        <v/>
      </c>
      <c r="AK107" s="15">
        <f>IF(AF107="","",Config!$B$9 + SUM($AF$2:AF107))</f>
        <v/>
      </c>
      <c r="AL107" s="15">
        <f>IF(AG107="","",Config!$B$9 + SUM($AG$2:AG107))</f>
        <v/>
      </c>
      <c r="AM107" s="15">
        <f>IF(AH107="","",Config!$B$9 + SUM($AH$2:AH107))</f>
        <v/>
      </c>
      <c r="AN107" s="15">
        <f>IF(AI107="","",Config!$B$9 + SUM($AI$2:AI107))</f>
        <v/>
      </c>
      <c r="AO107" s="16">
        <f>IF(P107="","",IF(P107&gt;0,1,0))</f>
        <v/>
      </c>
      <c r="AP107" s="16">
        <f>IF(Q107="","",IF(Q107&gt;0,1,0))</f>
        <v/>
      </c>
      <c r="AQ107" s="16">
        <f>IF(R107="","",IF(R107&gt;0,1,0))</f>
        <v/>
      </c>
      <c r="AR107" s="16">
        <f>IF(S107="","",IF(S107&gt;0,1,0))</f>
        <v/>
      </c>
      <c r="AS107" s="16">
        <f>IF(T107="","",IF(T107&gt;0,1,0))</f>
        <v/>
      </c>
      <c r="AT107" s="17">
        <f>IF(Z107="","",IF(AT106="",Z107,MAX(AT106,Z107)))</f>
        <v/>
      </c>
      <c r="AU107" s="17">
        <f>IF(AA107="","",IF(AU106="",AA107,MAX(AU106,AA107)))</f>
        <v/>
      </c>
      <c r="AV107" s="17">
        <f>IF(AB107="","",IF(AV106="",AB107,MAX(AV106,AB107)))</f>
        <v/>
      </c>
      <c r="AW107" s="17">
        <f>IF(AC107="","",IF(AW106="",AC107,MAX(AW106,AC107)))</f>
        <v/>
      </c>
      <c r="AX107" s="17">
        <f>IF(AD107="","",IF(AX106="",AD107,MAX(AX106,AD107)))</f>
        <v/>
      </c>
      <c r="AY107" s="17">
        <f>IF(Z107="","",AT107-Z107)</f>
        <v/>
      </c>
      <c r="AZ107" s="17">
        <f>IF(AA107="","",AU107-AA107)</f>
        <v/>
      </c>
      <c r="BA107" s="17">
        <f>IF(AB107="","",AV107-AB107)</f>
        <v/>
      </c>
      <c r="BB107" s="17">
        <f>IF(AC107="","",AW107-AC107)</f>
        <v/>
      </c>
      <c r="BC107" s="17">
        <f>IF(AD107="","",AX107-AD107)</f>
        <v/>
      </c>
      <c r="BD107" s="17">
        <f>IF(OR(AE107="",B107=""),"",SUMIFS($AE$2:AE107,$B$2:B107,B107))</f>
        <v/>
      </c>
      <c r="BE107" s="17">
        <f>IF(OR(AF107="",B107=""),"",SUMIFS($AF$2:AF107,$B$2:B107,B107))</f>
        <v/>
      </c>
      <c r="BF107" s="17">
        <f>IF(OR(AG107="",B107=""),"",SUMIFS($AG$2:AG107,$B$2:B107,B107))</f>
        <v/>
      </c>
      <c r="BG107" s="17">
        <f>IF(OR(AH107="",B107=""),"",SUMIFS($AH$2:AH107,$B$2:B107,B107))</f>
        <v/>
      </c>
      <c r="BH107" s="17">
        <f>IF(OR(AI107="",B107=""),"",SUMIFS($AI$2:AI107,$B$2:B107,B107))</f>
        <v/>
      </c>
      <c r="BI107" s="17">
        <f>IF(AJ107="","",IF(BI106="",AJ107,MAX(BI106,AJ107)))</f>
        <v/>
      </c>
      <c r="BJ107" s="17">
        <f>IF(AK107="","",IF(BJ106="",AK107,MAX(BJ106,AK107)))</f>
        <v/>
      </c>
      <c r="BK107" s="17">
        <f>IF(AL107="","",IF(BK106="",AL107,MAX(BK106,AL107)))</f>
        <v/>
      </c>
      <c r="BL107" s="17">
        <f>IF(AM107="","",IF(BL106="",AM107,MAX(BL106,AM107)))</f>
        <v/>
      </c>
      <c r="BM107" s="17">
        <f>IF(AN107="","",IF(BM106="",AN107,MAX(BM106,AN107)))</f>
        <v/>
      </c>
      <c r="BN107" s="17">
        <f>IF(AJ107="","",BI107-AJ107)</f>
        <v/>
      </c>
      <c r="BO107" s="17">
        <f>IF(AK107="","",BJ107-AK107)</f>
        <v/>
      </c>
      <c r="BP107" s="17">
        <f>IF(AL107="","",BK107-AL107)</f>
        <v/>
      </c>
      <c r="BQ107" s="17">
        <f>IF(AM107="","",BL107-AM107)</f>
        <v/>
      </c>
      <c r="BR107" s="17">
        <f>IF(AN107="","",BM107-AN107)</f>
        <v/>
      </c>
    </row>
    <row r="108">
      <c r="A108">
        <f>ROW()-1</f>
        <v/>
      </c>
      <c r="B108" s="9" t="n">
        <v>46119</v>
      </c>
      <c r="C108" s="32" t="n">
        <v>0.8083333333333333</v>
      </c>
      <c r="D108" s="11">
        <f>IF(B108="","",CHOOSE(WEEKDAY(B108,2),"Lu","Ma","Mi","Jo","Vi","Sa","Du"))</f>
        <v/>
      </c>
      <c r="E108" s="11">
        <f>IF(OR(B108="",C108=""),"",IF(OR(WEEKDAY(B108,2)=1,WEEKDAY(B108,2)=5),"D",IF(AND(C108&gt;=TIME(15,30,0),C108&lt;TIME(16,30,0)),"C",IF(AND(AND(WEEKDAY(B108,2)&gt;=2,WEEKDAY(B108,2)&lt;=4),C108&gt;=TIME(16,35,0),C108&lt;TIME(17,0,0)),"A1",IF(AND(AND(WEEKDAY(B108,2)&gt;=2,WEEKDAY(B108,2)&lt;=4),C108&gt;=TIME(17,0,0),C108&lt;TIME(18,0,0)),"A2",IF(AND(AND(WEEKDAY(B108,2)&gt;=2,WEEKDAY(B108,2)&lt;=4),C108&gt;=TIME(18,0,0),C108&lt;TIME(19,0,0)),"A3",IF(AND(AND(WEEKDAY(B108,2)&gt;=2,WEEKDAY(B108,2)&lt;=4),C108&gt;=TIME(22,0,0),C108&lt;TIME(22,45,0)),"B","Other")))))))</f>
        <v/>
      </c>
      <c r="F108" s="12" t="inlineStr">
        <is>
          <t>M2D</t>
        </is>
      </c>
      <c r="G108" s="12" t="inlineStr">
        <is>
          <t>DIA</t>
        </is>
      </c>
      <c r="H108" s="12" t="inlineStr">
        <is>
          <t>3min</t>
        </is>
      </c>
      <c r="I108" s="12" t="inlineStr">
        <is>
          <t>Buy</t>
        </is>
      </c>
      <c r="J108" s="13" t="n">
        <v>0.11</v>
      </c>
      <c r="K108" s="13" t="n">
        <v>0.05</v>
      </c>
      <c r="L108" s="13" t="n">
        <v>0.08</v>
      </c>
      <c r="M108" s="13" t="n">
        <v>0.11</v>
      </c>
      <c r="N108" s="12" t="inlineStr">
        <is>
          <t>TP2</t>
        </is>
      </c>
      <c r="O108" s="12" t="n"/>
      <c r="P108" s="14">
        <f>IF(N108="","",IF(N108="SL",-1,K108/J108))</f>
        <v/>
      </c>
      <c r="Q108" s="14">
        <f>IF(N108="","",IF(OR(N108="SL",N108="TP0"),-1,L108/J108))</f>
        <v/>
      </c>
      <c r="R108" s="14">
        <f>IF(N108="","",IF(N108="TP2",M108/J108,-1))</f>
        <v/>
      </c>
      <c r="S108" s="14">
        <f>IF(N108="","",IF(N108="SL",-1,IF(N108="TP0",0.5*K108/J108,0.5*(K108+L108)/J108)))</f>
        <v/>
      </c>
      <c r="T108" s="14">
        <f>IF(N108="","",IF(N108="SL",-1,IF(N108="TP0",0.5*K108/J108-0.5,0.5*(K108+L108)/J108)))</f>
        <v/>
      </c>
      <c r="U108" s="15">
        <f>IF(P108="","",P108*J108/100*Config!$B$4)</f>
        <v/>
      </c>
      <c r="V108" s="15">
        <f>IF(Q108="","",Q108*J108/100*Config!$B$4)</f>
        <v/>
      </c>
      <c r="W108" s="15">
        <f>IF(R108="","",R108*J108/100*Config!$B$4)</f>
        <v/>
      </c>
      <c r="X108" s="15">
        <f>IF(S108="","",S108*J108/100*Config!$B$4)</f>
        <v/>
      </c>
      <c r="Y108" s="15">
        <f>IF(T108="","",T108*J108/100*Config!$B$4)</f>
        <v/>
      </c>
      <c r="Z108" s="15">
        <f>IF(U108="","",Config!$B$4 + SUM($U$2:U108))</f>
        <v/>
      </c>
      <c r="AA108" s="15">
        <f>IF(V108="","",Config!$B$4 + SUM($V$2:V108))</f>
        <v/>
      </c>
      <c r="AB108" s="15">
        <f>IF(W108="","",Config!$B$4 + SUM($W$2:W108))</f>
        <v/>
      </c>
      <c r="AC108" s="15">
        <f>IF(X108="","",Config!$B$4 + SUM($X$2:X108))</f>
        <v/>
      </c>
      <c r="AD108" s="15">
        <f>IF(Y108="","",Config!$B$4 + SUM($Y$2:Y108))</f>
        <v/>
      </c>
      <c r="AE108" s="15">
        <f>IF(P108="","",P108*J108/100*Config!$B$11)</f>
        <v/>
      </c>
      <c r="AF108" s="15">
        <f>IF(Q108="","",Q108*J108/100*Config!$B$11)</f>
        <v/>
      </c>
      <c r="AG108" s="15">
        <f>IF(R108="","",R108*J108/100*Config!$B$11)</f>
        <v/>
      </c>
      <c r="AH108" s="15">
        <f>IF(S108="","",S108*J108/100*Config!$B$11)</f>
        <v/>
      </c>
      <c r="AI108" s="15">
        <f>IF(T108="","",T108*J108/100*Config!$B$11)</f>
        <v/>
      </c>
      <c r="AJ108" s="15">
        <f>IF(AE108="","",Config!$B$9 + SUM($AE$2:AE108))</f>
        <v/>
      </c>
      <c r="AK108" s="15">
        <f>IF(AF108="","",Config!$B$9 + SUM($AF$2:AF108))</f>
        <v/>
      </c>
      <c r="AL108" s="15">
        <f>IF(AG108="","",Config!$B$9 + SUM($AG$2:AG108))</f>
        <v/>
      </c>
      <c r="AM108" s="15">
        <f>IF(AH108="","",Config!$B$9 + SUM($AH$2:AH108))</f>
        <v/>
      </c>
      <c r="AN108" s="15">
        <f>IF(AI108="","",Config!$B$9 + SUM($AI$2:AI108))</f>
        <v/>
      </c>
      <c r="AO108" s="16">
        <f>IF(P108="","",IF(P108&gt;0,1,0))</f>
        <v/>
      </c>
      <c r="AP108" s="16">
        <f>IF(Q108="","",IF(Q108&gt;0,1,0))</f>
        <v/>
      </c>
      <c r="AQ108" s="16">
        <f>IF(R108="","",IF(R108&gt;0,1,0))</f>
        <v/>
      </c>
      <c r="AR108" s="16">
        <f>IF(S108="","",IF(S108&gt;0,1,0))</f>
        <v/>
      </c>
      <c r="AS108" s="16">
        <f>IF(T108="","",IF(T108&gt;0,1,0))</f>
        <v/>
      </c>
      <c r="AT108" s="17">
        <f>IF(Z108="","",IF(AT107="",Z108,MAX(AT107,Z108)))</f>
        <v/>
      </c>
      <c r="AU108" s="17">
        <f>IF(AA108="","",IF(AU107="",AA108,MAX(AU107,AA108)))</f>
        <v/>
      </c>
      <c r="AV108" s="17">
        <f>IF(AB108="","",IF(AV107="",AB108,MAX(AV107,AB108)))</f>
        <v/>
      </c>
      <c r="AW108" s="17">
        <f>IF(AC108="","",IF(AW107="",AC108,MAX(AW107,AC108)))</f>
        <v/>
      </c>
      <c r="AX108" s="17">
        <f>IF(AD108="","",IF(AX107="",AD108,MAX(AX107,AD108)))</f>
        <v/>
      </c>
      <c r="AY108" s="17">
        <f>IF(Z108="","",AT108-Z108)</f>
        <v/>
      </c>
      <c r="AZ108" s="17">
        <f>IF(AA108="","",AU108-AA108)</f>
        <v/>
      </c>
      <c r="BA108" s="17">
        <f>IF(AB108="","",AV108-AB108)</f>
        <v/>
      </c>
      <c r="BB108" s="17">
        <f>IF(AC108="","",AW108-AC108)</f>
        <v/>
      </c>
      <c r="BC108" s="17">
        <f>IF(AD108="","",AX108-AD108)</f>
        <v/>
      </c>
      <c r="BD108" s="17">
        <f>IF(OR(AE108="",B108=""),"",SUMIFS($AE$2:AE108,$B$2:B108,B108))</f>
        <v/>
      </c>
      <c r="BE108" s="17">
        <f>IF(OR(AF108="",B108=""),"",SUMIFS($AF$2:AF108,$B$2:B108,B108))</f>
        <v/>
      </c>
      <c r="BF108" s="17">
        <f>IF(OR(AG108="",B108=""),"",SUMIFS($AG$2:AG108,$B$2:B108,B108))</f>
        <v/>
      </c>
      <c r="BG108" s="17">
        <f>IF(OR(AH108="",B108=""),"",SUMIFS($AH$2:AH108,$B$2:B108,B108))</f>
        <v/>
      </c>
      <c r="BH108" s="17">
        <f>IF(OR(AI108="",B108=""),"",SUMIFS($AI$2:AI108,$B$2:B108,B108))</f>
        <v/>
      </c>
      <c r="BI108" s="17">
        <f>IF(AJ108="","",IF(BI107="",AJ108,MAX(BI107,AJ108)))</f>
        <v/>
      </c>
      <c r="BJ108" s="17">
        <f>IF(AK108="","",IF(BJ107="",AK108,MAX(BJ107,AK108)))</f>
        <v/>
      </c>
      <c r="BK108" s="17">
        <f>IF(AL108="","",IF(BK107="",AL108,MAX(BK107,AL108)))</f>
        <v/>
      </c>
      <c r="BL108" s="17">
        <f>IF(AM108="","",IF(BL107="",AM108,MAX(BL107,AM108)))</f>
        <v/>
      </c>
      <c r="BM108" s="17">
        <f>IF(AN108="","",IF(BM107="",AN108,MAX(BM107,AN108)))</f>
        <v/>
      </c>
      <c r="BN108" s="17">
        <f>IF(AJ108="","",BI108-AJ108)</f>
        <v/>
      </c>
      <c r="BO108" s="17">
        <f>IF(AK108="","",BJ108-AK108)</f>
        <v/>
      </c>
      <c r="BP108" s="17">
        <f>IF(AL108="","",BK108-AL108)</f>
        <v/>
      </c>
      <c r="BQ108" s="17">
        <f>IF(AM108="","",BL108-AM108)</f>
        <v/>
      </c>
      <c r="BR108" s="17">
        <f>IF(AN108="","",BM108-AN108)</f>
        <v/>
      </c>
    </row>
    <row r="109">
      <c r="A109">
        <f>ROW()-1</f>
        <v/>
      </c>
      <c r="B109" s="9" t="n">
        <v>46119</v>
      </c>
      <c r="C109" s="32" t="n">
        <v>0.7791666666666667</v>
      </c>
      <c r="D109" s="11">
        <f>IF(B109="","",CHOOSE(WEEKDAY(B109,2),"Lu","Ma","Mi","Jo","Vi","Sa","Du"))</f>
        <v/>
      </c>
      <c r="E109" s="11">
        <f>IF(OR(B109="",C109=""),"",IF(OR(WEEKDAY(B109,2)=1,WEEKDAY(B109,2)=5),"D",IF(AND(C109&gt;=TIME(15,30,0),C109&lt;TIME(16,30,0)),"C",IF(AND(AND(WEEKDAY(B109,2)&gt;=2,WEEKDAY(B109,2)&lt;=4),C109&gt;=TIME(16,35,0),C109&lt;TIME(17,0,0)),"A1",IF(AND(AND(WEEKDAY(B109,2)&gt;=2,WEEKDAY(B109,2)&lt;=4),C109&gt;=TIME(17,0,0),C109&lt;TIME(18,0,0)),"A2",IF(AND(AND(WEEKDAY(B109,2)&gt;=2,WEEKDAY(B109,2)&lt;=4),C109&gt;=TIME(18,0,0),C109&lt;TIME(19,0,0)),"A3",IF(AND(AND(WEEKDAY(B109,2)&gt;=2,WEEKDAY(B109,2)&lt;=4),C109&gt;=TIME(22,0,0),C109&lt;TIME(22,45,0)),"B","Other")))))))</f>
        <v/>
      </c>
      <c r="F109" s="12" t="inlineStr">
        <is>
          <t>M2D</t>
        </is>
      </c>
      <c r="G109" s="12" t="inlineStr">
        <is>
          <t>DIA</t>
        </is>
      </c>
      <c r="H109" s="12" t="inlineStr">
        <is>
          <t>3min</t>
        </is>
      </c>
      <c r="I109" s="12" t="inlineStr">
        <is>
          <t>Sell</t>
        </is>
      </c>
      <c r="J109" s="13" t="n">
        <v>0.21</v>
      </c>
      <c r="K109" s="13" t="n">
        <v>0.11</v>
      </c>
      <c r="L109" s="13" t="n">
        <v>0.18</v>
      </c>
      <c r="M109" s="13" t="n">
        <v>0.21</v>
      </c>
      <c r="N109" s="12" t="inlineStr">
        <is>
          <t>SL</t>
        </is>
      </c>
      <c r="O109" s="12" t="n"/>
      <c r="P109" s="14">
        <f>IF(N109="","",IF(N109="SL",-1,K109/J109))</f>
        <v/>
      </c>
      <c r="Q109" s="14">
        <f>IF(N109="","",IF(OR(N109="SL",N109="TP0"),-1,L109/J109))</f>
        <v/>
      </c>
      <c r="R109" s="14">
        <f>IF(N109="","",IF(N109="TP2",M109/J109,-1))</f>
        <v/>
      </c>
      <c r="S109" s="14">
        <f>IF(N109="","",IF(N109="SL",-1,IF(N109="TP0",0.5*K109/J109,0.5*(K109+L109)/J109)))</f>
        <v/>
      </c>
      <c r="T109" s="14">
        <f>IF(N109="","",IF(N109="SL",-1,IF(N109="TP0",0.5*K109/J109-0.5,0.5*(K109+L109)/J109)))</f>
        <v/>
      </c>
      <c r="U109" s="15">
        <f>IF(P109="","",P109*J109/100*Config!$B$4)</f>
        <v/>
      </c>
      <c r="V109" s="15">
        <f>IF(Q109="","",Q109*J109/100*Config!$B$4)</f>
        <v/>
      </c>
      <c r="W109" s="15">
        <f>IF(R109="","",R109*J109/100*Config!$B$4)</f>
        <v/>
      </c>
      <c r="X109" s="15">
        <f>IF(S109="","",S109*J109/100*Config!$B$4)</f>
        <v/>
      </c>
      <c r="Y109" s="15">
        <f>IF(T109="","",T109*J109/100*Config!$B$4)</f>
        <v/>
      </c>
      <c r="Z109" s="15">
        <f>IF(U109="","",Config!$B$4 + SUM($U$2:U109))</f>
        <v/>
      </c>
      <c r="AA109" s="15">
        <f>IF(V109="","",Config!$B$4 + SUM($V$2:V109))</f>
        <v/>
      </c>
      <c r="AB109" s="15">
        <f>IF(W109="","",Config!$B$4 + SUM($W$2:W109))</f>
        <v/>
      </c>
      <c r="AC109" s="15">
        <f>IF(X109="","",Config!$B$4 + SUM($X$2:X109))</f>
        <v/>
      </c>
      <c r="AD109" s="15">
        <f>IF(Y109="","",Config!$B$4 + SUM($Y$2:Y109))</f>
        <v/>
      </c>
      <c r="AE109" s="15">
        <f>IF(P109="","",P109*J109/100*Config!$B$11)</f>
        <v/>
      </c>
      <c r="AF109" s="15">
        <f>IF(Q109="","",Q109*J109/100*Config!$B$11)</f>
        <v/>
      </c>
      <c r="AG109" s="15">
        <f>IF(R109="","",R109*J109/100*Config!$B$11)</f>
        <v/>
      </c>
      <c r="AH109" s="15">
        <f>IF(S109="","",S109*J109/100*Config!$B$11)</f>
        <v/>
      </c>
      <c r="AI109" s="15">
        <f>IF(T109="","",T109*J109/100*Config!$B$11)</f>
        <v/>
      </c>
      <c r="AJ109" s="15">
        <f>IF(AE109="","",Config!$B$9 + SUM($AE$2:AE109))</f>
        <v/>
      </c>
      <c r="AK109" s="15">
        <f>IF(AF109="","",Config!$B$9 + SUM($AF$2:AF109))</f>
        <v/>
      </c>
      <c r="AL109" s="15">
        <f>IF(AG109="","",Config!$B$9 + SUM($AG$2:AG109))</f>
        <v/>
      </c>
      <c r="AM109" s="15">
        <f>IF(AH109="","",Config!$B$9 + SUM($AH$2:AH109))</f>
        <v/>
      </c>
      <c r="AN109" s="15">
        <f>IF(AI109="","",Config!$B$9 + SUM($AI$2:AI109))</f>
        <v/>
      </c>
      <c r="AO109" s="16">
        <f>IF(P109="","",IF(P109&gt;0,1,0))</f>
        <v/>
      </c>
      <c r="AP109" s="16">
        <f>IF(Q109="","",IF(Q109&gt;0,1,0))</f>
        <v/>
      </c>
      <c r="AQ109" s="16">
        <f>IF(R109="","",IF(R109&gt;0,1,0))</f>
        <v/>
      </c>
      <c r="AR109" s="16">
        <f>IF(S109="","",IF(S109&gt;0,1,0))</f>
        <v/>
      </c>
      <c r="AS109" s="16">
        <f>IF(T109="","",IF(T109&gt;0,1,0))</f>
        <v/>
      </c>
      <c r="AT109" s="17">
        <f>IF(Z109="","",IF(AT108="",Z109,MAX(AT108,Z109)))</f>
        <v/>
      </c>
      <c r="AU109" s="17">
        <f>IF(AA109="","",IF(AU108="",AA109,MAX(AU108,AA109)))</f>
        <v/>
      </c>
      <c r="AV109" s="17">
        <f>IF(AB109="","",IF(AV108="",AB109,MAX(AV108,AB109)))</f>
        <v/>
      </c>
      <c r="AW109" s="17">
        <f>IF(AC109="","",IF(AW108="",AC109,MAX(AW108,AC109)))</f>
        <v/>
      </c>
      <c r="AX109" s="17">
        <f>IF(AD109="","",IF(AX108="",AD109,MAX(AX108,AD109)))</f>
        <v/>
      </c>
      <c r="AY109" s="17">
        <f>IF(Z109="","",AT109-Z109)</f>
        <v/>
      </c>
      <c r="AZ109" s="17">
        <f>IF(AA109="","",AU109-AA109)</f>
        <v/>
      </c>
      <c r="BA109" s="17">
        <f>IF(AB109="","",AV109-AB109)</f>
        <v/>
      </c>
      <c r="BB109" s="17">
        <f>IF(AC109="","",AW109-AC109)</f>
        <v/>
      </c>
      <c r="BC109" s="17">
        <f>IF(AD109="","",AX109-AD109)</f>
        <v/>
      </c>
      <c r="BD109" s="17">
        <f>IF(OR(AE109="",B109=""),"",SUMIFS($AE$2:AE109,$B$2:B109,B109))</f>
        <v/>
      </c>
      <c r="BE109" s="17">
        <f>IF(OR(AF109="",B109=""),"",SUMIFS($AF$2:AF109,$B$2:B109,B109))</f>
        <v/>
      </c>
      <c r="BF109" s="17">
        <f>IF(OR(AG109="",B109=""),"",SUMIFS($AG$2:AG109,$B$2:B109,B109))</f>
        <v/>
      </c>
      <c r="BG109" s="17">
        <f>IF(OR(AH109="",B109=""),"",SUMIFS($AH$2:AH109,$B$2:B109,B109))</f>
        <v/>
      </c>
      <c r="BH109" s="17">
        <f>IF(OR(AI109="",B109=""),"",SUMIFS($AI$2:AI109,$B$2:B109,B109))</f>
        <v/>
      </c>
      <c r="BI109" s="17">
        <f>IF(AJ109="","",IF(BI108="",AJ109,MAX(BI108,AJ109)))</f>
        <v/>
      </c>
      <c r="BJ109" s="17">
        <f>IF(AK109="","",IF(BJ108="",AK109,MAX(BJ108,AK109)))</f>
        <v/>
      </c>
      <c r="BK109" s="17">
        <f>IF(AL109="","",IF(BK108="",AL109,MAX(BK108,AL109)))</f>
        <v/>
      </c>
      <c r="BL109" s="17">
        <f>IF(AM109="","",IF(BL108="",AM109,MAX(BL108,AM109)))</f>
        <v/>
      </c>
      <c r="BM109" s="17">
        <f>IF(AN109="","",IF(BM108="",AN109,MAX(BM108,AN109)))</f>
        <v/>
      </c>
      <c r="BN109" s="17">
        <f>IF(AJ109="","",BI109-AJ109)</f>
        <v/>
      </c>
      <c r="BO109" s="17">
        <f>IF(AK109="","",BJ109-AK109)</f>
        <v/>
      </c>
      <c r="BP109" s="17">
        <f>IF(AL109="","",BK109-AL109)</f>
        <v/>
      </c>
      <c r="BQ109" s="17">
        <f>IF(AM109="","",BL109-AM109)</f>
        <v/>
      </c>
      <c r="BR109" s="17">
        <f>IF(AN109="","",BM109-AN109)</f>
        <v/>
      </c>
    </row>
    <row r="110">
      <c r="A110">
        <f>ROW()-1</f>
        <v/>
      </c>
      <c r="B110" s="9" t="n">
        <v>46119</v>
      </c>
      <c r="C110" s="32" t="n">
        <v>0.7104166666666667</v>
      </c>
      <c r="D110" s="11">
        <f>IF(B110="","",CHOOSE(WEEKDAY(B110,2),"Lu","Ma","Mi","Jo","Vi","Sa","Du"))</f>
        <v/>
      </c>
      <c r="E110" s="11">
        <f>IF(OR(B110="",C110=""),"",IF(OR(WEEKDAY(B110,2)=1,WEEKDAY(B110,2)=5),"D",IF(AND(C110&gt;=TIME(15,30,0),C110&lt;TIME(16,30,0)),"C",IF(AND(AND(WEEKDAY(B110,2)&gt;=2,WEEKDAY(B110,2)&lt;=4),C110&gt;=TIME(16,35,0),C110&lt;TIME(17,0,0)),"A1",IF(AND(AND(WEEKDAY(B110,2)&gt;=2,WEEKDAY(B110,2)&lt;=4),C110&gt;=TIME(17,0,0),C110&lt;TIME(18,0,0)),"A2",IF(AND(AND(WEEKDAY(B110,2)&gt;=2,WEEKDAY(B110,2)&lt;=4),C110&gt;=TIME(18,0,0),C110&lt;TIME(19,0,0)),"A3",IF(AND(AND(WEEKDAY(B110,2)&gt;=2,WEEKDAY(B110,2)&lt;=4),C110&gt;=TIME(22,0,0),C110&lt;TIME(22,45,0)),"B","Other")))))))</f>
        <v/>
      </c>
      <c r="F110" s="12" t="inlineStr">
        <is>
          <t>M2D</t>
        </is>
      </c>
      <c r="G110" s="12" t="inlineStr">
        <is>
          <t>DIA</t>
        </is>
      </c>
      <c r="H110" s="12" t="inlineStr">
        <is>
          <t>3min</t>
        </is>
      </c>
      <c r="I110" s="12" t="inlineStr">
        <is>
          <t>Sell</t>
        </is>
      </c>
      <c r="J110" s="13" t="n">
        <v>0.33</v>
      </c>
      <c r="K110" s="13" t="n">
        <v>0.18</v>
      </c>
      <c r="L110" s="13" t="n">
        <v>0.3</v>
      </c>
      <c r="M110" s="13" t="n">
        <v>0.33</v>
      </c>
      <c r="N110" s="12" t="inlineStr">
        <is>
          <t>TP0</t>
        </is>
      </c>
      <c r="O110" s="12" t="n"/>
      <c r="P110" s="14">
        <f>IF(N110="","",IF(N110="SL",-1,K110/J110))</f>
        <v/>
      </c>
      <c r="Q110" s="14">
        <f>IF(N110="","",IF(OR(N110="SL",N110="TP0"),-1,L110/J110))</f>
        <v/>
      </c>
      <c r="R110" s="14">
        <f>IF(N110="","",IF(N110="TP2",M110/J110,-1))</f>
        <v/>
      </c>
      <c r="S110" s="14">
        <f>IF(N110="","",IF(N110="SL",-1,IF(N110="TP0",0.5*K110/J110,0.5*(K110+L110)/J110)))</f>
        <v/>
      </c>
      <c r="T110" s="14">
        <f>IF(N110="","",IF(N110="SL",-1,IF(N110="TP0",0.5*K110/J110-0.5,0.5*(K110+L110)/J110)))</f>
        <v/>
      </c>
      <c r="U110" s="15">
        <f>IF(P110="","",P110*J110/100*Config!$B$4)</f>
        <v/>
      </c>
      <c r="V110" s="15">
        <f>IF(Q110="","",Q110*J110/100*Config!$B$4)</f>
        <v/>
      </c>
      <c r="W110" s="15">
        <f>IF(R110="","",R110*J110/100*Config!$B$4)</f>
        <v/>
      </c>
      <c r="X110" s="15">
        <f>IF(S110="","",S110*J110/100*Config!$B$4)</f>
        <v/>
      </c>
      <c r="Y110" s="15">
        <f>IF(T110="","",T110*J110/100*Config!$B$4)</f>
        <v/>
      </c>
      <c r="Z110" s="15">
        <f>IF(U110="","",Config!$B$4 + SUM($U$2:U110))</f>
        <v/>
      </c>
      <c r="AA110" s="15">
        <f>IF(V110="","",Config!$B$4 + SUM($V$2:V110))</f>
        <v/>
      </c>
      <c r="AB110" s="15">
        <f>IF(W110="","",Config!$B$4 + SUM($W$2:W110))</f>
        <v/>
      </c>
      <c r="AC110" s="15">
        <f>IF(X110="","",Config!$B$4 + SUM($X$2:X110))</f>
        <v/>
      </c>
      <c r="AD110" s="15">
        <f>IF(Y110="","",Config!$B$4 + SUM($Y$2:Y110))</f>
        <v/>
      </c>
      <c r="AE110" s="15">
        <f>IF(P110="","",P110*J110/100*Config!$B$11)</f>
        <v/>
      </c>
      <c r="AF110" s="15">
        <f>IF(Q110="","",Q110*J110/100*Config!$B$11)</f>
        <v/>
      </c>
      <c r="AG110" s="15">
        <f>IF(R110="","",R110*J110/100*Config!$B$11)</f>
        <v/>
      </c>
      <c r="AH110" s="15">
        <f>IF(S110="","",S110*J110/100*Config!$B$11)</f>
        <v/>
      </c>
      <c r="AI110" s="15">
        <f>IF(T110="","",T110*J110/100*Config!$B$11)</f>
        <v/>
      </c>
      <c r="AJ110" s="15">
        <f>IF(AE110="","",Config!$B$9 + SUM($AE$2:AE110))</f>
        <v/>
      </c>
      <c r="AK110" s="15">
        <f>IF(AF110="","",Config!$B$9 + SUM($AF$2:AF110))</f>
        <v/>
      </c>
      <c r="AL110" s="15">
        <f>IF(AG110="","",Config!$B$9 + SUM($AG$2:AG110))</f>
        <v/>
      </c>
      <c r="AM110" s="15">
        <f>IF(AH110="","",Config!$B$9 + SUM($AH$2:AH110))</f>
        <v/>
      </c>
      <c r="AN110" s="15">
        <f>IF(AI110="","",Config!$B$9 + SUM($AI$2:AI110))</f>
        <v/>
      </c>
      <c r="AO110" s="16">
        <f>IF(P110="","",IF(P110&gt;0,1,0))</f>
        <v/>
      </c>
      <c r="AP110" s="16">
        <f>IF(Q110="","",IF(Q110&gt;0,1,0))</f>
        <v/>
      </c>
      <c r="AQ110" s="16">
        <f>IF(R110="","",IF(R110&gt;0,1,0))</f>
        <v/>
      </c>
      <c r="AR110" s="16">
        <f>IF(S110="","",IF(S110&gt;0,1,0))</f>
        <v/>
      </c>
      <c r="AS110" s="16">
        <f>IF(T110="","",IF(T110&gt;0,1,0))</f>
        <v/>
      </c>
      <c r="AT110" s="17">
        <f>IF(Z110="","",IF(AT109="",Z110,MAX(AT109,Z110)))</f>
        <v/>
      </c>
      <c r="AU110" s="17">
        <f>IF(AA110="","",IF(AU109="",AA110,MAX(AU109,AA110)))</f>
        <v/>
      </c>
      <c r="AV110" s="17">
        <f>IF(AB110="","",IF(AV109="",AB110,MAX(AV109,AB110)))</f>
        <v/>
      </c>
      <c r="AW110" s="17">
        <f>IF(AC110="","",IF(AW109="",AC110,MAX(AW109,AC110)))</f>
        <v/>
      </c>
      <c r="AX110" s="17">
        <f>IF(AD110="","",IF(AX109="",AD110,MAX(AX109,AD110)))</f>
        <v/>
      </c>
      <c r="AY110" s="17">
        <f>IF(Z110="","",AT110-Z110)</f>
        <v/>
      </c>
      <c r="AZ110" s="17">
        <f>IF(AA110="","",AU110-AA110)</f>
        <v/>
      </c>
      <c r="BA110" s="17">
        <f>IF(AB110="","",AV110-AB110)</f>
        <v/>
      </c>
      <c r="BB110" s="17">
        <f>IF(AC110="","",AW110-AC110)</f>
        <v/>
      </c>
      <c r="BC110" s="17">
        <f>IF(AD110="","",AX110-AD110)</f>
        <v/>
      </c>
      <c r="BD110" s="17">
        <f>IF(OR(AE110="",B110=""),"",SUMIFS($AE$2:AE110,$B$2:B110,B110))</f>
        <v/>
      </c>
      <c r="BE110" s="17">
        <f>IF(OR(AF110="",B110=""),"",SUMIFS($AF$2:AF110,$B$2:B110,B110))</f>
        <v/>
      </c>
      <c r="BF110" s="17">
        <f>IF(OR(AG110="",B110=""),"",SUMIFS($AG$2:AG110,$B$2:B110,B110))</f>
        <v/>
      </c>
      <c r="BG110" s="17">
        <f>IF(OR(AH110="",B110=""),"",SUMIFS($AH$2:AH110,$B$2:B110,B110))</f>
        <v/>
      </c>
      <c r="BH110" s="17">
        <f>IF(OR(AI110="",B110=""),"",SUMIFS($AI$2:AI110,$B$2:B110,B110))</f>
        <v/>
      </c>
      <c r="BI110" s="17">
        <f>IF(AJ110="","",IF(BI109="",AJ110,MAX(BI109,AJ110)))</f>
        <v/>
      </c>
      <c r="BJ110" s="17">
        <f>IF(AK110="","",IF(BJ109="",AK110,MAX(BJ109,AK110)))</f>
        <v/>
      </c>
      <c r="BK110" s="17">
        <f>IF(AL110="","",IF(BK109="",AL110,MAX(BK109,AL110)))</f>
        <v/>
      </c>
      <c r="BL110" s="17">
        <f>IF(AM110="","",IF(BL109="",AM110,MAX(BL109,AM110)))</f>
        <v/>
      </c>
      <c r="BM110" s="17">
        <f>IF(AN110="","",IF(BM109="",AN110,MAX(BM109,AN110)))</f>
        <v/>
      </c>
      <c r="BN110" s="17">
        <f>IF(AJ110="","",BI110-AJ110)</f>
        <v/>
      </c>
      <c r="BO110" s="17">
        <f>IF(AK110="","",BJ110-AK110)</f>
        <v/>
      </c>
      <c r="BP110" s="17">
        <f>IF(AL110="","",BK110-AL110)</f>
        <v/>
      </c>
      <c r="BQ110" s="17">
        <f>IF(AM110="","",BL110-AM110)</f>
        <v/>
      </c>
      <c r="BR110" s="17">
        <f>IF(AN110="","",BM110-AN110)</f>
        <v/>
      </c>
    </row>
    <row r="111">
      <c r="A111">
        <f>ROW()-1</f>
        <v/>
      </c>
      <c r="B111" s="9" t="n">
        <v>46118</v>
      </c>
      <c r="C111" s="32" t="n">
        <v>0.9104166666666667</v>
      </c>
      <c r="D111" s="11">
        <f>IF(B111="","",CHOOSE(WEEKDAY(B111,2),"Lu","Ma","Mi","Jo","Vi","Sa","Du"))</f>
        <v/>
      </c>
      <c r="E111" s="11">
        <f>IF(OR(B111="",C111=""),"",IF(OR(WEEKDAY(B111,2)=1,WEEKDAY(B111,2)=5),"D",IF(AND(C111&gt;=TIME(15,30,0),C111&lt;TIME(16,30,0)),"C",IF(AND(AND(WEEKDAY(B111,2)&gt;=2,WEEKDAY(B111,2)&lt;=4),C111&gt;=TIME(16,35,0),C111&lt;TIME(17,0,0)),"A1",IF(AND(AND(WEEKDAY(B111,2)&gt;=2,WEEKDAY(B111,2)&lt;=4),C111&gt;=TIME(17,0,0),C111&lt;TIME(18,0,0)),"A2",IF(AND(AND(WEEKDAY(B111,2)&gt;=2,WEEKDAY(B111,2)&lt;=4),C111&gt;=TIME(18,0,0),C111&lt;TIME(19,0,0)),"A3",IF(AND(AND(WEEKDAY(B111,2)&gt;=2,WEEKDAY(B111,2)&lt;=4),C111&gt;=TIME(22,0,0),C111&lt;TIME(22,45,0)),"B","Other")))))))</f>
        <v/>
      </c>
      <c r="F111" s="12" t="inlineStr">
        <is>
          <t>M2D</t>
        </is>
      </c>
      <c r="G111" s="12" t="inlineStr">
        <is>
          <t>DIA</t>
        </is>
      </c>
      <c r="H111" s="12" t="inlineStr">
        <is>
          <t>3min</t>
        </is>
      </c>
      <c r="I111" s="12" t="inlineStr">
        <is>
          <t>Buy</t>
        </is>
      </c>
      <c r="J111" s="13" t="n">
        <v>0.1</v>
      </c>
      <c r="K111" s="13" t="n">
        <v>0.04</v>
      </c>
      <c r="L111" s="13" t="n">
        <v>0.07000000000000001</v>
      </c>
      <c r="M111" s="13" t="n">
        <v>0.1</v>
      </c>
      <c r="N111" s="12" t="inlineStr">
        <is>
          <t>TP2</t>
        </is>
      </c>
      <c r="O111" s="12" t="n"/>
      <c r="P111" s="14">
        <f>IF(N111="","",IF(N111="SL",-1,K111/J111))</f>
        <v/>
      </c>
      <c r="Q111" s="14">
        <f>IF(N111="","",IF(OR(N111="SL",N111="TP0"),-1,L111/J111))</f>
        <v/>
      </c>
      <c r="R111" s="14">
        <f>IF(N111="","",IF(N111="TP2",M111/J111,-1))</f>
        <v/>
      </c>
      <c r="S111" s="14">
        <f>IF(N111="","",IF(N111="SL",-1,IF(N111="TP0",0.5*K111/J111,0.5*(K111+L111)/J111)))</f>
        <v/>
      </c>
      <c r="T111" s="14">
        <f>IF(N111="","",IF(N111="SL",-1,IF(N111="TP0",0.5*K111/J111-0.5,0.5*(K111+L111)/J111)))</f>
        <v/>
      </c>
      <c r="U111" s="15">
        <f>IF(P111="","",P111*J111/100*Config!$B$4)</f>
        <v/>
      </c>
      <c r="V111" s="15">
        <f>IF(Q111="","",Q111*J111/100*Config!$B$4)</f>
        <v/>
      </c>
      <c r="W111" s="15">
        <f>IF(R111="","",R111*J111/100*Config!$B$4)</f>
        <v/>
      </c>
      <c r="X111" s="15">
        <f>IF(S111="","",S111*J111/100*Config!$B$4)</f>
        <v/>
      </c>
      <c r="Y111" s="15">
        <f>IF(T111="","",T111*J111/100*Config!$B$4)</f>
        <v/>
      </c>
      <c r="Z111" s="15">
        <f>IF(U111="","",Config!$B$4 + SUM($U$2:U111))</f>
        <v/>
      </c>
      <c r="AA111" s="15">
        <f>IF(V111="","",Config!$B$4 + SUM($V$2:V111))</f>
        <v/>
      </c>
      <c r="AB111" s="15">
        <f>IF(W111="","",Config!$B$4 + SUM($W$2:W111))</f>
        <v/>
      </c>
      <c r="AC111" s="15">
        <f>IF(X111="","",Config!$B$4 + SUM($X$2:X111))</f>
        <v/>
      </c>
      <c r="AD111" s="15">
        <f>IF(Y111="","",Config!$B$4 + SUM($Y$2:Y111))</f>
        <v/>
      </c>
      <c r="AE111" s="15">
        <f>IF(P111="","",P111*J111/100*Config!$B$11)</f>
        <v/>
      </c>
      <c r="AF111" s="15">
        <f>IF(Q111="","",Q111*J111/100*Config!$B$11)</f>
        <v/>
      </c>
      <c r="AG111" s="15">
        <f>IF(R111="","",R111*J111/100*Config!$B$11)</f>
        <v/>
      </c>
      <c r="AH111" s="15">
        <f>IF(S111="","",S111*J111/100*Config!$B$11)</f>
        <v/>
      </c>
      <c r="AI111" s="15">
        <f>IF(T111="","",T111*J111/100*Config!$B$11)</f>
        <v/>
      </c>
      <c r="AJ111" s="15">
        <f>IF(AE111="","",Config!$B$9 + SUM($AE$2:AE111))</f>
        <v/>
      </c>
      <c r="AK111" s="15">
        <f>IF(AF111="","",Config!$B$9 + SUM($AF$2:AF111))</f>
        <v/>
      </c>
      <c r="AL111" s="15">
        <f>IF(AG111="","",Config!$B$9 + SUM($AG$2:AG111))</f>
        <v/>
      </c>
      <c r="AM111" s="15">
        <f>IF(AH111="","",Config!$B$9 + SUM($AH$2:AH111))</f>
        <v/>
      </c>
      <c r="AN111" s="15">
        <f>IF(AI111="","",Config!$B$9 + SUM($AI$2:AI111))</f>
        <v/>
      </c>
      <c r="AO111" s="16">
        <f>IF(P111="","",IF(P111&gt;0,1,0))</f>
        <v/>
      </c>
      <c r="AP111" s="16">
        <f>IF(Q111="","",IF(Q111&gt;0,1,0))</f>
        <v/>
      </c>
      <c r="AQ111" s="16">
        <f>IF(R111="","",IF(R111&gt;0,1,0))</f>
        <v/>
      </c>
      <c r="AR111" s="16">
        <f>IF(S111="","",IF(S111&gt;0,1,0))</f>
        <v/>
      </c>
      <c r="AS111" s="16">
        <f>IF(T111="","",IF(T111&gt;0,1,0))</f>
        <v/>
      </c>
      <c r="AT111" s="17">
        <f>IF(Z111="","",IF(AT110="",Z111,MAX(AT110,Z111)))</f>
        <v/>
      </c>
      <c r="AU111" s="17">
        <f>IF(AA111="","",IF(AU110="",AA111,MAX(AU110,AA111)))</f>
        <v/>
      </c>
      <c r="AV111" s="17">
        <f>IF(AB111="","",IF(AV110="",AB111,MAX(AV110,AB111)))</f>
        <v/>
      </c>
      <c r="AW111" s="17">
        <f>IF(AC111="","",IF(AW110="",AC111,MAX(AW110,AC111)))</f>
        <v/>
      </c>
      <c r="AX111" s="17">
        <f>IF(AD111="","",IF(AX110="",AD111,MAX(AX110,AD111)))</f>
        <v/>
      </c>
      <c r="AY111" s="17">
        <f>IF(Z111="","",AT111-Z111)</f>
        <v/>
      </c>
      <c r="AZ111" s="17">
        <f>IF(AA111="","",AU111-AA111)</f>
        <v/>
      </c>
      <c r="BA111" s="17">
        <f>IF(AB111="","",AV111-AB111)</f>
        <v/>
      </c>
      <c r="BB111" s="17">
        <f>IF(AC111="","",AW111-AC111)</f>
        <v/>
      </c>
      <c r="BC111" s="17">
        <f>IF(AD111="","",AX111-AD111)</f>
        <v/>
      </c>
      <c r="BD111" s="17">
        <f>IF(OR(AE111="",B111=""),"",SUMIFS($AE$2:AE111,$B$2:B111,B111))</f>
        <v/>
      </c>
      <c r="BE111" s="17">
        <f>IF(OR(AF111="",B111=""),"",SUMIFS($AF$2:AF111,$B$2:B111,B111))</f>
        <v/>
      </c>
      <c r="BF111" s="17">
        <f>IF(OR(AG111="",B111=""),"",SUMIFS($AG$2:AG111,$B$2:B111,B111))</f>
        <v/>
      </c>
      <c r="BG111" s="17">
        <f>IF(OR(AH111="",B111=""),"",SUMIFS($AH$2:AH111,$B$2:B111,B111))</f>
        <v/>
      </c>
      <c r="BH111" s="17">
        <f>IF(OR(AI111="",B111=""),"",SUMIFS($AI$2:AI111,$B$2:B111,B111))</f>
        <v/>
      </c>
      <c r="BI111" s="17">
        <f>IF(AJ111="","",IF(BI110="",AJ111,MAX(BI110,AJ111)))</f>
        <v/>
      </c>
      <c r="BJ111" s="17">
        <f>IF(AK111="","",IF(BJ110="",AK111,MAX(BJ110,AK111)))</f>
        <v/>
      </c>
      <c r="BK111" s="17">
        <f>IF(AL111="","",IF(BK110="",AL111,MAX(BK110,AL111)))</f>
        <v/>
      </c>
      <c r="BL111" s="17">
        <f>IF(AM111="","",IF(BL110="",AM111,MAX(BL110,AM111)))</f>
        <v/>
      </c>
      <c r="BM111" s="17">
        <f>IF(AN111="","",IF(BM110="",AN111,MAX(BM110,AN111)))</f>
        <v/>
      </c>
      <c r="BN111" s="17">
        <f>IF(AJ111="","",BI111-AJ111)</f>
        <v/>
      </c>
      <c r="BO111" s="17">
        <f>IF(AK111="","",BJ111-AK111)</f>
        <v/>
      </c>
      <c r="BP111" s="17">
        <f>IF(AL111="","",BK111-AL111)</f>
        <v/>
      </c>
      <c r="BQ111" s="17">
        <f>IF(AM111="","",BL111-AM111)</f>
        <v/>
      </c>
      <c r="BR111" s="17">
        <f>IF(AN111="","",BM111-AN111)</f>
        <v/>
      </c>
    </row>
    <row r="112">
      <c r="A112">
        <f>ROW()-1</f>
        <v/>
      </c>
      <c r="B112" s="9" t="n">
        <v>46118</v>
      </c>
      <c r="C112" s="32" t="n">
        <v>0.8604166666666667</v>
      </c>
      <c r="D112" s="11">
        <f>IF(B112="","",CHOOSE(WEEKDAY(B112,2),"Lu","Ma","Mi","Jo","Vi","Sa","Du"))</f>
        <v/>
      </c>
      <c r="E112" s="11">
        <f>IF(OR(B112="",C112=""),"",IF(OR(WEEKDAY(B112,2)=1,WEEKDAY(B112,2)=5),"D",IF(AND(C112&gt;=TIME(15,30,0),C112&lt;TIME(16,30,0)),"C",IF(AND(AND(WEEKDAY(B112,2)&gt;=2,WEEKDAY(B112,2)&lt;=4),C112&gt;=TIME(16,35,0),C112&lt;TIME(17,0,0)),"A1",IF(AND(AND(WEEKDAY(B112,2)&gt;=2,WEEKDAY(B112,2)&lt;=4),C112&gt;=TIME(17,0,0),C112&lt;TIME(18,0,0)),"A2",IF(AND(AND(WEEKDAY(B112,2)&gt;=2,WEEKDAY(B112,2)&lt;=4),C112&gt;=TIME(18,0,0),C112&lt;TIME(19,0,0)),"A3",IF(AND(AND(WEEKDAY(B112,2)&gt;=2,WEEKDAY(B112,2)&lt;=4),C112&gt;=TIME(22,0,0),C112&lt;TIME(22,45,0)),"B","Other")))))))</f>
        <v/>
      </c>
      <c r="F112" s="12" t="inlineStr">
        <is>
          <t>M2D</t>
        </is>
      </c>
      <c r="G112" s="12" t="inlineStr">
        <is>
          <t>DIA</t>
        </is>
      </c>
      <c r="H112" s="12" t="inlineStr">
        <is>
          <t>3min</t>
        </is>
      </c>
      <c r="I112" s="12" t="inlineStr">
        <is>
          <t>Sell</t>
        </is>
      </c>
      <c r="J112" s="13" t="n">
        <v>0.15</v>
      </c>
      <c r="K112" s="13" t="n">
        <v>0.07000000000000001</v>
      </c>
      <c r="L112" s="13" t="n">
        <v>0.11</v>
      </c>
      <c r="M112" s="13" t="n">
        <v>0.15</v>
      </c>
      <c r="N112" s="12" t="inlineStr">
        <is>
          <t>TP0</t>
        </is>
      </c>
      <c r="O112" s="12" t="n"/>
      <c r="P112" s="14">
        <f>IF(N112="","",IF(N112="SL",-1,K112/J112))</f>
        <v/>
      </c>
      <c r="Q112" s="14">
        <f>IF(N112="","",IF(OR(N112="SL",N112="TP0"),-1,L112/J112))</f>
        <v/>
      </c>
      <c r="R112" s="14">
        <f>IF(N112="","",IF(N112="TP2",M112/J112,-1))</f>
        <v/>
      </c>
      <c r="S112" s="14">
        <f>IF(N112="","",IF(N112="SL",-1,IF(N112="TP0",0.5*K112/J112,0.5*(K112+L112)/J112)))</f>
        <v/>
      </c>
      <c r="T112" s="14">
        <f>IF(N112="","",IF(N112="SL",-1,IF(N112="TP0",0.5*K112/J112-0.5,0.5*(K112+L112)/J112)))</f>
        <v/>
      </c>
      <c r="U112" s="15">
        <f>IF(P112="","",P112*J112/100*Config!$B$4)</f>
        <v/>
      </c>
      <c r="V112" s="15">
        <f>IF(Q112="","",Q112*J112/100*Config!$B$4)</f>
        <v/>
      </c>
      <c r="W112" s="15">
        <f>IF(R112="","",R112*J112/100*Config!$B$4)</f>
        <v/>
      </c>
      <c r="X112" s="15">
        <f>IF(S112="","",S112*J112/100*Config!$B$4)</f>
        <v/>
      </c>
      <c r="Y112" s="15">
        <f>IF(T112="","",T112*J112/100*Config!$B$4)</f>
        <v/>
      </c>
      <c r="Z112" s="15">
        <f>IF(U112="","",Config!$B$4 + SUM($U$2:U112))</f>
        <v/>
      </c>
      <c r="AA112" s="15">
        <f>IF(V112="","",Config!$B$4 + SUM($V$2:V112))</f>
        <v/>
      </c>
      <c r="AB112" s="15">
        <f>IF(W112="","",Config!$B$4 + SUM($W$2:W112))</f>
        <v/>
      </c>
      <c r="AC112" s="15">
        <f>IF(X112="","",Config!$B$4 + SUM($X$2:X112))</f>
        <v/>
      </c>
      <c r="AD112" s="15">
        <f>IF(Y112="","",Config!$B$4 + SUM($Y$2:Y112))</f>
        <v/>
      </c>
      <c r="AE112" s="15">
        <f>IF(P112="","",P112*J112/100*Config!$B$11)</f>
        <v/>
      </c>
      <c r="AF112" s="15">
        <f>IF(Q112="","",Q112*J112/100*Config!$B$11)</f>
        <v/>
      </c>
      <c r="AG112" s="15">
        <f>IF(R112="","",R112*J112/100*Config!$B$11)</f>
        <v/>
      </c>
      <c r="AH112" s="15">
        <f>IF(S112="","",S112*J112/100*Config!$B$11)</f>
        <v/>
      </c>
      <c r="AI112" s="15">
        <f>IF(T112="","",T112*J112/100*Config!$B$11)</f>
        <v/>
      </c>
      <c r="AJ112" s="15">
        <f>IF(AE112="","",Config!$B$9 + SUM($AE$2:AE112))</f>
        <v/>
      </c>
      <c r="AK112" s="15">
        <f>IF(AF112="","",Config!$B$9 + SUM($AF$2:AF112))</f>
        <v/>
      </c>
      <c r="AL112" s="15">
        <f>IF(AG112="","",Config!$B$9 + SUM($AG$2:AG112))</f>
        <v/>
      </c>
      <c r="AM112" s="15">
        <f>IF(AH112="","",Config!$B$9 + SUM($AH$2:AH112))</f>
        <v/>
      </c>
      <c r="AN112" s="15">
        <f>IF(AI112="","",Config!$B$9 + SUM($AI$2:AI112))</f>
        <v/>
      </c>
      <c r="AO112" s="16">
        <f>IF(P112="","",IF(P112&gt;0,1,0))</f>
        <v/>
      </c>
      <c r="AP112" s="16">
        <f>IF(Q112="","",IF(Q112&gt;0,1,0))</f>
        <v/>
      </c>
      <c r="AQ112" s="16">
        <f>IF(R112="","",IF(R112&gt;0,1,0))</f>
        <v/>
      </c>
      <c r="AR112" s="16">
        <f>IF(S112="","",IF(S112&gt;0,1,0))</f>
        <v/>
      </c>
      <c r="AS112" s="16">
        <f>IF(T112="","",IF(T112&gt;0,1,0))</f>
        <v/>
      </c>
      <c r="AT112" s="17">
        <f>IF(Z112="","",IF(AT111="",Z112,MAX(AT111,Z112)))</f>
        <v/>
      </c>
      <c r="AU112" s="17">
        <f>IF(AA112="","",IF(AU111="",AA112,MAX(AU111,AA112)))</f>
        <v/>
      </c>
      <c r="AV112" s="17">
        <f>IF(AB112="","",IF(AV111="",AB112,MAX(AV111,AB112)))</f>
        <v/>
      </c>
      <c r="AW112" s="17">
        <f>IF(AC112="","",IF(AW111="",AC112,MAX(AW111,AC112)))</f>
        <v/>
      </c>
      <c r="AX112" s="17">
        <f>IF(AD112="","",IF(AX111="",AD112,MAX(AX111,AD112)))</f>
        <v/>
      </c>
      <c r="AY112" s="17">
        <f>IF(Z112="","",AT112-Z112)</f>
        <v/>
      </c>
      <c r="AZ112" s="17">
        <f>IF(AA112="","",AU112-AA112)</f>
        <v/>
      </c>
      <c r="BA112" s="17">
        <f>IF(AB112="","",AV112-AB112)</f>
        <v/>
      </c>
      <c r="BB112" s="17">
        <f>IF(AC112="","",AW112-AC112)</f>
        <v/>
      </c>
      <c r="BC112" s="17">
        <f>IF(AD112="","",AX112-AD112)</f>
        <v/>
      </c>
      <c r="BD112" s="17">
        <f>IF(OR(AE112="",B112=""),"",SUMIFS($AE$2:AE112,$B$2:B112,B112))</f>
        <v/>
      </c>
      <c r="BE112" s="17">
        <f>IF(OR(AF112="",B112=""),"",SUMIFS($AF$2:AF112,$B$2:B112,B112))</f>
        <v/>
      </c>
      <c r="BF112" s="17">
        <f>IF(OR(AG112="",B112=""),"",SUMIFS($AG$2:AG112,$B$2:B112,B112))</f>
        <v/>
      </c>
      <c r="BG112" s="17">
        <f>IF(OR(AH112="",B112=""),"",SUMIFS($AH$2:AH112,$B$2:B112,B112))</f>
        <v/>
      </c>
      <c r="BH112" s="17">
        <f>IF(OR(AI112="",B112=""),"",SUMIFS($AI$2:AI112,$B$2:B112,B112))</f>
        <v/>
      </c>
      <c r="BI112" s="17">
        <f>IF(AJ112="","",IF(BI111="",AJ112,MAX(BI111,AJ112)))</f>
        <v/>
      </c>
      <c r="BJ112" s="17">
        <f>IF(AK112="","",IF(BJ111="",AK112,MAX(BJ111,AK112)))</f>
        <v/>
      </c>
      <c r="BK112" s="17">
        <f>IF(AL112="","",IF(BK111="",AL112,MAX(BK111,AL112)))</f>
        <v/>
      </c>
      <c r="BL112" s="17">
        <f>IF(AM112="","",IF(BL111="",AM112,MAX(BL111,AM112)))</f>
        <v/>
      </c>
      <c r="BM112" s="17">
        <f>IF(AN112="","",IF(BM111="",AN112,MAX(BM111,AN112)))</f>
        <v/>
      </c>
      <c r="BN112" s="17">
        <f>IF(AJ112="","",BI112-AJ112)</f>
        <v/>
      </c>
      <c r="BO112" s="17">
        <f>IF(AK112="","",BJ112-AK112)</f>
        <v/>
      </c>
      <c r="BP112" s="17">
        <f>IF(AL112="","",BK112-AL112)</f>
        <v/>
      </c>
      <c r="BQ112" s="17">
        <f>IF(AM112="","",BL112-AM112)</f>
        <v/>
      </c>
      <c r="BR112" s="17">
        <f>IF(AN112="","",BM112-AN112)</f>
        <v/>
      </c>
    </row>
    <row r="113">
      <c r="A113">
        <f>ROW()-1</f>
        <v/>
      </c>
      <c r="B113" s="9" t="n">
        <v>46118</v>
      </c>
      <c r="C113" s="12" t="n">
        <v>19.27</v>
      </c>
      <c r="D113" s="11">
        <f>IF(B113="","",CHOOSE(WEEKDAY(B113,2),"Lu","Ma","Mi","Jo","Vi","Sa","Du"))</f>
        <v/>
      </c>
      <c r="E113" s="11">
        <f>IF(OR(B113="",C113=""),"",IF(OR(WEEKDAY(B113,2)=1,WEEKDAY(B113,2)=5),"D",IF(AND(C113&gt;=TIME(15,30,0),C113&lt;TIME(16,30,0)),"C",IF(AND(AND(WEEKDAY(B113,2)&gt;=2,WEEKDAY(B113,2)&lt;=4),C113&gt;=TIME(16,35,0),C113&lt;TIME(17,0,0)),"A1",IF(AND(AND(WEEKDAY(B113,2)&gt;=2,WEEKDAY(B113,2)&lt;=4),C113&gt;=TIME(17,0,0),C113&lt;TIME(18,0,0)),"A2",IF(AND(AND(WEEKDAY(B113,2)&gt;=2,WEEKDAY(B113,2)&lt;=4),C113&gt;=TIME(18,0,0),C113&lt;TIME(19,0,0)),"A3",IF(AND(AND(WEEKDAY(B113,2)&gt;=2,WEEKDAY(B113,2)&lt;=4),C113&gt;=TIME(22,0,0),C113&lt;TIME(22,45,0)),"B","Other")))))))</f>
        <v/>
      </c>
      <c r="F113" s="12" t="inlineStr">
        <is>
          <t>M2D</t>
        </is>
      </c>
      <c r="G113" s="12" t="inlineStr">
        <is>
          <t>DIA</t>
        </is>
      </c>
      <c r="H113" s="12" t="inlineStr">
        <is>
          <t>3min</t>
        </is>
      </c>
      <c r="I113" s="12" t="inlineStr">
        <is>
          <t>Buy</t>
        </is>
      </c>
      <c r="J113" s="13" t="n">
        <v>0.08</v>
      </c>
      <c r="K113" s="13" t="n">
        <v>0.03</v>
      </c>
      <c r="L113" s="13" t="n">
        <v>0.05</v>
      </c>
      <c r="M113" s="13" t="n">
        <v>0.08</v>
      </c>
      <c r="N113" s="12" t="inlineStr">
        <is>
          <t>TP2</t>
        </is>
      </c>
      <c r="O113" s="12" t="n"/>
      <c r="P113" s="14">
        <f>IF(N113="","",IF(N113="SL",-1,K113/J113))</f>
        <v/>
      </c>
      <c r="Q113" s="14">
        <f>IF(N113="","",IF(OR(N113="SL",N113="TP0"),-1,L113/J113))</f>
        <v/>
      </c>
      <c r="R113" s="14">
        <f>IF(N113="","",IF(N113="TP2",M113/J113,-1))</f>
        <v/>
      </c>
      <c r="S113" s="14">
        <f>IF(N113="","",IF(N113="SL",-1,IF(N113="TP0",0.5*K113/J113,0.5*(K113+L113)/J113)))</f>
        <v/>
      </c>
      <c r="T113" s="14">
        <f>IF(N113="","",IF(N113="SL",-1,IF(N113="TP0",0.5*K113/J113-0.5,0.5*(K113+L113)/J113)))</f>
        <v/>
      </c>
      <c r="U113" s="15">
        <f>IF(P113="","",P113*J113/100*Config!$B$4)</f>
        <v/>
      </c>
      <c r="V113" s="15">
        <f>IF(Q113="","",Q113*J113/100*Config!$B$4)</f>
        <v/>
      </c>
      <c r="W113" s="15">
        <f>IF(R113="","",R113*J113/100*Config!$B$4)</f>
        <v/>
      </c>
      <c r="X113" s="15">
        <f>IF(S113="","",S113*J113/100*Config!$B$4)</f>
        <v/>
      </c>
      <c r="Y113" s="15">
        <f>IF(T113="","",T113*J113/100*Config!$B$4)</f>
        <v/>
      </c>
      <c r="Z113" s="15">
        <f>IF(U113="","",Config!$B$4 + SUM($U$2:U113))</f>
        <v/>
      </c>
      <c r="AA113" s="15">
        <f>IF(V113="","",Config!$B$4 + SUM($V$2:V113))</f>
        <v/>
      </c>
      <c r="AB113" s="15">
        <f>IF(W113="","",Config!$B$4 + SUM($W$2:W113))</f>
        <v/>
      </c>
      <c r="AC113" s="15">
        <f>IF(X113="","",Config!$B$4 + SUM($X$2:X113))</f>
        <v/>
      </c>
      <c r="AD113" s="15">
        <f>IF(Y113="","",Config!$B$4 + SUM($Y$2:Y113))</f>
        <v/>
      </c>
      <c r="AE113" s="15">
        <f>IF(P113="","",P113*J113/100*Config!$B$11)</f>
        <v/>
      </c>
      <c r="AF113" s="15">
        <f>IF(Q113="","",Q113*J113/100*Config!$B$11)</f>
        <v/>
      </c>
      <c r="AG113" s="15">
        <f>IF(R113="","",R113*J113/100*Config!$B$11)</f>
        <v/>
      </c>
      <c r="AH113" s="15">
        <f>IF(S113="","",S113*J113/100*Config!$B$11)</f>
        <v/>
      </c>
      <c r="AI113" s="15">
        <f>IF(T113="","",T113*J113/100*Config!$B$11)</f>
        <v/>
      </c>
      <c r="AJ113" s="15">
        <f>IF(AE113="","",Config!$B$9 + SUM($AE$2:AE113))</f>
        <v/>
      </c>
      <c r="AK113" s="15">
        <f>IF(AF113="","",Config!$B$9 + SUM($AF$2:AF113))</f>
        <v/>
      </c>
      <c r="AL113" s="15">
        <f>IF(AG113="","",Config!$B$9 + SUM($AG$2:AG113))</f>
        <v/>
      </c>
      <c r="AM113" s="15">
        <f>IF(AH113="","",Config!$B$9 + SUM($AH$2:AH113))</f>
        <v/>
      </c>
      <c r="AN113" s="15">
        <f>IF(AI113="","",Config!$B$9 + SUM($AI$2:AI113))</f>
        <v/>
      </c>
      <c r="AO113" s="16">
        <f>IF(P113="","",IF(P113&gt;0,1,0))</f>
        <v/>
      </c>
      <c r="AP113" s="16">
        <f>IF(Q113="","",IF(Q113&gt;0,1,0))</f>
        <v/>
      </c>
      <c r="AQ113" s="16">
        <f>IF(R113="","",IF(R113&gt;0,1,0))</f>
        <v/>
      </c>
      <c r="AR113" s="16">
        <f>IF(S113="","",IF(S113&gt;0,1,0))</f>
        <v/>
      </c>
      <c r="AS113" s="16">
        <f>IF(T113="","",IF(T113&gt;0,1,0))</f>
        <v/>
      </c>
      <c r="AT113" s="17">
        <f>IF(Z113="","",IF(AT112="",Z113,MAX(AT112,Z113)))</f>
        <v/>
      </c>
      <c r="AU113" s="17">
        <f>IF(AA113="","",IF(AU112="",AA113,MAX(AU112,AA113)))</f>
        <v/>
      </c>
      <c r="AV113" s="17">
        <f>IF(AB113="","",IF(AV112="",AB113,MAX(AV112,AB113)))</f>
        <v/>
      </c>
      <c r="AW113" s="17">
        <f>IF(AC113="","",IF(AW112="",AC113,MAX(AW112,AC113)))</f>
        <v/>
      </c>
      <c r="AX113" s="17">
        <f>IF(AD113="","",IF(AX112="",AD113,MAX(AX112,AD113)))</f>
        <v/>
      </c>
      <c r="AY113" s="17">
        <f>IF(Z113="","",AT113-Z113)</f>
        <v/>
      </c>
      <c r="AZ113" s="17">
        <f>IF(AA113="","",AU113-AA113)</f>
        <v/>
      </c>
      <c r="BA113" s="17">
        <f>IF(AB113="","",AV113-AB113)</f>
        <v/>
      </c>
      <c r="BB113" s="17">
        <f>IF(AC113="","",AW113-AC113)</f>
        <v/>
      </c>
      <c r="BC113" s="17">
        <f>IF(AD113="","",AX113-AD113)</f>
        <v/>
      </c>
      <c r="BD113" s="17">
        <f>IF(OR(AE113="",B113=""),"",SUMIFS($AE$2:AE113,$B$2:B113,B113))</f>
        <v/>
      </c>
      <c r="BE113" s="17">
        <f>IF(OR(AF113="",B113=""),"",SUMIFS($AF$2:AF113,$B$2:B113,B113))</f>
        <v/>
      </c>
      <c r="BF113" s="17">
        <f>IF(OR(AG113="",B113=""),"",SUMIFS($AG$2:AG113,$B$2:B113,B113))</f>
        <v/>
      </c>
      <c r="BG113" s="17">
        <f>IF(OR(AH113="",B113=""),"",SUMIFS($AH$2:AH113,$B$2:B113,B113))</f>
        <v/>
      </c>
      <c r="BH113" s="17">
        <f>IF(OR(AI113="",B113=""),"",SUMIFS($AI$2:AI113,$B$2:B113,B113))</f>
        <v/>
      </c>
      <c r="BI113" s="17">
        <f>IF(AJ113="","",IF(BI112="",AJ113,MAX(BI112,AJ113)))</f>
        <v/>
      </c>
      <c r="BJ113" s="17">
        <f>IF(AK113="","",IF(BJ112="",AK113,MAX(BJ112,AK113)))</f>
        <v/>
      </c>
      <c r="BK113" s="17">
        <f>IF(AL113="","",IF(BK112="",AL113,MAX(BK112,AL113)))</f>
        <v/>
      </c>
      <c r="BL113" s="17">
        <f>IF(AM113="","",IF(BL112="",AM113,MAX(BL112,AM113)))</f>
        <v/>
      </c>
      <c r="BM113" s="17">
        <f>IF(AN113="","",IF(BM112="",AN113,MAX(BM112,AN113)))</f>
        <v/>
      </c>
      <c r="BN113" s="17">
        <f>IF(AJ113="","",BI113-AJ113)</f>
        <v/>
      </c>
      <c r="BO113" s="17">
        <f>IF(AK113="","",BJ113-AK113)</f>
        <v/>
      </c>
      <c r="BP113" s="17">
        <f>IF(AL113="","",BK113-AL113)</f>
        <v/>
      </c>
      <c r="BQ113" s="17">
        <f>IF(AM113="","",BL113-AM113)</f>
        <v/>
      </c>
      <c r="BR113" s="17">
        <f>IF(AN113="","",BM113-AN113)</f>
        <v/>
      </c>
    </row>
    <row r="114">
      <c r="A114">
        <f>ROW()-1</f>
        <v/>
      </c>
      <c r="B114" s="9" t="n"/>
      <c r="C114" s="12" t="n"/>
      <c r="D114" s="11">
        <f>IF(B114="","",CHOOSE(WEEKDAY(B114,2),"Lu","Ma","Mi","Jo","Vi","Sa","Du"))</f>
        <v/>
      </c>
      <c r="E114" s="11">
        <f>IF(OR(B114="",C114=""),"",IF(OR(WEEKDAY(B114,2)=1,WEEKDAY(B114,2)=5),"D",IF(AND(C114&gt;=TIME(15,30,0),C114&lt;TIME(16,30,0)),"C",IF(AND(AND(WEEKDAY(B114,2)&gt;=2,WEEKDAY(B114,2)&lt;=4),C114&gt;=TIME(16,35,0),C114&lt;TIME(17,0,0)),"A1",IF(AND(AND(WEEKDAY(B114,2)&gt;=2,WEEKDAY(B114,2)&lt;=4),C114&gt;=TIME(17,0,0),C114&lt;TIME(18,0,0)),"A2",IF(AND(AND(WEEKDAY(B114,2)&gt;=2,WEEKDAY(B114,2)&lt;=4),C114&gt;=TIME(18,0,0),C114&lt;TIME(19,0,0)),"A3",IF(AND(AND(WEEKDAY(B114,2)&gt;=2,WEEKDAY(B114,2)&lt;=4),C114&gt;=TIME(22,0,0),C114&lt;TIME(22,45,0)),"B","Other")))))))</f>
        <v/>
      </c>
      <c r="F114" s="12" t="n"/>
      <c r="G114" s="12" t="n"/>
      <c r="H114" s="12" t="n"/>
      <c r="I114" s="12" t="n"/>
      <c r="J114" s="13" t="n"/>
      <c r="K114" s="13" t="n"/>
      <c r="L114" s="13" t="n"/>
      <c r="M114" s="13" t="n"/>
      <c r="N114" s="12" t="n"/>
      <c r="O114" s="12" t="n"/>
      <c r="P114" s="14">
        <f>IF(N114="","",IF(N114="SL",-1,K114/J114))</f>
        <v/>
      </c>
      <c r="Q114" s="14">
        <f>IF(N114="","",IF(OR(N114="SL",N114="TP0"),-1,L114/J114))</f>
        <v/>
      </c>
      <c r="R114" s="14">
        <f>IF(N114="","",IF(N114="TP2",M114/J114,-1))</f>
        <v/>
      </c>
      <c r="S114" s="14">
        <f>IF(N114="","",IF(N114="SL",-1,IF(N114="TP0",0.5*K114/J114,0.5*(K114+L114)/J114)))</f>
        <v/>
      </c>
      <c r="T114" s="14">
        <f>IF(N114="","",IF(N114="SL",-1,IF(N114="TP0",0.5*K114/J114-0.5,0.5*(K114+L114)/J114)))</f>
        <v/>
      </c>
      <c r="U114" s="15">
        <f>IF(P114="","",P114*J114/100*Config!$B$4)</f>
        <v/>
      </c>
      <c r="V114" s="15">
        <f>IF(Q114="","",Q114*J114/100*Config!$B$4)</f>
        <v/>
      </c>
      <c r="W114" s="15">
        <f>IF(R114="","",R114*J114/100*Config!$B$4)</f>
        <v/>
      </c>
      <c r="X114" s="15">
        <f>IF(S114="","",S114*J114/100*Config!$B$4)</f>
        <v/>
      </c>
      <c r="Y114" s="15">
        <f>IF(T114="","",T114*J114/100*Config!$B$4)</f>
        <v/>
      </c>
      <c r="Z114" s="15">
        <f>IF(U114="","",Config!$B$4 + SUM($U$2:U114))</f>
        <v/>
      </c>
      <c r="AA114" s="15">
        <f>IF(V114="","",Config!$B$4 + SUM($V$2:V114))</f>
        <v/>
      </c>
      <c r="AB114" s="15">
        <f>IF(W114="","",Config!$B$4 + SUM($W$2:W114))</f>
        <v/>
      </c>
      <c r="AC114" s="15">
        <f>IF(X114="","",Config!$B$4 + SUM($X$2:X114))</f>
        <v/>
      </c>
      <c r="AD114" s="15">
        <f>IF(Y114="","",Config!$B$4 + SUM($Y$2:Y114))</f>
        <v/>
      </c>
      <c r="AE114" s="15">
        <f>IF(P114="","",P114*J114/100*Config!$B$11)</f>
        <v/>
      </c>
      <c r="AF114" s="15">
        <f>IF(Q114="","",Q114*J114/100*Config!$B$11)</f>
        <v/>
      </c>
      <c r="AG114" s="15">
        <f>IF(R114="","",R114*J114/100*Config!$B$11)</f>
        <v/>
      </c>
      <c r="AH114" s="15">
        <f>IF(S114="","",S114*J114/100*Config!$B$11)</f>
        <v/>
      </c>
      <c r="AI114" s="15">
        <f>IF(T114="","",T114*J114/100*Config!$B$11)</f>
        <v/>
      </c>
      <c r="AJ114" s="15">
        <f>IF(AE114="","",Config!$B$9 + SUM($AE$2:AE114))</f>
        <v/>
      </c>
      <c r="AK114" s="15">
        <f>IF(AF114="","",Config!$B$9 + SUM($AF$2:AF114))</f>
        <v/>
      </c>
      <c r="AL114" s="15">
        <f>IF(AG114="","",Config!$B$9 + SUM($AG$2:AG114))</f>
        <v/>
      </c>
      <c r="AM114" s="15">
        <f>IF(AH114="","",Config!$B$9 + SUM($AH$2:AH114))</f>
        <v/>
      </c>
      <c r="AN114" s="15">
        <f>IF(AI114="","",Config!$B$9 + SUM($AI$2:AI114))</f>
        <v/>
      </c>
      <c r="AO114" s="16">
        <f>IF(P114="","",IF(P114&gt;0,1,0))</f>
        <v/>
      </c>
      <c r="AP114" s="16">
        <f>IF(Q114="","",IF(Q114&gt;0,1,0))</f>
        <v/>
      </c>
      <c r="AQ114" s="16">
        <f>IF(R114="","",IF(R114&gt;0,1,0))</f>
        <v/>
      </c>
      <c r="AR114" s="16">
        <f>IF(S114="","",IF(S114&gt;0,1,0))</f>
        <v/>
      </c>
      <c r="AS114" s="16">
        <f>IF(T114="","",IF(T114&gt;0,1,0))</f>
        <v/>
      </c>
      <c r="AT114" s="17">
        <f>IF(Z114="","",IF(AT113="",Z114,MAX(AT113,Z114)))</f>
        <v/>
      </c>
      <c r="AU114" s="17">
        <f>IF(AA114="","",IF(AU113="",AA114,MAX(AU113,AA114)))</f>
        <v/>
      </c>
      <c r="AV114" s="17">
        <f>IF(AB114="","",IF(AV113="",AB114,MAX(AV113,AB114)))</f>
        <v/>
      </c>
      <c r="AW114" s="17">
        <f>IF(AC114="","",IF(AW113="",AC114,MAX(AW113,AC114)))</f>
        <v/>
      </c>
      <c r="AX114" s="17">
        <f>IF(AD114="","",IF(AX113="",AD114,MAX(AX113,AD114)))</f>
        <v/>
      </c>
      <c r="AY114" s="17">
        <f>IF(Z114="","",AT114-Z114)</f>
        <v/>
      </c>
      <c r="AZ114" s="17">
        <f>IF(AA114="","",AU114-AA114)</f>
        <v/>
      </c>
      <c r="BA114" s="17">
        <f>IF(AB114="","",AV114-AB114)</f>
        <v/>
      </c>
      <c r="BB114" s="17">
        <f>IF(AC114="","",AW114-AC114)</f>
        <v/>
      </c>
      <c r="BC114" s="17">
        <f>IF(AD114="","",AX114-AD114)</f>
        <v/>
      </c>
      <c r="BD114" s="17">
        <f>IF(OR(AE114="",B114=""),"",SUMIFS($AE$2:AE114,$B$2:B114,B114))</f>
        <v/>
      </c>
      <c r="BE114" s="17">
        <f>IF(OR(AF114="",B114=""),"",SUMIFS($AF$2:AF114,$B$2:B114,B114))</f>
        <v/>
      </c>
      <c r="BF114" s="17">
        <f>IF(OR(AG114="",B114=""),"",SUMIFS($AG$2:AG114,$B$2:B114,B114))</f>
        <v/>
      </c>
      <c r="BG114" s="17">
        <f>IF(OR(AH114="",B114=""),"",SUMIFS($AH$2:AH114,$B$2:B114,B114))</f>
        <v/>
      </c>
      <c r="BH114" s="17">
        <f>IF(OR(AI114="",B114=""),"",SUMIFS($AI$2:AI114,$B$2:B114,B114))</f>
        <v/>
      </c>
      <c r="BI114" s="17">
        <f>IF(AJ114="","",IF(BI113="",AJ114,MAX(BI113,AJ114)))</f>
        <v/>
      </c>
      <c r="BJ114" s="17">
        <f>IF(AK114="","",IF(BJ113="",AK114,MAX(BJ113,AK114)))</f>
        <v/>
      </c>
      <c r="BK114" s="17">
        <f>IF(AL114="","",IF(BK113="",AL114,MAX(BK113,AL114)))</f>
        <v/>
      </c>
      <c r="BL114" s="17">
        <f>IF(AM114="","",IF(BL113="",AM114,MAX(BL113,AM114)))</f>
        <v/>
      </c>
      <c r="BM114" s="17">
        <f>IF(AN114="","",IF(BM113="",AN114,MAX(BM113,AN114)))</f>
        <v/>
      </c>
      <c r="BN114" s="17">
        <f>IF(AJ114="","",BI114-AJ114)</f>
        <v/>
      </c>
      <c r="BO114" s="17">
        <f>IF(AK114="","",BJ114-AK114)</f>
        <v/>
      </c>
      <c r="BP114" s="17">
        <f>IF(AL114="","",BK114-AL114)</f>
        <v/>
      </c>
      <c r="BQ114" s="17">
        <f>IF(AM114="","",BL114-AM114)</f>
        <v/>
      </c>
      <c r="BR114" s="17">
        <f>IF(AN114="","",BM114-AN114)</f>
        <v/>
      </c>
    </row>
    <row r="115">
      <c r="A115">
        <f>ROW()-1</f>
        <v/>
      </c>
      <c r="B115" s="9" t="n"/>
      <c r="C115" s="12" t="n"/>
      <c r="D115" s="11">
        <f>IF(B115="","",CHOOSE(WEEKDAY(B115,2),"Lu","Ma","Mi","Jo","Vi","Sa","Du"))</f>
        <v/>
      </c>
      <c r="E115" s="11">
        <f>IF(OR(B115="",C115=""),"",IF(OR(WEEKDAY(B115,2)=1,WEEKDAY(B115,2)=5),"D",IF(AND(C115&gt;=TIME(15,30,0),C115&lt;TIME(16,30,0)),"C",IF(AND(AND(WEEKDAY(B115,2)&gt;=2,WEEKDAY(B115,2)&lt;=4),C115&gt;=TIME(16,35,0),C115&lt;TIME(17,0,0)),"A1",IF(AND(AND(WEEKDAY(B115,2)&gt;=2,WEEKDAY(B115,2)&lt;=4),C115&gt;=TIME(17,0,0),C115&lt;TIME(18,0,0)),"A2",IF(AND(AND(WEEKDAY(B115,2)&gt;=2,WEEKDAY(B115,2)&lt;=4),C115&gt;=TIME(18,0,0),C115&lt;TIME(19,0,0)),"A3",IF(AND(AND(WEEKDAY(B115,2)&gt;=2,WEEKDAY(B115,2)&lt;=4),C115&gt;=TIME(22,0,0),C115&lt;TIME(22,45,0)),"B","Other")))))))</f>
        <v/>
      </c>
      <c r="F115" s="12" t="n"/>
      <c r="G115" s="12" t="n"/>
      <c r="H115" s="12" t="n"/>
      <c r="I115" s="12" t="n"/>
      <c r="J115" s="13" t="n"/>
      <c r="K115" s="13" t="n"/>
      <c r="L115" s="13" t="n"/>
      <c r="M115" s="13" t="n"/>
      <c r="N115" s="12" t="n"/>
      <c r="O115" s="12" t="n"/>
      <c r="P115" s="14">
        <f>IF(N115="","",IF(N115="SL",-1,K115/J115))</f>
        <v/>
      </c>
      <c r="Q115" s="14">
        <f>IF(N115="","",IF(OR(N115="SL",N115="TP0"),-1,L115/J115))</f>
        <v/>
      </c>
      <c r="R115" s="14">
        <f>IF(N115="","",IF(N115="TP2",M115/J115,-1))</f>
        <v/>
      </c>
      <c r="S115" s="14">
        <f>IF(N115="","",IF(N115="SL",-1,IF(N115="TP0",0.5*K115/J115,0.5*(K115+L115)/J115)))</f>
        <v/>
      </c>
      <c r="T115" s="14">
        <f>IF(N115="","",IF(N115="SL",-1,IF(N115="TP0",0.5*K115/J115-0.5,0.5*(K115+L115)/J115)))</f>
        <v/>
      </c>
      <c r="U115" s="15">
        <f>IF(P115="","",P115*J115/100*Config!$B$4)</f>
        <v/>
      </c>
      <c r="V115" s="15">
        <f>IF(Q115="","",Q115*J115/100*Config!$B$4)</f>
        <v/>
      </c>
      <c r="W115" s="15">
        <f>IF(R115="","",R115*J115/100*Config!$B$4)</f>
        <v/>
      </c>
      <c r="X115" s="15">
        <f>IF(S115="","",S115*J115/100*Config!$B$4)</f>
        <v/>
      </c>
      <c r="Y115" s="15">
        <f>IF(T115="","",T115*J115/100*Config!$B$4)</f>
        <v/>
      </c>
      <c r="Z115" s="15">
        <f>IF(U115="","",Config!$B$4 + SUM($U$2:U115))</f>
        <v/>
      </c>
      <c r="AA115" s="15">
        <f>IF(V115="","",Config!$B$4 + SUM($V$2:V115))</f>
        <v/>
      </c>
      <c r="AB115" s="15">
        <f>IF(W115="","",Config!$B$4 + SUM($W$2:W115))</f>
        <v/>
      </c>
      <c r="AC115" s="15">
        <f>IF(X115="","",Config!$B$4 + SUM($X$2:X115))</f>
        <v/>
      </c>
      <c r="AD115" s="15">
        <f>IF(Y115="","",Config!$B$4 + SUM($Y$2:Y115))</f>
        <v/>
      </c>
      <c r="AE115" s="15">
        <f>IF(P115="","",P115*J115/100*Config!$B$11)</f>
        <v/>
      </c>
      <c r="AF115" s="15">
        <f>IF(Q115="","",Q115*J115/100*Config!$B$11)</f>
        <v/>
      </c>
      <c r="AG115" s="15">
        <f>IF(R115="","",R115*J115/100*Config!$B$11)</f>
        <v/>
      </c>
      <c r="AH115" s="15">
        <f>IF(S115="","",S115*J115/100*Config!$B$11)</f>
        <v/>
      </c>
      <c r="AI115" s="15">
        <f>IF(T115="","",T115*J115/100*Config!$B$11)</f>
        <v/>
      </c>
      <c r="AJ115" s="15">
        <f>IF(AE115="","",Config!$B$9 + SUM($AE$2:AE115))</f>
        <v/>
      </c>
      <c r="AK115" s="15">
        <f>IF(AF115="","",Config!$B$9 + SUM($AF$2:AF115))</f>
        <v/>
      </c>
      <c r="AL115" s="15">
        <f>IF(AG115="","",Config!$B$9 + SUM($AG$2:AG115))</f>
        <v/>
      </c>
      <c r="AM115" s="15">
        <f>IF(AH115="","",Config!$B$9 + SUM($AH$2:AH115))</f>
        <v/>
      </c>
      <c r="AN115" s="15">
        <f>IF(AI115="","",Config!$B$9 + SUM($AI$2:AI115))</f>
        <v/>
      </c>
      <c r="AO115" s="16">
        <f>IF(P115="","",IF(P115&gt;0,1,0))</f>
        <v/>
      </c>
      <c r="AP115" s="16">
        <f>IF(Q115="","",IF(Q115&gt;0,1,0))</f>
        <v/>
      </c>
      <c r="AQ115" s="16">
        <f>IF(R115="","",IF(R115&gt;0,1,0))</f>
        <v/>
      </c>
      <c r="AR115" s="16">
        <f>IF(S115="","",IF(S115&gt;0,1,0))</f>
        <v/>
      </c>
      <c r="AS115" s="16">
        <f>IF(T115="","",IF(T115&gt;0,1,0))</f>
        <v/>
      </c>
      <c r="AT115" s="17">
        <f>IF(Z115="","",IF(AT114="",Z115,MAX(AT114,Z115)))</f>
        <v/>
      </c>
      <c r="AU115" s="17">
        <f>IF(AA115="","",IF(AU114="",AA115,MAX(AU114,AA115)))</f>
        <v/>
      </c>
      <c r="AV115" s="17">
        <f>IF(AB115="","",IF(AV114="",AB115,MAX(AV114,AB115)))</f>
        <v/>
      </c>
      <c r="AW115" s="17">
        <f>IF(AC115="","",IF(AW114="",AC115,MAX(AW114,AC115)))</f>
        <v/>
      </c>
      <c r="AX115" s="17">
        <f>IF(AD115="","",IF(AX114="",AD115,MAX(AX114,AD115)))</f>
        <v/>
      </c>
      <c r="AY115" s="17">
        <f>IF(Z115="","",AT115-Z115)</f>
        <v/>
      </c>
      <c r="AZ115" s="17">
        <f>IF(AA115="","",AU115-AA115)</f>
        <v/>
      </c>
      <c r="BA115" s="17">
        <f>IF(AB115="","",AV115-AB115)</f>
        <v/>
      </c>
      <c r="BB115" s="17">
        <f>IF(AC115="","",AW115-AC115)</f>
        <v/>
      </c>
      <c r="BC115" s="17">
        <f>IF(AD115="","",AX115-AD115)</f>
        <v/>
      </c>
      <c r="BD115" s="17">
        <f>IF(OR(AE115="",B115=""),"",SUMIFS($AE$2:AE115,$B$2:B115,B115))</f>
        <v/>
      </c>
      <c r="BE115" s="17">
        <f>IF(OR(AF115="",B115=""),"",SUMIFS($AF$2:AF115,$B$2:B115,B115))</f>
        <v/>
      </c>
      <c r="BF115" s="17">
        <f>IF(OR(AG115="",B115=""),"",SUMIFS($AG$2:AG115,$B$2:B115,B115))</f>
        <v/>
      </c>
      <c r="BG115" s="17">
        <f>IF(OR(AH115="",B115=""),"",SUMIFS($AH$2:AH115,$B$2:B115,B115))</f>
        <v/>
      </c>
      <c r="BH115" s="17">
        <f>IF(OR(AI115="",B115=""),"",SUMIFS($AI$2:AI115,$B$2:B115,B115))</f>
        <v/>
      </c>
      <c r="BI115" s="17">
        <f>IF(AJ115="","",IF(BI114="",AJ115,MAX(BI114,AJ115)))</f>
        <v/>
      </c>
      <c r="BJ115" s="17">
        <f>IF(AK115="","",IF(BJ114="",AK115,MAX(BJ114,AK115)))</f>
        <v/>
      </c>
      <c r="BK115" s="17">
        <f>IF(AL115="","",IF(BK114="",AL115,MAX(BK114,AL115)))</f>
        <v/>
      </c>
      <c r="BL115" s="17">
        <f>IF(AM115="","",IF(BL114="",AM115,MAX(BL114,AM115)))</f>
        <v/>
      </c>
      <c r="BM115" s="17">
        <f>IF(AN115="","",IF(BM114="",AN115,MAX(BM114,AN115)))</f>
        <v/>
      </c>
      <c r="BN115" s="17">
        <f>IF(AJ115="","",BI115-AJ115)</f>
        <v/>
      </c>
      <c r="BO115" s="17">
        <f>IF(AK115="","",BJ115-AK115)</f>
        <v/>
      </c>
      <c r="BP115" s="17">
        <f>IF(AL115="","",BK115-AL115)</f>
        <v/>
      </c>
      <c r="BQ115" s="17">
        <f>IF(AM115="","",BL115-AM115)</f>
        <v/>
      </c>
      <c r="BR115" s="17">
        <f>IF(AN115="","",BM115-AN115)</f>
        <v/>
      </c>
    </row>
    <row r="116">
      <c r="A116">
        <f>ROW()-1</f>
        <v/>
      </c>
      <c r="B116" s="9" t="n"/>
      <c r="C116" s="12" t="n"/>
      <c r="D116" s="11">
        <f>IF(B116="","",CHOOSE(WEEKDAY(B116,2),"Lu","Ma","Mi","Jo","Vi","Sa","Du"))</f>
        <v/>
      </c>
      <c r="E116" s="11">
        <f>IF(OR(B116="",C116=""),"",IF(OR(WEEKDAY(B116,2)=1,WEEKDAY(B116,2)=5),"D",IF(AND(C116&gt;=TIME(15,30,0),C116&lt;TIME(16,30,0)),"C",IF(AND(AND(WEEKDAY(B116,2)&gt;=2,WEEKDAY(B116,2)&lt;=4),C116&gt;=TIME(16,35,0),C116&lt;TIME(17,0,0)),"A1",IF(AND(AND(WEEKDAY(B116,2)&gt;=2,WEEKDAY(B116,2)&lt;=4),C116&gt;=TIME(17,0,0),C116&lt;TIME(18,0,0)),"A2",IF(AND(AND(WEEKDAY(B116,2)&gt;=2,WEEKDAY(B116,2)&lt;=4),C116&gt;=TIME(18,0,0),C116&lt;TIME(19,0,0)),"A3",IF(AND(AND(WEEKDAY(B116,2)&gt;=2,WEEKDAY(B116,2)&lt;=4),C116&gt;=TIME(22,0,0),C116&lt;TIME(22,45,0)),"B","Other")))))))</f>
        <v/>
      </c>
      <c r="F116" s="12" t="n"/>
      <c r="G116" s="12" t="n"/>
      <c r="H116" s="12" t="n"/>
      <c r="I116" s="12" t="n"/>
      <c r="J116" s="13" t="n"/>
      <c r="K116" s="13" t="n"/>
      <c r="L116" s="13" t="n"/>
      <c r="M116" s="13" t="n"/>
      <c r="N116" s="12" t="n"/>
      <c r="O116" s="12" t="n"/>
      <c r="P116" s="14">
        <f>IF(N116="","",IF(N116="SL",-1,K116/J116))</f>
        <v/>
      </c>
      <c r="Q116" s="14">
        <f>IF(N116="","",IF(OR(N116="SL",N116="TP0"),-1,L116/J116))</f>
        <v/>
      </c>
      <c r="R116" s="14">
        <f>IF(N116="","",IF(N116="TP2",M116/J116,-1))</f>
        <v/>
      </c>
      <c r="S116" s="14">
        <f>IF(N116="","",IF(N116="SL",-1,IF(N116="TP0",0.5*K116/J116,0.5*(K116+L116)/J116)))</f>
        <v/>
      </c>
      <c r="T116" s="14">
        <f>IF(N116="","",IF(N116="SL",-1,IF(N116="TP0",0.5*K116/J116-0.5,0.5*(K116+L116)/J116)))</f>
        <v/>
      </c>
      <c r="U116" s="15">
        <f>IF(P116="","",P116*J116/100*Config!$B$4)</f>
        <v/>
      </c>
      <c r="V116" s="15">
        <f>IF(Q116="","",Q116*J116/100*Config!$B$4)</f>
        <v/>
      </c>
      <c r="W116" s="15">
        <f>IF(R116="","",R116*J116/100*Config!$B$4)</f>
        <v/>
      </c>
      <c r="X116" s="15">
        <f>IF(S116="","",S116*J116/100*Config!$B$4)</f>
        <v/>
      </c>
      <c r="Y116" s="15">
        <f>IF(T116="","",T116*J116/100*Config!$B$4)</f>
        <v/>
      </c>
      <c r="Z116" s="15">
        <f>IF(U116="","",Config!$B$4 + SUM($U$2:U116))</f>
        <v/>
      </c>
      <c r="AA116" s="15">
        <f>IF(V116="","",Config!$B$4 + SUM($V$2:V116))</f>
        <v/>
      </c>
      <c r="AB116" s="15">
        <f>IF(W116="","",Config!$B$4 + SUM($W$2:W116))</f>
        <v/>
      </c>
      <c r="AC116" s="15">
        <f>IF(X116="","",Config!$B$4 + SUM($X$2:X116))</f>
        <v/>
      </c>
      <c r="AD116" s="15">
        <f>IF(Y116="","",Config!$B$4 + SUM($Y$2:Y116))</f>
        <v/>
      </c>
      <c r="AE116" s="15">
        <f>IF(P116="","",P116*J116/100*Config!$B$11)</f>
        <v/>
      </c>
      <c r="AF116" s="15">
        <f>IF(Q116="","",Q116*J116/100*Config!$B$11)</f>
        <v/>
      </c>
      <c r="AG116" s="15">
        <f>IF(R116="","",R116*J116/100*Config!$B$11)</f>
        <v/>
      </c>
      <c r="AH116" s="15">
        <f>IF(S116="","",S116*J116/100*Config!$B$11)</f>
        <v/>
      </c>
      <c r="AI116" s="15">
        <f>IF(T116="","",T116*J116/100*Config!$B$11)</f>
        <v/>
      </c>
      <c r="AJ116" s="15">
        <f>IF(AE116="","",Config!$B$9 + SUM($AE$2:AE116))</f>
        <v/>
      </c>
      <c r="AK116" s="15">
        <f>IF(AF116="","",Config!$B$9 + SUM($AF$2:AF116))</f>
        <v/>
      </c>
      <c r="AL116" s="15">
        <f>IF(AG116="","",Config!$B$9 + SUM($AG$2:AG116))</f>
        <v/>
      </c>
      <c r="AM116" s="15">
        <f>IF(AH116="","",Config!$B$9 + SUM($AH$2:AH116))</f>
        <v/>
      </c>
      <c r="AN116" s="15">
        <f>IF(AI116="","",Config!$B$9 + SUM($AI$2:AI116))</f>
        <v/>
      </c>
      <c r="AO116" s="16">
        <f>IF(P116="","",IF(P116&gt;0,1,0))</f>
        <v/>
      </c>
      <c r="AP116" s="16">
        <f>IF(Q116="","",IF(Q116&gt;0,1,0))</f>
        <v/>
      </c>
      <c r="AQ116" s="16">
        <f>IF(R116="","",IF(R116&gt;0,1,0))</f>
        <v/>
      </c>
      <c r="AR116" s="16">
        <f>IF(S116="","",IF(S116&gt;0,1,0))</f>
        <v/>
      </c>
      <c r="AS116" s="16">
        <f>IF(T116="","",IF(T116&gt;0,1,0))</f>
        <v/>
      </c>
      <c r="AT116" s="17">
        <f>IF(Z116="","",IF(AT115="",Z116,MAX(AT115,Z116)))</f>
        <v/>
      </c>
      <c r="AU116" s="17">
        <f>IF(AA116="","",IF(AU115="",AA116,MAX(AU115,AA116)))</f>
        <v/>
      </c>
      <c r="AV116" s="17">
        <f>IF(AB116="","",IF(AV115="",AB116,MAX(AV115,AB116)))</f>
        <v/>
      </c>
      <c r="AW116" s="17">
        <f>IF(AC116="","",IF(AW115="",AC116,MAX(AW115,AC116)))</f>
        <v/>
      </c>
      <c r="AX116" s="17">
        <f>IF(AD116="","",IF(AX115="",AD116,MAX(AX115,AD116)))</f>
        <v/>
      </c>
      <c r="AY116" s="17">
        <f>IF(Z116="","",AT116-Z116)</f>
        <v/>
      </c>
      <c r="AZ116" s="17">
        <f>IF(AA116="","",AU116-AA116)</f>
        <v/>
      </c>
      <c r="BA116" s="17">
        <f>IF(AB116="","",AV116-AB116)</f>
        <v/>
      </c>
      <c r="BB116" s="17">
        <f>IF(AC116="","",AW116-AC116)</f>
        <v/>
      </c>
      <c r="BC116" s="17">
        <f>IF(AD116="","",AX116-AD116)</f>
        <v/>
      </c>
      <c r="BD116" s="17">
        <f>IF(OR(AE116="",B116=""),"",SUMIFS($AE$2:AE116,$B$2:B116,B116))</f>
        <v/>
      </c>
      <c r="BE116" s="17">
        <f>IF(OR(AF116="",B116=""),"",SUMIFS($AF$2:AF116,$B$2:B116,B116))</f>
        <v/>
      </c>
      <c r="BF116" s="17">
        <f>IF(OR(AG116="",B116=""),"",SUMIFS($AG$2:AG116,$B$2:B116,B116))</f>
        <v/>
      </c>
      <c r="BG116" s="17">
        <f>IF(OR(AH116="",B116=""),"",SUMIFS($AH$2:AH116,$B$2:B116,B116))</f>
        <v/>
      </c>
      <c r="BH116" s="17">
        <f>IF(OR(AI116="",B116=""),"",SUMIFS($AI$2:AI116,$B$2:B116,B116))</f>
        <v/>
      </c>
      <c r="BI116" s="17">
        <f>IF(AJ116="","",IF(BI115="",AJ116,MAX(BI115,AJ116)))</f>
        <v/>
      </c>
      <c r="BJ116" s="17">
        <f>IF(AK116="","",IF(BJ115="",AK116,MAX(BJ115,AK116)))</f>
        <v/>
      </c>
      <c r="BK116" s="17">
        <f>IF(AL116="","",IF(BK115="",AL116,MAX(BK115,AL116)))</f>
        <v/>
      </c>
      <c r="BL116" s="17">
        <f>IF(AM116="","",IF(BL115="",AM116,MAX(BL115,AM116)))</f>
        <v/>
      </c>
      <c r="BM116" s="17">
        <f>IF(AN116="","",IF(BM115="",AN116,MAX(BM115,AN116)))</f>
        <v/>
      </c>
      <c r="BN116" s="17">
        <f>IF(AJ116="","",BI116-AJ116)</f>
        <v/>
      </c>
      <c r="BO116" s="17">
        <f>IF(AK116="","",BJ116-AK116)</f>
        <v/>
      </c>
      <c r="BP116" s="17">
        <f>IF(AL116="","",BK116-AL116)</f>
        <v/>
      </c>
      <c r="BQ116" s="17">
        <f>IF(AM116="","",BL116-AM116)</f>
        <v/>
      </c>
      <c r="BR116" s="17">
        <f>IF(AN116="","",BM116-AN116)</f>
        <v/>
      </c>
    </row>
    <row r="117">
      <c r="A117">
        <f>ROW()-1</f>
        <v/>
      </c>
      <c r="B117" s="9" t="n"/>
      <c r="C117" s="12" t="n"/>
      <c r="D117" s="11">
        <f>IF(B117="","",CHOOSE(WEEKDAY(B117,2),"Lu","Ma","Mi","Jo","Vi","Sa","Du"))</f>
        <v/>
      </c>
      <c r="E117" s="11">
        <f>IF(OR(B117="",C117=""),"",IF(OR(WEEKDAY(B117,2)=1,WEEKDAY(B117,2)=5),"D",IF(AND(C117&gt;=TIME(15,30,0),C117&lt;TIME(16,30,0)),"C",IF(AND(AND(WEEKDAY(B117,2)&gt;=2,WEEKDAY(B117,2)&lt;=4),C117&gt;=TIME(16,35,0),C117&lt;TIME(17,0,0)),"A1",IF(AND(AND(WEEKDAY(B117,2)&gt;=2,WEEKDAY(B117,2)&lt;=4),C117&gt;=TIME(17,0,0),C117&lt;TIME(18,0,0)),"A2",IF(AND(AND(WEEKDAY(B117,2)&gt;=2,WEEKDAY(B117,2)&lt;=4),C117&gt;=TIME(18,0,0),C117&lt;TIME(19,0,0)),"A3",IF(AND(AND(WEEKDAY(B117,2)&gt;=2,WEEKDAY(B117,2)&lt;=4),C117&gt;=TIME(22,0,0),C117&lt;TIME(22,45,0)),"B","Other")))))))</f>
        <v/>
      </c>
      <c r="F117" s="12" t="n"/>
      <c r="G117" s="12" t="n"/>
      <c r="H117" s="12" t="n"/>
      <c r="I117" s="12" t="n"/>
      <c r="J117" s="13" t="n"/>
      <c r="K117" s="13" t="n"/>
      <c r="L117" s="13" t="n"/>
      <c r="M117" s="13" t="n"/>
      <c r="N117" s="12" t="n"/>
      <c r="O117" s="12" t="n"/>
      <c r="P117" s="14">
        <f>IF(N117="","",IF(N117="SL",-1,K117/J117))</f>
        <v/>
      </c>
      <c r="Q117" s="14">
        <f>IF(N117="","",IF(OR(N117="SL",N117="TP0"),-1,L117/J117))</f>
        <v/>
      </c>
      <c r="R117" s="14">
        <f>IF(N117="","",IF(N117="TP2",M117/J117,-1))</f>
        <v/>
      </c>
      <c r="S117" s="14">
        <f>IF(N117="","",IF(N117="SL",-1,IF(N117="TP0",0.5*K117/J117,0.5*(K117+L117)/J117)))</f>
        <v/>
      </c>
      <c r="T117" s="14">
        <f>IF(N117="","",IF(N117="SL",-1,IF(N117="TP0",0.5*K117/J117-0.5,0.5*(K117+L117)/J117)))</f>
        <v/>
      </c>
      <c r="U117" s="15">
        <f>IF(P117="","",P117*J117/100*Config!$B$4)</f>
        <v/>
      </c>
      <c r="V117" s="15">
        <f>IF(Q117="","",Q117*J117/100*Config!$B$4)</f>
        <v/>
      </c>
      <c r="W117" s="15">
        <f>IF(R117="","",R117*J117/100*Config!$B$4)</f>
        <v/>
      </c>
      <c r="X117" s="15">
        <f>IF(S117="","",S117*J117/100*Config!$B$4)</f>
        <v/>
      </c>
      <c r="Y117" s="15">
        <f>IF(T117="","",T117*J117/100*Config!$B$4)</f>
        <v/>
      </c>
      <c r="Z117" s="15">
        <f>IF(U117="","",Config!$B$4 + SUM($U$2:U117))</f>
        <v/>
      </c>
      <c r="AA117" s="15">
        <f>IF(V117="","",Config!$B$4 + SUM($V$2:V117))</f>
        <v/>
      </c>
      <c r="AB117" s="15">
        <f>IF(W117="","",Config!$B$4 + SUM($W$2:W117))</f>
        <v/>
      </c>
      <c r="AC117" s="15">
        <f>IF(X117="","",Config!$B$4 + SUM($X$2:X117))</f>
        <v/>
      </c>
      <c r="AD117" s="15">
        <f>IF(Y117="","",Config!$B$4 + SUM($Y$2:Y117))</f>
        <v/>
      </c>
      <c r="AE117" s="15">
        <f>IF(P117="","",P117*J117/100*Config!$B$11)</f>
        <v/>
      </c>
      <c r="AF117" s="15">
        <f>IF(Q117="","",Q117*J117/100*Config!$B$11)</f>
        <v/>
      </c>
      <c r="AG117" s="15">
        <f>IF(R117="","",R117*J117/100*Config!$B$11)</f>
        <v/>
      </c>
      <c r="AH117" s="15">
        <f>IF(S117="","",S117*J117/100*Config!$B$11)</f>
        <v/>
      </c>
      <c r="AI117" s="15">
        <f>IF(T117="","",T117*J117/100*Config!$B$11)</f>
        <v/>
      </c>
      <c r="AJ117" s="15">
        <f>IF(AE117="","",Config!$B$9 + SUM($AE$2:AE117))</f>
        <v/>
      </c>
      <c r="AK117" s="15">
        <f>IF(AF117="","",Config!$B$9 + SUM($AF$2:AF117))</f>
        <v/>
      </c>
      <c r="AL117" s="15">
        <f>IF(AG117="","",Config!$B$9 + SUM($AG$2:AG117))</f>
        <v/>
      </c>
      <c r="AM117" s="15">
        <f>IF(AH117="","",Config!$B$9 + SUM($AH$2:AH117))</f>
        <v/>
      </c>
      <c r="AN117" s="15">
        <f>IF(AI117="","",Config!$B$9 + SUM($AI$2:AI117))</f>
        <v/>
      </c>
      <c r="AO117" s="16">
        <f>IF(P117="","",IF(P117&gt;0,1,0))</f>
        <v/>
      </c>
      <c r="AP117" s="16">
        <f>IF(Q117="","",IF(Q117&gt;0,1,0))</f>
        <v/>
      </c>
      <c r="AQ117" s="16">
        <f>IF(R117="","",IF(R117&gt;0,1,0))</f>
        <v/>
      </c>
      <c r="AR117" s="16">
        <f>IF(S117="","",IF(S117&gt;0,1,0))</f>
        <v/>
      </c>
      <c r="AS117" s="16">
        <f>IF(T117="","",IF(T117&gt;0,1,0))</f>
        <v/>
      </c>
      <c r="AT117" s="17">
        <f>IF(Z117="","",IF(AT116="",Z117,MAX(AT116,Z117)))</f>
        <v/>
      </c>
      <c r="AU117" s="17">
        <f>IF(AA117="","",IF(AU116="",AA117,MAX(AU116,AA117)))</f>
        <v/>
      </c>
      <c r="AV117" s="17">
        <f>IF(AB117="","",IF(AV116="",AB117,MAX(AV116,AB117)))</f>
        <v/>
      </c>
      <c r="AW117" s="17">
        <f>IF(AC117="","",IF(AW116="",AC117,MAX(AW116,AC117)))</f>
        <v/>
      </c>
      <c r="AX117" s="17">
        <f>IF(AD117="","",IF(AX116="",AD117,MAX(AX116,AD117)))</f>
        <v/>
      </c>
      <c r="AY117" s="17">
        <f>IF(Z117="","",AT117-Z117)</f>
        <v/>
      </c>
      <c r="AZ117" s="17">
        <f>IF(AA117="","",AU117-AA117)</f>
        <v/>
      </c>
      <c r="BA117" s="17">
        <f>IF(AB117="","",AV117-AB117)</f>
        <v/>
      </c>
      <c r="BB117" s="17">
        <f>IF(AC117="","",AW117-AC117)</f>
        <v/>
      </c>
      <c r="BC117" s="17">
        <f>IF(AD117="","",AX117-AD117)</f>
        <v/>
      </c>
      <c r="BD117" s="17">
        <f>IF(OR(AE117="",B117=""),"",SUMIFS($AE$2:AE117,$B$2:B117,B117))</f>
        <v/>
      </c>
      <c r="BE117" s="17">
        <f>IF(OR(AF117="",B117=""),"",SUMIFS($AF$2:AF117,$B$2:B117,B117))</f>
        <v/>
      </c>
      <c r="BF117" s="17">
        <f>IF(OR(AG117="",B117=""),"",SUMIFS($AG$2:AG117,$B$2:B117,B117))</f>
        <v/>
      </c>
      <c r="BG117" s="17">
        <f>IF(OR(AH117="",B117=""),"",SUMIFS($AH$2:AH117,$B$2:B117,B117))</f>
        <v/>
      </c>
      <c r="BH117" s="17">
        <f>IF(OR(AI117="",B117=""),"",SUMIFS($AI$2:AI117,$B$2:B117,B117))</f>
        <v/>
      </c>
      <c r="BI117" s="17">
        <f>IF(AJ117="","",IF(BI116="",AJ117,MAX(BI116,AJ117)))</f>
        <v/>
      </c>
      <c r="BJ117" s="17">
        <f>IF(AK117="","",IF(BJ116="",AK117,MAX(BJ116,AK117)))</f>
        <v/>
      </c>
      <c r="BK117" s="17">
        <f>IF(AL117="","",IF(BK116="",AL117,MAX(BK116,AL117)))</f>
        <v/>
      </c>
      <c r="BL117" s="17">
        <f>IF(AM117="","",IF(BL116="",AM117,MAX(BL116,AM117)))</f>
        <v/>
      </c>
      <c r="BM117" s="17">
        <f>IF(AN117="","",IF(BM116="",AN117,MAX(BM116,AN117)))</f>
        <v/>
      </c>
      <c r="BN117" s="17">
        <f>IF(AJ117="","",BI117-AJ117)</f>
        <v/>
      </c>
      <c r="BO117" s="17">
        <f>IF(AK117="","",BJ117-AK117)</f>
        <v/>
      </c>
      <c r="BP117" s="17">
        <f>IF(AL117="","",BK117-AL117)</f>
        <v/>
      </c>
      <c r="BQ117" s="17">
        <f>IF(AM117="","",BL117-AM117)</f>
        <v/>
      </c>
      <c r="BR117" s="17">
        <f>IF(AN117="","",BM117-AN117)</f>
        <v/>
      </c>
    </row>
    <row r="118">
      <c r="A118">
        <f>ROW()-1</f>
        <v/>
      </c>
      <c r="B118" s="9" t="n"/>
      <c r="C118" s="12" t="n"/>
      <c r="D118" s="11">
        <f>IF(B118="","",CHOOSE(WEEKDAY(B118,2),"Lu","Ma","Mi","Jo","Vi","Sa","Du"))</f>
        <v/>
      </c>
      <c r="E118" s="11">
        <f>IF(OR(B118="",C118=""),"",IF(OR(WEEKDAY(B118,2)=1,WEEKDAY(B118,2)=5),"D",IF(AND(C118&gt;=TIME(15,30,0),C118&lt;TIME(16,30,0)),"C",IF(AND(AND(WEEKDAY(B118,2)&gt;=2,WEEKDAY(B118,2)&lt;=4),C118&gt;=TIME(16,35,0),C118&lt;TIME(17,0,0)),"A1",IF(AND(AND(WEEKDAY(B118,2)&gt;=2,WEEKDAY(B118,2)&lt;=4),C118&gt;=TIME(17,0,0),C118&lt;TIME(18,0,0)),"A2",IF(AND(AND(WEEKDAY(B118,2)&gt;=2,WEEKDAY(B118,2)&lt;=4),C118&gt;=TIME(18,0,0),C118&lt;TIME(19,0,0)),"A3",IF(AND(AND(WEEKDAY(B118,2)&gt;=2,WEEKDAY(B118,2)&lt;=4),C118&gt;=TIME(22,0,0),C118&lt;TIME(22,45,0)),"B","Other")))))))</f>
        <v/>
      </c>
      <c r="F118" s="12" t="n"/>
      <c r="G118" s="12" t="n"/>
      <c r="H118" s="12" t="n"/>
      <c r="I118" s="12" t="n"/>
      <c r="J118" s="13" t="n"/>
      <c r="K118" s="13" t="n"/>
      <c r="L118" s="13" t="n"/>
      <c r="M118" s="13" t="n"/>
      <c r="N118" s="12" t="n"/>
      <c r="O118" s="12" t="n"/>
      <c r="P118" s="14">
        <f>IF(N118="","",IF(N118="SL",-1,K118/J118))</f>
        <v/>
      </c>
      <c r="Q118" s="14">
        <f>IF(N118="","",IF(OR(N118="SL",N118="TP0"),-1,L118/J118))</f>
        <v/>
      </c>
      <c r="R118" s="14">
        <f>IF(N118="","",IF(N118="TP2",M118/J118,-1))</f>
        <v/>
      </c>
      <c r="S118" s="14">
        <f>IF(N118="","",IF(N118="SL",-1,IF(N118="TP0",0.5*K118/J118,0.5*(K118+L118)/J118)))</f>
        <v/>
      </c>
      <c r="T118" s="14">
        <f>IF(N118="","",IF(N118="SL",-1,IF(N118="TP0",0.5*K118/J118-0.5,0.5*(K118+L118)/J118)))</f>
        <v/>
      </c>
      <c r="U118" s="15">
        <f>IF(P118="","",P118*J118/100*Config!$B$4)</f>
        <v/>
      </c>
      <c r="V118" s="15">
        <f>IF(Q118="","",Q118*J118/100*Config!$B$4)</f>
        <v/>
      </c>
      <c r="W118" s="15">
        <f>IF(R118="","",R118*J118/100*Config!$B$4)</f>
        <v/>
      </c>
      <c r="X118" s="15">
        <f>IF(S118="","",S118*J118/100*Config!$B$4)</f>
        <v/>
      </c>
      <c r="Y118" s="15">
        <f>IF(T118="","",T118*J118/100*Config!$B$4)</f>
        <v/>
      </c>
      <c r="Z118" s="15">
        <f>IF(U118="","",Config!$B$4 + SUM($U$2:U118))</f>
        <v/>
      </c>
      <c r="AA118" s="15">
        <f>IF(V118="","",Config!$B$4 + SUM($V$2:V118))</f>
        <v/>
      </c>
      <c r="AB118" s="15">
        <f>IF(W118="","",Config!$B$4 + SUM($W$2:W118))</f>
        <v/>
      </c>
      <c r="AC118" s="15">
        <f>IF(X118="","",Config!$B$4 + SUM($X$2:X118))</f>
        <v/>
      </c>
      <c r="AD118" s="15">
        <f>IF(Y118="","",Config!$B$4 + SUM($Y$2:Y118))</f>
        <v/>
      </c>
      <c r="AE118" s="15">
        <f>IF(P118="","",P118*J118/100*Config!$B$11)</f>
        <v/>
      </c>
      <c r="AF118" s="15">
        <f>IF(Q118="","",Q118*J118/100*Config!$B$11)</f>
        <v/>
      </c>
      <c r="AG118" s="15">
        <f>IF(R118="","",R118*J118/100*Config!$B$11)</f>
        <v/>
      </c>
      <c r="AH118" s="15">
        <f>IF(S118="","",S118*J118/100*Config!$B$11)</f>
        <v/>
      </c>
      <c r="AI118" s="15">
        <f>IF(T118="","",T118*J118/100*Config!$B$11)</f>
        <v/>
      </c>
      <c r="AJ118" s="15">
        <f>IF(AE118="","",Config!$B$9 + SUM($AE$2:AE118))</f>
        <v/>
      </c>
      <c r="AK118" s="15">
        <f>IF(AF118="","",Config!$B$9 + SUM($AF$2:AF118))</f>
        <v/>
      </c>
      <c r="AL118" s="15">
        <f>IF(AG118="","",Config!$B$9 + SUM($AG$2:AG118))</f>
        <v/>
      </c>
      <c r="AM118" s="15">
        <f>IF(AH118="","",Config!$B$9 + SUM($AH$2:AH118))</f>
        <v/>
      </c>
      <c r="AN118" s="15">
        <f>IF(AI118="","",Config!$B$9 + SUM($AI$2:AI118))</f>
        <v/>
      </c>
      <c r="AO118" s="16">
        <f>IF(P118="","",IF(P118&gt;0,1,0))</f>
        <v/>
      </c>
      <c r="AP118" s="16">
        <f>IF(Q118="","",IF(Q118&gt;0,1,0))</f>
        <v/>
      </c>
      <c r="AQ118" s="16">
        <f>IF(R118="","",IF(R118&gt;0,1,0))</f>
        <v/>
      </c>
      <c r="AR118" s="16">
        <f>IF(S118="","",IF(S118&gt;0,1,0))</f>
        <v/>
      </c>
      <c r="AS118" s="16">
        <f>IF(T118="","",IF(T118&gt;0,1,0))</f>
        <v/>
      </c>
      <c r="AT118" s="17">
        <f>IF(Z118="","",IF(AT117="",Z118,MAX(AT117,Z118)))</f>
        <v/>
      </c>
      <c r="AU118" s="17">
        <f>IF(AA118="","",IF(AU117="",AA118,MAX(AU117,AA118)))</f>
        <v/>
      </c>
      <c r="AV118" s="17">
        <f>IF(AB118="","",IF(AV117="",AB118,MAX(AV117,AB118)))</f>
        <v/>
      </c>
      <c r="AW118" s="17">
        <f>IF(AC118="","",IF(AW117="",AC118,MAX(AW117,AC118)))</f>
        <v/>
      </c>
      <c r="AX118" s="17">
        <f>IF(AD118="","",IF(AX117="",AD118,MAX(AX117,AD118)))</f>
        <v/>
      </c>
      <c r="AY118" s="17">
        <f>IF(Z118="","",AT118-Z118)</f>
        <v/>
      </c>
      <c r="AZ118" s="17">
        <f>IF(AA118="","",AU118-AA118)</f>
        <v/>
      </c>
      <c r="BA118" s="17">
        <f>IF(AB118="","",AV118-AB118)</f>
        <v/>
      </c>
      <c r="BB118" s="17">
        <f>IF(AC118="","",AW118-AC118)</f>
        <v/>
      </c>
      <c r="BC118" s="17">
        <f>IF(AD118="","",AX118-AD118)</f>
        <v/>
      </c>
      <c r="BD118" s="17">
        <f>IF(OR(AE118="",B118=""),"",SUMIFS($AE$2:AE118,$B$2:B118,B118))</f>
        <v/>
      </c>
      <c r="BE118" s="17">
        <f>IF(OR(AF118="",B118=""),"",SUMIFS($AF$2:AF118,$B$2:B118,B118))</f>
        <v/>
      </c>
      <c r="BF118" s="17">
        <f>IF(OR(AG118="",B118=""),"",SUMIFS($AG$2:AG118,$B$2:B118,B118))</f>
        <v/>
      </c>
      <c r="BG118" s="17">
        <f>IF(OR(AH118="",B118=""),"",SUMIFS($AH$2:AH118,$B$2:B118,B118))</f>
        <v/>
      </c>
      <c r="BH118" s="17">
        <f>IF(OR(AI118="",B118=""),"",SUMIFS($AI$2:AI118,$B$2:B118,B118))</f>
        <v/>
      </c>
      <c r="BI118" s="17">
        <f>IF(AJ118="","",IF(BI117="",AJ118,MAX(BI117,AJ118)))</f>
        <v/>
      </c>
      <c r="BJ118" s="17">
        <f>IF(AK118="","",IF(BJ117="",AK118,MAX(BJ117,AK118)))</f>
        <v/>
      </c>
      <c r="BK118" s="17">
        <f>IF(AL118="","",IF(BK117="",AL118,MAX(BK117,AL118)))</f>
        <v/>
      </c>
      <c r="BL118" s="17">
        <f>IF(AM118="","",IF(BL117="",AM118,MAX(BL117,AM118)))</f>
        <v/>
      </c>
      <c r="BM118" s="17">
        <f>IF(AN118="","",IF(BM117="",AN118,MAX(BM117,AN118)))</f>
        <v/>
      </c>
      <c r="BN118" s="17">
        <f>IF(AJ118="","",BI118-AJ118)</f>
        <v/>
      </c>
      <c r="BO118" s="17">
        <f>IF(AK118="","",BJ118-AK118)</f>
        <v/>
      </c>
      <c r="BP118" s="17">
        <f>IF(AL118="","",BK118-AL118)</f>
        <v/>
      </c>
      <c r="BQ118" s="17">
        <f>IF(AM118="","",BL118-AM118)</f>
        <v/>
      </c>
      <c r="BR118" s="17">
        <f>IF(AN118="","",BM118-AN118)</f>
        <v/>
      </c>
    </row>
    <row r="119">
      <c r="A119">
        <f>ROW()-1</f>
        <v/>
      </c>
      <c r="B119" s="9" t="n"/>
      <c r="C119" s="12" t="n"/>
      <c r="D119" s="11">
        <f>IF(B119="","",CHOOSE(WEEKDAY(B119,2),"Lu","Ma","Mi","Jo","Vi","Sa","Du"))</f>
        <v/>
      </c>
      <c r="E119" s="11">
        <f>IF(OR(B119="",C119=""),"",IF(OR(WEEKDAY(B119,2)=1,WEEKDAY(B119,2)=5),"D",IF(AND(C119&gt;=TIME(15,30,0),C119&lt;TIME(16,30,0)),"C",IF(AND(AND(WEEKDAY(B119,2)&gt;=2,WEEKDAY(B119,2)&lt;=4),C119&gt;=TIME(16,35,0),C119&lt;TIME(17,0,0)),"A1",IF(AND(AND(WEEKDAY(B119,2)&gt;=2,WEEKDAY(B119,2)&lt;=4),C119&gt;=TIME(17,0,0),C119&lt;TIME(18,0,0)),"A2",IF(AND(AND(WEEKDAY(B119,2)&gt;=2,WEEKDAY(B119,2)&lt;=4),C119&gt;=TIME(18,0,0),C119&lt;TIME(19,0,0)),"A3",IF(AND(AND(WEEKDAY(B119,2)&gt;=2,WEEKDAY(B119,2)&lt;=4),C119&gt;=TIME(22,0,0),C119&lt;TIME(22,45,0)),"B","Other")))))))</f>
        <v/>
      </c>
      <c r="F119" s="12" t="n"/>
      <c r="G119" s="12" t="n"/>
      <c r="H119" s="12" t="n"/>
      <c r="I119" s="12" t="n"/>
      <c r="J119" s="13" t="n"/>
      <c r="K119" s="13" t="n"/>
      <c r="L119" s="13" t="n"/>
      <c r="M119" s="13" t="n"/>
      <c r="N119" s="12" t="n"/>
      <c r="O119" s="12" t="n"/>
      <c r="P119" s="14">
        <f>IF(N119="","",IF(N119="SL",-1,K119/J119))</f>
        <v/>
      </c>
      <c r="Q119" s="14">
        <f>IF(N119="","",IF(OR(N119="SL",N119="TP0"),-1,L119/J119))</f>
        <v/>
      </c>
      <c r="R119" s="14">
        <f>IF(N119="","",IF(N119="TP2",M119/J119,-1))</f>
        <v/>
      </c>
      <c r="S119" s="14">
        <f>IF(N119="","",IF(N119="SL",-1,IF(N119="TP0",0.5*K119/J119,0.5*(K119+L119)/J119)))</f>
        <v/>
      </c>
      <c r="T119" s="14">
        <f>IF(N119="","",IF(N119="SL",-1,IF(N119="TP0",0.5*K119/J119-0.5,0.5*(K119+L119)/J119)))</f>
        <v/>
      </c>
      <c r="U119" s="15">
        <f>IF(P119="","",P119*J119/100*Config!$B$4)</f>
        <v/>
      </c>
      <c r="V119" s="15">
        <f>IF(Q119="","",Q119*J119/100*Config!$B$4)</f>
        <v/>
      </c>
      <c r="W119" s="15">
        <f>IF(R119="","",R119*J119/100*Config!$B$4)</f>
        <v/>
      </c>
      <c r="X119" s="15">
        <f>IF(S119="","",S119*J119/100*Config!$B$4)</f>
        <v/>
      </c>
      <c r="Y119" s="15">
        <f>IF(T119="","",T119*J119/100*Config!$B$4)</f>
        <v/>
      </c>
      <c r="Z119" s="15">
        <f>IF(U119="","",Config!$B$4 + SUM($U$2:U119))</f>
        <v/>
      </c>
      <c r="AA119" s="15">
        <f>IF(V119="","",Config!$B$4 + SUM($V$2:V119))</f>
        <v/>
      </c>
      <c r="AB119" s="15">
        <f>IF(W119="","",Config!$B$4 + SUM($W$2:W119))</f>
        <v/>
      </c>
      <c r="AC119" s="15">
        <f>IF(X119="","",Config!$B$4 + SUM($X$2:X119))</f>
        <v/>
      </c>
      <c r="AD119" s="15">
        <f>IF(Y119="","",Config!$B$4 + SUM($Y$2:Y119))</f>
        <v/>
      </c>
      <c r="AE119" s="15">
        <f>IF(P119="","",P119*J119/100*Config!$B$11)</f>
        <v/>
      </c>
      <c r="AF119" s="15">
        <f>IF(Q119="","",Q119*J119/100*Config!$B$11)</f>
        <v/>
      </c>
      <c r="AG119" s="15">
        <f>IF(R119="","",R119*J119/100*Config!$B$11)</f>
        <v/>
      </c>
      <c r="AH119" s="15">
        <f>IF(S119="","",S119*J119/100*Config!$B$11)</f>
        <v/>
      </c>
      <c r="AI119" s="15">
        <f>IF(T119="","",T119*J119/100*Config!$B$11)</f>
        <v/>
      </c>
      <c r="AJ119" s="15">
        <f>IF(AE119="","",Config!$B$9 + SUM($AE$2:AE119))</f>
        <v/>
      </c>
      <c r="AK119" s="15">
        <f>IF(AF119="","",Config!$B$9 + SUM($AF$2:AF119))</f>
        <v/>
      </c>
      <c r="AL119" s="15">
        <f>IF(AG119="","",Config!$B$9 + SUM($AG$2:AG119))</f>
        <v/>
      </c>
      <c r="AM119" s="15">
        <f>IF(AH119="","",Config!$B$9 + SUM($AH$2:AH119))</f>
        <v/>
      </c>
      <c r="AN119" s="15">
        <f>IF(AI119="","",Config!$B$9 + SUM($AI$2:AI119))</f>
        <v/>
      </c>
      <c r="AO119" s="16">
        <f>IF(P119="","",IF(P119&gt;0,1,0))</f>
        <v/>
      </c>
      <c r="AP119" s="16">
        <f>IF(Q119="","",IF(Q119&gt;0,1,0))</f>
        <v/>
      </c>
      <c r="AQ119" s="16">
        <f>IF(R119="","",IF(R119&gt;0,1,0))</f>
        <v/>
      </c>
      <c r="AR119" s="16">
        <f>IF(S119="","",IF(S119&gt;0,1,0))</f>
        <v/>
      </c>
      <c r="AS119" s="16">
        <f>IF(T119="","",IF(T119&gt;0,1,0))</f>
        <v/>
      </c>
      <c r="AT119" s="17">
        <f>IF(Z119="","",IF(AT118="",Z119,MAX(AT118,Z119)))</f>
        <v/>
      </c>
      <c r="AU119" s="17">
        <f>IF(AA119="","",IF(AU118="",AA119,MAX(AU118,AA119)))</f>
        <v/>
      </c>
      <c r="AV119" s="17">
        <f>IF(AB119="","",IF(AV118="",AB119,MAX(AV118,AB119)))</f>
        <v/>
      </c>
      <c r="AW119" s="17">
        <f>IF(AC119="","",IF(AW118="",AC119,MAX(AW118,AC119)))</f>
        <v/>
      </c>
      <c r="AX119" s="17">
        <f>IF(AD119="","",IF(AX118="",AD119,MAX(AX118,AD119)))</f>
        <v/>
      </c>
      <c r="AY119" s="17">
        <f>IF(Z119="","",AT119-Z119)</f>
        <v/>
      </c>
      <c r="AZ119" s="17">
        <f>IF(AA119="","",AU119-AA119)</f>
        <v/>
      </c>
      <c r="BA119" s="17">
        <f>IF(AB119="","",AV119-AB119)</f>
        <v/>
      </c>
      <c r="BB119" s="17">
        <f>IF(AC119="","",AW119-AC119)</f>
        <v/>
      </c>
      <c r="BC119" s="17">
        <f>IF(AD119="","",AX119-AD119)</f>
        <v/>
      </c>
      <c r="BD119" s="17">
        <f>IF(OR(AE119="",B119=""),"",SUMIFS($AE$2:AE119,$B$2:B119,B119))</f>
        <v/>
      </c>
      <c r="BE119" s="17">
        <f>IF(OR(AF119="",B119=""),"",SUMIFS($AF$2:AF119,$B$2:B119,B119))</f>
        <v/>
      </c>
      <c r="BF119" s="17">
        <f>IF(OR(AG119="",B119=""),"",SUMIFS($AG$2:AG119,$B$2:B119,B119))</f>
        <v/>
      </c>
      <c r="BG119" s="17">
        <f>IF(OR(AH119="",B119=""),"",SUMIFS($AH$2:AH119,$B$2:B119,B119))</f>
        <v/>
      </c>
      <c r="BH119" s="17">
        <f>IF(OR(AI119="",B119=""),"",SUMIFS($AI$2:AI119,$B$2:B119,B119))</f>
        <v/>
      </c>
      <c r="BI119" s="17">
        <f>IF(AJ119="","",IF(BI118="",AJ119,MAX(BI118,AJ119)))</f>
        <v/>
      </c>
      <c r="BJ119" s="17">
        <f>IF(AK119="","",IF(BJ118="",AK119,MAX(BJ118,AK119)))</f>
        <v/>
      </c>
      <c r="BK119" s="17">
        <f>IF(AL119="","",IF(BK118="",AL119,MAX(BK118,AL119)))</f>
        <v/>
      </c>
      <c r="BL119" s="17">
        <f>IF(AM119="","",IF(BL118="",AM119,MAX(BL118,AM119)))</f>
        <v/>
      </c>
      <c r="BM119" s="17">
        <f>IF(AN119="","",IF(BM118="",AN119,MAX(BM118,AN119)))</f>
        <v/>
      </c>
      <c r="BN119" s="17">
        <f>IF(AJ119="","",BI119-AJ119)</f>
        <v/>
      </c>
      <c r="BO119" s="17">
        <f>IF(AK119="","",BJ119-AK119)</f>
        <v/>
      </c>
      <c r="BP119" s="17">
        <f>IF(AL119="","",BK119-AL119)</f>
        <v/>
      </c>
      <c r="BQ119" s="17">
        <f>IF(AM119="","",BL119-AM119)</f>
        <v/>
      </c>
      <c r="BR119" s="17">
        <f>IF(AN119="","",BM119-AN119)</f>
        <v/>
      </c>
    </row>
    <row r="120">
      <c r="A120">
        <f>ROW()-1</f>
        <v/>
      </c>
      <c r="B120" s="9" t="n"/>
      <c r="C120" s="12" t="n"/>
      <c r="D120" s="11">
        <f>IF(B120="","",CHOOSE(WEEKDAY(B120,2),"Lu","Ma","Mi","Jo","Vi","Sa","Du"))</f>
        <v/>
      </c>
      <c r="E120" s="11">
        <f>IF(OR(B120="",C120=""),"",IF(OR(WEEKDAY(B120,2)=1,WEEKDAY(B120,2)=5),"D",IF(AND(C120&gt;=TIME(15,30,0),C120&lt;TIME(16,30,0)),"C",IF(AND(AND(WEEKDAY(B120,2)&gt;=2,WEEKDAY(B120,2)&lt;=4),C120&gt;=TIME(16,35,0),C120&lt;TIME(17,0,0)),"A1",IF(AND(AND(WEEKDAY(B120,2)&gt;=2,WEEKDAY(B120,2)&lt;=4),C120&gt;=TIME(17,0,0),C120&lt;TIME(18,0,0)),"A2",IF(AND(AND(WEEKDAY(B120,2)&gt;=2,WEEKDAY(B120,2)&lt;=4),C120&gt;=TIME(18,0,0),C120&lt;TIME(19,0,0)),"A3",IF(AND(AND(WEEKDAY(B120,2)&gt;=2,WEEKDAY(B120,2)&lt;=4),C120&gt;=TIME(22,0,0),C120&lt;TIME(22,45,0)),"B","Other")))))))</f>
        <v/>
      </c>
      <c r="F120" s="12" t="n"/>
      <c r="G120" s="12" t="n"/>
      <c r="H120" s="12" t="n"/>
      <c r="I120" s="12" t="n"/>
      <c r="J120" s="13" t="n"/>
      <c r="K120" s="13" t="n"/>
      <c r="L120" s="13" t="n"/>
      <c r="M120" s="13" t="n"/>
      <c r="N120" s="12" t="n"/>
      <c r="O120" s="12" t="n"/>
      <c r="P120" s="14">
        <f>IF(N120="","",IF(N120="SL",-1,K120/J120))</f>
        <v/>
      </c>
      <c r="Q120" s="14">
        <f>IF(N120="","",IF(OR(N120="SL",N120="TP0"),-1,L120/J120))</f>
        <v/>
      </c>
      <c r="R120" s="14">
        <f>IF(N120="","",IF(N120="TP2",M120/J120,-1))</f>
        <v/>
      </c>
      <c r="S120" s="14">
        <f>IF(N120="","",IF(N120="SL",-1,IF(N120="TP0",0.5*K120/J120,0.5*(K120+L120)/J120)))</f>
        <v/>
      </c>
      <c r="T120" s="14">
        <f>IF(N120="","",IF(N120="SL",-1,IF(N120="TP0",0.5*K120/J120-0.5,0.5*(K120+L120)/J120)))</f>
        <v/>
      </c>
      <c r="U120" s="15">
        <f>IF(P120="","",P120*J120/100*Config!$B$4)</f>
        <v/>
      </c>
      <c r="V120" s="15">
        <f>IF(Q120="","",Q120*J120/100*Config!$B$4)</f>
        <v/>
      </c>
      <c r="W120" s="15">
        <f>IF(R120="","",R120*J120/100*Config!$B$4)</f>
        <v/>
      </c>
      <c r="X120" s="15">
        <f>IF(S120="","",S120*J120/100*Config!$B$4)</f>
        <v/>
      </c>
      <c r="Y120" s="15">
        <f>IF(T120="","",T120*J120/100*Config!$B$4)</f>
        <v/>
      </c>
      <c r="Z120" s="15">
        <f>IF(U120="","",Config!$B$4 + SUM($U$2:U120))</f>
        <v/>
      </c>
      <c r="AA120" s="15">
        <f>IF(V120="","",Config!$B$4 + SUM($V$2:V120))</f>
        <v/>
      </c>
      <c r="AB120" s="15">
        <f>IF(W120="","",Config!$B$4 + SUM($W$2:W120))</f>
        <v/>
      </c>
      <c r="AC120" s="15">
        <f>IF(X120="","",Config!$B$4 + SUM($X$2:X120))</f>
        <v/>
      </c>
      <c r="AD120" s="15">
        <f>IF(Y120="","",Config!$B$4 + SUM($Y$2:Y120))</f>
        <v/>
      </c>
      <c r="AE120" s="15">
        <f>IF(P120="","",P120*J120/100*Config!$B$11)</f>
        <v/>
      </c>
      <c r="AF120" s="15">
        <f>IF(Q120="","",Q120*J120/100*Config!$B$11)</f>
        <v/>
      </c>
      <c r="AG120" s="15">
        <f>IF(R120="","",R120*J120/100*Config!$B$11)</f>
        <v/>
      </c>
      <c r="AH120" s="15">
        <f>IF(S120="","",S120*J120/100*Config!$B$11)</f>
        <v/>
      </c>
      <c r="AI120" s="15">
        <f>IF(T120="","",T120*J120/100*Config!$B$11)</f>
        <v/>
      </c>
      <c r="AJ120" s="15">
        <f>IF(AE120="","",Config!$B$9 + SUM($AE$2:AE120))</f>
        <v/>
      </c>
      <c r="AK120" s="15">
        <f>IF(AF120="","",Config!$B$9 + SUM($AF$2:AF120))</f>
        <v/>
      </c>
      <c r="AL120" s="15">
        <f>IF(AG120="","",Config!$B$9 + SUM($AG$2:AG120))</f>
        <v/>
      </c>
      <c r="AM120" s="15">
        <f>IF(AH120="","",Config!$B$9 + SUM($AH$2:AH120))</f>
        <v/>
      </c>
      <c r="AN120" s="15">
        <f>IF(AI120="","",Config!$B$9 + SUM($AI$2:AI120))</f>
        <v/>
      </c>
      <c r="AO120" s="16">
        <f>IF(P120="","",IF(P120&gt;0,1,0))</f>
        <v/>
      </c>
      <c r="AP120" s="16">
        <f>IF(Q120="","",IF(Q120&gt;0,1,0))</f>
        <v/>
      </c>
      <c r="AQ120" s="16">
        <f>IF(R120="","",IF(R120&gt;0,1,0))</f>
        <v/>
      </c>
      <c r="AR120" s="16">
        <f>IF(S120="","",IF(S120&gt;0,1,0))</f>
        <v/>
      </c>
      <c r="AS120" s="16">
        <f>IF(T120="","",IF(T120&gt;0,1,0))</f>
        <v/>
      </c>
      <c r="AT120" s="17">
        <f>IF(Z120="","",IF(AT119="",Z120,MAX(AT119,Z120)))</f>
        <v/>
      </c>
      <c r="AU120" s="17">
        <f>IF(AA120="","",IF(AU119="",AA120,MAX(AU119,AA120)))</f>
        <v/>
      </c>
      <c r="AV120" s="17">
        <f>IF(AB120="","",IF(AV119="",AB120,MAX(AV119,AB120)))</f>
        <v/>
      </c>
      <c r="AW120" s="17">
        <f>IF(AC120="","",IF(AW119="",AC120,MAX(AW119,AC120)))</f>
        <v/>
      </c>
      <c r="AX120" s="17">
        <f>IF(AD120="","",IF(AX119="",AD120,MAX(AX119,AD120)))</f>
        <v/>
      </c>
      <c r="AY120" s="17">
        <f>IF(Z120="","",AT120-Z120)</f>
        <v/>
      </c>
      <c r="AZ120" s="17">
        <f>IF(AA120="","",AU120-AA120)</f>
        <v/>
      </c>
      <c r="BA120" s="17">
        <f>IF(AB120="","",AV120-AB120)</f>
        <v/>
      </c>
      <c r="BB120" s="17">
        <f>IF(AC120="","",AW120-AC120)</f>
        <v/>
      </c>
      <c r="BC120" s="17">
        <f>IF(AD120="","",AX120-AD120)</f>
        <v/>
      </c>
      <c r="BD120" s="17">
        <f>IF(OR(AE120="",B120=""),"",SUMIFS($AE$2:AE120,$B$2:B120,B120))</f>
        <v/>
      </c>
      <c r="BE120" s="17">
        <f>IF(OR(AF120="",B120=""),"",SUMIFS($AF$2:AF120,$B$2:B120,B120))</f>
        <v/>
      </c>
      <c r="BF120" s="17">
        <f>IF(OR(AG120="",B120=""),"",SUMIFS($AG$2:AG120,$B$2:B120,B120))</f>
        <v/>
      </c>
      <c r="BG120" s="17">
        <f>IF(OR(AH120="",B120=""),"",SUMIFS($AH$2:AH120,$B$2:B120,B120))</f>
        <v/>
      </c>
      <c r="BH120" s="17">
        <f>IF(OR(AI120="",B120=""),"",SUMIFS($AI$2:AI120,$B$2:B120,B120))</f>
        <v/>
      </c>
      <c r="BI120" s="17">
        <f>IF(AJ120="","",IF(BI119="",AJ120,MAX(BI119,AJ120)))</f>
        <v/>
      </c>
      <c r="BJ120" s="17">
        <f>IF(AK120="","",IF(BJ119="",AK120,MAX(BJ119,AK120)))</f>
        <v/>
      </c>
      <c r="BK120" s="17">
        <f>IF(AL120="","",IF(BK119="",AL120,MAX(BK119,AL120)))</f>
        <v/>
      </c>
      <c r="BL120" s="17">
        <f>IF(AM120="","",IF(BL119="",AM120,MAX(BL119,AM120)))</f>
        <v/>
      </c>
      <c r="BM120" s="17">
        <f>IF(AN120="","",IF(BM119="",AN120,MAX(BM119,AN120)))</f>
        <v/>
      </c>
      <c r="BN120" s="17">
        <f>IF(AJ120="","",BI120-AJ120)</f>
        <v/>
      </c>
      <c r="BO120" s="17">
        <f>IF(AK120="","",BJ120-AK120)</f>
        <v/>
      </c>
      <c r="BP120" s="17">
        <f>IF(AL120="","",BK120-AL120)</f>
        <v/>
      </c>
      <c r="BQ120" s="17">
        <f>IF(AM120="","",BL120-AM120)</f>
        <v/>
      </c>
      <c r="BR120" s="17">
        <f>IF(AN120="","",BM120-AN120)</f>
        <v/>
      </c>
    </row>
    <row r="121">
      <c r="A121">
        <f>ROW()-1</f>
        <v/>
      </c>
      <c r="B121" s="9" t="n"/>
      <c r="C121" s="12" t="n"/>
      <c r="D121" s="11">
        <f>IF(B121="","",CHOOSE(WEEKDAY(B121,2),"Lu","Ma","Mi","Jo","Vi","Sa","Du"))</f>
        <v/>
      </c>
      <c r="E121" s="11">
        <f>IF(OR(B121="",C121=""),"",IF(OR(WEEKDAY(B121,2)=1,WEEKDAY(B121,2)=5),"D",IF(AND(C121&gt;=TIME(15,30,0),C121&lt;TIME(16,30,0)),"C",IF(AND(AND(WEEKDAY(B121,2)&gt;=2,WEEKDAY(B121,2)&lt;=4),C121&gt;=TIME(16,35,0),C121&lt;TIME(17,0,0)),"A1",IF(AND(AND(WEEKDAY(B121,2)&gt;=2,WEEKDAY(B121,2)&lt;=4),C121&gt;=TIME(17,0,0),C121&lt;TIME(18,0,0)),"A2",IF(AND(AND(WEEKDAY(B121,2)&gt;=2,WEEKDAY(B121,2)&lt;=4),C121&gt;=TIME(18,0,0),C121&lt;TIME(19,0,0)),"A3",IF(AND(AND(WEEKDAY(B121,2)&gt;=2,WEEKDAY(B121,2)&lt;=4),C121&gt;=TIME(22,0,0),C121&lt;TIME(22,45,0)),"B","Other")))))))</f>
        <v/>
      </c>
      <c r="F121" s="12" t="n"/>
      <c r="G121" s="12" t="n"/>
      <c r="H121" s="12" t="n"/>
      <c r="I121" s="12" t="n"/>
      <c r="J121" s="13" t="n"/>
      <c r="K121" s="13" t="n"/>
      <c r="L121" s="13" t="n"/>
      <c r="M121" s="13" t="n"/>
      <c r="N121" s="12" t="n"/>
      <c r="O121" s="12" t="n"/>
      <c r="P121" s="14">
        <f>IF(N121="","",IF(N121="SL",-1,K121/J121))</f>
        <v/>
      </c>
      <c r="Q121" s="14">
        <f>IF(N121="","",IF(OR(N121="SL",N121="TP0"),-1,L121/J121))</f>
        <v/>
      </c>
      <c r="R121" s="14">
        <f>IF(N121="","",IF(N121="TP2",M121/J121,-1))</f>
        <v/>
      </c>
      <c r="S121" s="14">
        <f>IF(N121="","",IF(N121="SL",-1,IF(N121="TP0",0.5*K121/J121,0.5*(K121+L121)/J121)))</f>
        <v/>
      </c>
      <c r="T121" s="14">
        <f>IF(N121="","",IF(N121="SL",-1,IF(N121="TP0",0.5*K121/J121-0.5,0.5*(K121+L121)/J121)))</f>
        <v/>
      </c>
      <c r="U121" s="15">
        <f>IF(P121="","",P121*J121/100*Config!$B$4)</f>
        <v/>
      </c>
      <c r="V121" s="15">
        <f>IF(Q121="","",Q121*J121/100*Config!$B$4)</f>
        <v/>
      </c>
      <c r="W121" s="15">
        <f>IF(R121="","",R121*J121/100*Config!$B$4)</f>
        <v/>
      </c>
      <c r="X121" s="15">
        <f>IF(S121="","",S121*J121/100*Config!$B$4)</f>
        <v/>
      </c>
      <c r="Y121" s="15">
        <f>IF(T121="","",T121*J121/100*Config!$B$4)</f>
        <v/>
      </c>
      <c r="Z121" s="15">
        <f>IF(U121="","",Config!$B$4 + SUM($U$2:U121))</f>
        <v/>
      </c>
      <c r="AA121" s="15">
        <f>IF(V121="","",Config!$B$4 + SUM($V$2:V121))</f>
        <v/>
      </c>
      <c r="AB121" s="15">
        <f>IF(W121="","",Config!$B$4 + SUM($W$2:W121))</f>
        <v/>
      </c>
      <c r="AC121" s="15">
        <f>IF(X121="","",Config!$B$4 + SUM($X$2:X121))</f>
        <v/>
      </c>
      <c r="AD121" s="15">
        <f>IF(Y121="","",Config!$B$4 + SUM($Y$2:Y121))</f>
        <v/>
      </c>
      <c r="AE121" s="15">
        <f>IF(P121="","",P121*J121/100*Config!$B$11)</f>
        <v/>
      </c>
      <c r="AF121" s="15">
        <f>IF(Q121="","",Q121*J121/100*Config!$B$11)</f>
        <v/>
      </c>
      <c r="AG121" s="15">
        <f>IF(R121="","",R121*J121/100*Config!$B$11)</f>
        <v/>
      </c>
      <c r="AH121" s="15">
        <f>IF(S121="","",S121*J121/100*Config!$B$11)</f>
        <v/>
      </c>
      <c r="AI121" s="15">
        <f>IF(T121="","",T121*J121/100*Config!$B$11)</f>
        <v/>
      </c>
      <c r="AJ121" s="15">
        <f>IF(AE121="","",Config!$B$9 + SUM($AE$2:AE121))</f>
        <v/>
      </c>
      <c r="AK121" s="15">
        <f>IF(AF121="","",Config!$B$9 + SUM($AF$2:AF121))</f>
        <v/>
      </c>
      <c r="AL121" s="15">
        <f>IF(AG121="","",Config!$B$9 + SUM($AG$2:AG121))</f>
        <v/>
      </c>
      <c r="AM121" s="15">
        <f>IF(AH121="","",Config!$B$9 + SUM($AH$2:AH121))</f>
        <v/>
      </c>
      <c r="AN121" s="15">
        <f>IF(AI121="","",Config!$B$9 + SUM($AI$2:AI121))</f>
        <v/>
      </c>
      <c r="AO121" s="16">
        <f>IF(P121="","",IF(P121&gt;0,1,0))</f>
        <v/>
      </c>
      <c r="AP121" s="16">
        <f>IF(Q121="","",IF(Q121&gt;0,1,0))</f>
        <v/>
      </c>
      <c r="AQ121" s="16">
        <f>IF(R121="","",IF(R121&gt;0,1,0))</f>
        <v/>
      </c>
      <c r="AR121" s="16">
        <f>IF(S121="","",IF(S121&gt;0,1,0))</f>
        <v/>
      </c>
      <c r="AS121" s="16">
        <f>IF(T121="","",IF(T121&gt;0,1,0))</f>
        <v/>
      </c>
      <c r="AT121" s="17">
        <f>IF(Z121="","",IF(AT120="",Z121,MAX(AT120,Z121)))</f>
        <v/>
      </c>
      <c r="AU121" s="17">
        <f>IF(AA121="","",IF(AU120="",AA121,MAX(AU120,AA121)))</f>
        <v/>
      </c>
      <c r="AV121" s="17">
        <f>IF(AB121="","",IF(AV120="",AB121,MAX(AV120,AB121)))</f>
        <v/>
      </c>
      <c r="AW121" s="17">
        <f>IF(AC121="","",IF(AW120="",AC121,MAX(AW120,AC121)))</f>
        <v/>
      </c>
      <c r="AX121" s="17">
        <f>IF(AD121="","",IF(AX120="",AD121,MAX(AX120,AD121)))</f>
        <v/>
      </c>
      <c r="AY121" s="17">
        <f>IF(Z121="","",AT121-Z121)</f>
        <v/>
      </c>
      <c r="AZ121" s="17">
        <f>IF(AA121="","",AU121-AA121)</f>
        <v/>
      </c>
      <c r="BA121" s="17">
        <f>IF(AB121="","",AV121-AB121)</f>
        <v/>
      </c>
      <c r="BB121" s="17">
        <f>IF(AC121="","",AW121-AC121)</f>
        <v/>
      </c>
      <c r="BC121" s="17">
        <f>IF(AD121="","",AX121-AD121)</f>
        <v/>
      </c>
      <c r="BD121" s="17">
        <f>IF(OR(AE121="",B121=""),"",SUMIFS($AE$2:AE121,$B$2:B121,B121))</f>
        <v/>
      </c>
      <c r="BE121" s="17">
        <f>IF(OR(AF121="",B121=""),"",SUMIFS($AF$2:AF121,$B$2:B121,B121))</f>
        <v/>
      </c>
      <c r="BF121" s="17">
        <f>IF(OR(AG121="",B121=""),"",SUMIFS($AG$2:AG121,$B$2:B121,B121))</f>
        <v/>
      </c>
      <c r="BG121" s="17">
        <f>IF(OR(AH121="",B121=""),"",SUMIFS($AH$2:AH121,$B$2:B121,B121))</f>
        <v/>
      </c>
      <c r="BH121" s="17">
        <f>IF(OR(AI121="",B121=""),"",SUMIFS($AI$2:AI121,$B$2:B121,B121))</f>
        <v/>
      </c>
      <c r="BI121" s="17">
        <f>IF(AJ121="","",IF(BI120="",AJ121,MAX(BI120,AJ121)))</f>
        <v/>
      </c>
      <c r="BJ121" s="17">
        <f>IF(AK121="","",IF(BJ120="",AK121,MAX(BJ120,AK121)))</f>
        <v/>
      </c>
      <c r="BK121" s="17">
        <f>IF(AL121="","",IF(BK120="",AL121,MAX(BK120,AL121)))</f>
        <v/>
      </c>
      <c r="BL121" s="17">
        <f>IF(AM121="","",IF(BL120="",AM121,MAX(BL120,AM121)))</f>
        <v/>
      </c>
      <c r="BM121" s="17">
        <f>IF(AN121="","",IF(BM120="",AN121,MAX(BM120,AN121)))</f>
        <v/>
      </c>
      <c r="BN121" s="17">
        <f>IF(AJ121="","",BI121-AJ121)</f>
        <v/>
      </c>
      <c r="BO121" s="17">
        <f>IF(AK121="","",BJ121-AK121)</f>
        <v/>
      </c>
      <c r="BP121" s="17">
        <f>IF(AL121="","",BK121-AL121)</f>
        <v/>
      </c>
      <c r="BQ121" s="17">
        <f>IF(AM121="","",BL121-AM121)</f>
        <v/>
      </c>
      <c r="BR121" s="17">
        <f>IF(AN121="","",BM121-AN121)</f>
        <v/>
      </c>
    </row>
    <row r="122">
      <c r="A122">
        <f>ROW()-1</f>
        <v/>
      </c>
      <c r="B122" s="9" t="n"/>
      <c r="C122" s="12" t="n"/>
      <c r="D122" s="11">
        <f>IF(B122="","",CHOOSE(WEEKDAY(B122,2),"Lu","Ma","Mi","Jo","Vi","Sa","Du"))</f>
        <v/>
      </c>
      <c r="E122" s="11">
        <f>IF(OR(B122="",C122=""),"",IF(OR(WEEKDAY(B122,2)=1,WEEKDAY(B122,2)=5),"D",IF(AND(C122&gt;=TIME(15,30,0),C122&lt;TIME(16,30,0)),"C",IF(AND(AND(WEEKDAY(B122,2)&gt;=2,WEEKDAY(B122,2)&lt;=4),C122&gt;=TIME(16,35,0),C122&lt;TIME(17,0,0)),"A1",IF(AND(AND(WEEKDAY(B122,2)&gt;=2,WEEKDAY(B122,2)&lt;=4),C122&gt;=TIME(17,0,0),C122&lt;TIME(18,0,0)),"A2",IF(AND(AND(WEEKDAY(B122,2)&gt;=2,WEEKDAY(B122,2)&lt;=4),C122&gt;=TIME(18,0,0),C122&lt;TIME(19,0,0)),"A3",IF(AND(AND(WEEKDAY(B122,2)&gt;=2,WEEKDAY(B122,2)&lt;=4),C122&gt;=TIME(22,0,0),C122&lt;TIME(22,45,0)),"B","Other")))))))</f>
        <v/>
      </c>
      <c r="F122" s="12" t="n"/>
      <c r="G122" s="12" t="n"/>
      <c r="H122" s="12" t="n"/>
      <c r="I122" s="12" t="n"/>
      <c r="J122" s="13" t="n"/>
      <c r="K122" s="13" t="n"/>
      <c r="L122" s="13" t="n"/>
      <c r="M122" s="13" t="n"/>
      <c r="N122" s="12" t="n"/>
      <c r="O122" s="12" t="n"/>
      <c r="P122" s="14">
        <f>IF(N122="","",IF(N122="SL",-1,K122/J122))</f>
        <v/>
      </c>
      <c r="Q122" s="14">
        <f>IF(N122="","",IF(OR(N122="SL",N122="TP0"),-1,L122/J122))</f>
        <v/>
      </c>
      <c r="R122" s="14">
        <f>IF(N122="","",IF(N122="TP2",M122/J122,-1))</f>
        <v/>
      </c>
      <c r="S122" s="14">
        <f>IF(N122="","",IF(N122="SL",-1,IF(N122="TP0",0.5*K122/J122,0.5*(K122+L122)/J122)))</f>
        <v/>
      </c>
      <c r="T122" s="14">
        <f>IF(N122="","",IF(N122="SL",-1,IF(N122="TP0",0.5*K122/J122-0.5,0.5*(K122+L122)/J122)))</f>
        <v/>
      </c>
      <c r="U122" s="15">
        <f>IF(P122="","",P122*J122/100*Config!$B$4)</f>
        <v/>
      </c>
      <c r="V122" s="15">
        <f>IF(Q122="","",Q122*J122/100*Config!$B$4)</f>
        <v/>
      </c>
      <c r="W122" s="15">
        <f>IF(R122="","",R122*J122/100*Config!$B$4)</f>
        <v/>
      </c>
      <c r="X122" s="15">
        <f>IF(S122="","",S122*J122/100*Config!$B$4)</f>
        <v/>
      </c>
      <c r="Y122" s="15">
        <f>IF(T122="","",T122*J122/100*Config!$B$4)</f>
        <v/>
      </c>
      <c r="Z122" s="15">
        <f>IF(U122="","",Config!$B$4 + SUM($U$2:U122))</f>
        <v/>
      </c>
      <c r="AA122" s="15">
        <f>IF(V122="","",Config!$B$4 + SUM($V$2:V122))</f>
        <v/>
      </c>
      <c r="AB122" s="15">
        <f>IF(W122="","",Config!$B$4 + SUM($W$2:W122))</f>
        <v/>
      </c>
      <c r="AC122" s="15">
        <f>IF(X122="","",Config!$B$4 + SUM($X$2:X122))</f>
        <v/>
      </c>
      <c r="AD122" s="15">
        <f>IF(Y122="","",Config!$B$4 + SUM($Y$2:Y122))</f>
        <v/>
      </c>
      <c r="AE122" s="15">
        <f>IF(P122="","",P122*J122/100*Config!$B$11)</f>
        <v/>
      </c>
      <c r="AF122" s="15">
        <f>IF(Q122="","",Q122*J122/100*Config!$B$11)</f>
        <v/>
      </c>
      <c r="AG122" s="15">
        <f>IF(R122="","",R122*J122/100*Config!$B$11)</f>
        <v/>
      </c>
      <c r="AH122" s="15">
        <f>IF(S122="","",S122*J122/100*Config!$B$11)</f>
        <v/>
      </c>
      <c r="AI122" s="15">
        <f>IF(T122="","",T122*J122/100*Config!$B$11)</f>
        <v/>
      </c>
      <c r="AJ122" s="15">
        <f>IF(AE122="","",Config!$B$9 + SUM($AE$2:AE122))</f>
        <v/>
      </c>
      <c r="AK122" s="15">
        <f>IF(AF122="","",Config!$B$9 + SUM($AF$2:AF122))</f>
        <v/>
      </c>
      <c r="AL122" s="15">
        <f>IF(AG122="","",Config!$B$9 + SUM($AG$2:AG122))</f>
        <v/>
      </c>
      <c r="AM122" s="15">
        <f>IF(AH122="","",Config!$B$9 + SUM($AH$2:AH122))</f>
        <v/>
      </c>
      <c r="AN122" s="15">
        <f>IF(AI122="","",Config!$B$9 + SUM($AI$2:AI122))</f>
        <v/>
      </c>
      <c r="AO122" s="16">
        <f>IF(P122="","",IF(P122&gt;0,1,0))</f>
        <v/>
      </c>
      <c r="AP122" s="16">
        <f>IF(Q122="","",IF(Q122&gt;0,1,0))</f>
        <v/>
      </c>
      <c r="AQ122" s="16">
        <f>IF(R122="","",IF(R122&gt;0,1,0))</f>
        <v/>
      </c>
      <c r="AR122" s="16">
        <f>IF(S122="","",IF(S122&gt;0,1,0))</f>
        <v/>
      </c>
      <c r="AS122" s="16">
        <f>IF(T122="","",IF(T122&gt;0,1,0))</f>
        <v/>
      </c>
      <c r="AT122" s="17">
        <f>IF(Z122="","",IF(AT121="",Z122,MAX(AT121,Z122)))</f>
        <v/>
      </c>
      <c r="AU122" s="17">
        <f>IF(AA122="","",IF(AU121="",AA122,MAX(AU121,AA122)))</f>
        <v/>
      </c>
      <c r="AV122" s="17">
        <f>IF(AB122="","",IF(AV121="",AB122,MAX(AV121,AB122)))</f>
        <v/>
      </c>
      <c r="AW122" s="17">
        <f>IF(AC122="","",IF(AW121="",AC122,MAX(AW121,AC122)))</f>
        <v/>
      </c>
      <c r="AX122" s="17">
        <f>IF(AD122="","",IF(AX121="",AD122,MAX(AX121,AD122)))</f>
        <v/>
      </c>
      <c r="AY122" s="17">
        <f>IF(Z122="","",AT122-Z122)</f>
        <v/>
      </c>
      <c r="AZ122" s="17">
        <f>IF(AA122="","",AU122-AA122)</f>
        <v/>
      </c>
      <c r="BA122" s="17">
        <f>IF(AB122="","",AV122-AB122)</f>
        <v/>
      </c>
      <c r="BB122" s="17">
        <f>IF(AC122="","",AW122-AC122)</f>
        <v/>
      </c>
      <c r="BC122" s="17">
        <f>IF(AD122="","",AX122-AD122)</f>
        <v/>
      </c>
      <c r="BD122" s="17">
        <f>IF(OR(AE122="",B122=""),"",SUMIFS($AE$2:AE122,$B$2:B122,B122))</f>
        <v/>
      </c>
      <c r="BE122" s="17">
        <f>IF(OR(AF122="",B122=""),"",SUMIFS($AF$2:AF122,$B$2:B122,B122))</f>
        <v/>
      </c>
      <c r="BF122" s="17">
        <f>IF(OR(AG122="",B122=""),"",SUMIFS($AG$2:AG122,$B$2:B122,B122))</f>
        <v/>
      </c>
      <c r="BG122" s="17">
        <f>IF(OR(AH122="",B122=""),"",SUMIFS($AH$2:AH122,$B$2:B122,B122))</f>
        <v/>
      </c>
      <c r="BH122" s="17">
        <f>IF(OR(AI122="",B122=""),"",SUMIFS($AI$2:AI122,$B$2:B122,B122))</f>
        <v/>
      </c>
      <c r="BI122" s="17">
        <f>IF(AJ122="","",IF(BI121="",AJ122,MAX(BI121,AJ122)))</f>
        <v/>
      </c>
      <c r="BJ122" s="17">
        <f>IF(AK122="","",IF(BJ121="",AK122,MAX(BJ121,AK122)))</f>
        <v/>
      </c>
      <c r="BK122" s="17">
        <f>IF(AL122="","",IF(BK121="",AL122,MAX(BK121,AL122)))</f>
        <v/>
      </c>
      <c r="BL122" s="17">
        <f>IF(AM122="","",IF(BL121="",AM122,MAX(BL121,AM122)))</f>
        <v/>
      </c>
      <c r="BM122" s="17">
        <f>IF(AN122="","",IF(BM121="",AN122,MAX(BM121,AN122)))</f>
        <v/>
      </c>
      <c r="BN122" s="17">
        <f>IF(AJ122="","",BI122-AJ122)</f>
        <v/>
      </c>
      <c r="BO122" s="17">
        <f>IF(AK122="","",BJ122-AK122)</f>
        <v/>
      </c>
      <c r="BP122" s="17">
        <f>IF(AL122="","",BK122-AL122)</f>
        <v/>
      </c>
      <c r="BQ122" s="17">
        <f>IF(AM122="","",BL122-AM122)</f>
        <v/>
      </c>
      <c r="BR122" s="17">
        <f>IF(AN122="","",BM122-AN122)</f>
        <v/>
      </c>
    </row>
    <row r="123">
      <c r="A123">
        <f>ROW()-1</f>
        <v/>
      </c>
      <c r="B123" s="9" t="n"/>
      <c r="C123" s="12" t="n"/>
      <c r="D123" s="11">
        <f>IF(B123="","",CHOOSE(WEEKDAY(B123,2),"Lu","Ma","Mi","Jo","Vi","Sa","Du"))</f>
        <v/>
      </c>
      <c r="E123" s="11">
        <f>IF(OR(B123="",C123=""),"",IF(OR(WEEKDAY(B123,2)=1,WEEKDAY(B123,2)=5),"D",IF(AND(C123&gt;=TIME(15,30,0),C123&lt;TIME(16,30,0)),"C",IF(AND(AND(WEEKDAY(B123,2)&gt;=2,WEEKDAY(B123,2)&lt;=4),C123&gt;=TIME(16,35,0),C123&lt;TIME(17,0,0)),"A1",IF(AND(AND(WEEKDAY(B123,2)&gt;=2,WEEKDAY(B123,2)&lt;=4),C123&gt;=TIME(17,0,0),C123&lt;TIME(18,0,0)),"A2",IF(AND(AND(WEEKDAY(B123,2)&gt;=2,WEEKDAY(B123,2)&lt;=4),C123&gt;=TIME(18,0,0),C123&lt;TIME(19,0,0)),"A3",IF(AND(AND(WEEKDAY(B123,2)&gt;=2,WEEKDAY(B123,2)&lt;=4),C123&gt;=TIME(22,0,0),C123&lt;TIME(22,45,0)),"B","Other")))))))</f>
        <v/>
      </c>
      <c r="F123" s="12" t="n"/>
      <c r="G123" s="12" t="n"/>
      <c r="H123" s="12" t="n"/>
      <c r="I123" s="12" t="n"/>
      <c r="J123" s="13" t="n"/>
      <c r="K123" s="13" t="n"/>
      <c r="L123" s="13" t="n"/>
      <c r="M123" s="13" t="n"/>
      <c r="N123" s="12" t="n"/>
      <c r="O123" s="12" t="n"/>
      <c r="P123" s="14">
        <f>IF(N123="","",IF(N123="SL",-1,K123/J123))</f>
        <v/>
      </c>
      <c r="Q123" s="14">
        <f>IF(N123="","",IF(OR(N123="SL",N123="TP0"),-1,L123/J123))</f>
        <v/>
      </c>
      <c r="R123" s="14">
        <f>IF(N123="","",IF(N123="TP2",M123/J123,-1))</f>
        <v/>
      </c>
      <c r="S123" s="14">
        <f>IF(N123="","",IF(N123="SL",-1,IF(N123="TP0",0.5*K123/J123,0.5*(K123+L123)/J123)))</f>
        <v/>
      </c>
      <c r="T123" s="14">
        <f>IF(N123="","",IF(N123="SL",-1,IF(N123="TP0",0.5*K123/J123-0.5,0.5*(K123+L123)/J123)))</f>
        <v/>
      </c>
      <c r="U123" s="15">
        <f>IF(P123="","",P123*J123/100*Config!$B$4)</f>
        <v/>
      </c>
      <c r="V123" s="15">
        <f>IF(Q123="","",Q123*J123/100*Config!$B$4)</f>
        <v/>
      </c>
      <c r="W123" s="15">
        <f>IF(R123="","",R123*J123/100*Config!$B$4)</f>
        <v/>
      </c>
      <c r="X123" s="15">
        <f>IF(S123="","",S123*J123/100*Config!$B$4)</f>
        <v/>
      </c>
      <c r="Y123" s="15">
        <f>IF(T123="","",T123*J123/100*Config!$B$4)</f>
        <v/>
      </c>
      <c r="Z123" s="15">
        <f>IF(U123="","",Config!$B$4 + SUM($U$2:U123))</f>
        <v/>
      </c>
      <c r="AA123" s="15">
        <f>IF(V123="","",Config!$B$4 + SUM($V$2:V123))</f>
        <v/>
      </c>
      <c r="AB123" s="15">
        <f>IF(W123="","",Config!$B$4 + SUM($W$2:W123))</f>
        <v/>
      </c>
      <c r="AC123" s="15">
        <f>IF(X123="","",Config!$B$4 + SUM($X$2:X123))</f>
        <v/>
      </c>
      <c r="AD123" s="15">
        <f>IF(Y123="","",Config!$B$4 + SUM($Y$2:Y123))</f>
        <v/>
      </c>
      <c r="AE123" s="15">
        <f>IF(P123="","",P123*J123/100*Config!$B$11)</f>
        <v/>
      </c>
      <c r="AF123" s="15">
        <f>IF(Q123="","",Q123*J123/100*Config!$B$11)</f>
        <v/>
      </c>
      <c r="AG123" s="15">
        <f>IF(R123="","",R123*J123/100*Config!$B$11)</f>
        <v/>
      </c>
      <c r="AH123" s="15">
        <f>IF(S123="","",S123*J123/100*Config!$B$11)</f>
        <v/>
      </c>
      <c r="AI123" s="15">
        <f>IF(T123="","",T123*J123/100*Config!$B$11)</f>
        <v/>
      </c>
      <c r="AJ123" s="15">
        <f>IF(AE123="","",Config!$B$9 + SUM($AE$2:AE123))</f>
        <v/>
      </c>
      <c r="AK123" s="15">
        <f>IF(AF123="","",Config!$B$9 + SUM($AF$2:AF123))</f>
        <v/>
      </c>
      <c r="AL123" s="15">
        <f>IF(AG123="","",Config!$B$9 + SUM($AG$2:AG123))</f>
        <v/>
      </c>
      <c r="AM123" s="15">
        <f>IF(AH123="","",Config!$B$9 + SUM($AH$2:AH123))</f>
        <v/>
      </c>
      <c r="AN123" s="15">
        <f>IF(AI123="","",Config!$B$9 + SUM($AI$2:AI123))</f>
        <v/>
      </c>
      <c r="AO123" s="16">
        <f>IF(P123="","",IF(P123&gt;0,1,0))</f>
        <v/>
      </c>
      <c r="AP123" s="16">
        <f>IF(Q123="","",IF(Q123&gt;0,1,0))</f>
        <v/>
      </c>
      <c r="AQ123" s="16">
        <f>IF(R123="","",IF(R123&gt;0,1,0))</f>
        <v/>
      </c>
      <c r="AR123" s="16">
        <f>IF(S123="","",IF(S123&gt;0,1,0))</f>
        <v/>
      </c>
      <c r="AS123" s="16">
        <f>IF(T123="","",IF(T123&gt;0,1,0))</f>
        <v/>
      </c>
      <c r="AT123" s="17">
        <f>IF(Z123="","",IF(AT122="",Z123,MAX(AT122,Z123)))</f>
        <v/>
      </c>
      <c r="AU123" s="17">
        <f>IF(AA123="","",IF(AU122="",AA123,MAX(AU122,AA123)))</f>
        <v/>
      </c>
      <c r="AV123" s="17">
        <f>IF(AB123="","",IF(AV122="",AB123,MAX(AV122,AB123)))</f>
        <v/>
      </c>
      <c r="AW123" s="17">
        <f>IF(AC123="","",IF(AW122="",AC123,MAX(AW122,AC123)))</f>
        <v/>
      </c>
      <c r="AX123" s="17">
        <f>IF(AD123="","",IF(AX122="",AD123,MAX(AX122,AD123)))</f>
        <v/>
      </c>
      <c r="AY123" s="17">
        <f>IF(Z123="","",AT123-Z123)</f>
        <v/>
      </c>
      <c r="AZ123" s="17">
        <f>IF(AA123="","",AU123-AA123)</f>
        <v/>
      </c>
      <c r="BA123" s="17">
        <f>IF(AB123="","",AV123-AB123)</f>
        <v/>
      </c>
      <c r="BB123" s="17">
        <f>IF(AC123="","",AW123-AC123)</f>
        <v/>
      </c>
      <c r="BC123" s="17">
        <f>IF(AD123="","",AX123-AD123)</f>
        <v/>
      </c>
      <c r="BD123" s="17">
        <f>IF(OR(AE123="",B123=""),"",SUMIFS($AE$2:AE123,$B$2:B123,B123))</f>
        <v/>
      </c>
      <c r="BE123" s="17">
        <f>IF(OR(AF123="",B123=""),"",SUMIFS($AF$2:AF123,$B$2:B123,B123))</f>
        <v/>
      </c>
      <c r="BF123" s="17">
        <f>IF(OR(AG123="",B123=""),"",SUMIFS($AG$2:AG123,$B$2:B123,B123))</f>
        <v/>
      </c>
      <c r="BG123" s="17">
        <f>IF(OR(AH123="",B123=""),"",SUMIFS($AH$2:AH123,$B$2:B123,B123))</f>
        <v/>
      </c>
      <c r="BH123" s="17">
        <f>IF(OR(AI123="",B123=""),"",SUMIFS($AI$2:AI123,$B$2:B123,B123))</f>
        <v/>
      </c>
      <c r="BI123" s="17">
        <f>IF(AJ123="","",IF(BI122="",AJ123,MAX(BI122,AJ123)))</f>
        <v/>
      </c>
      <c r="BJ123" s="17">
        <f>IF(AK123="","",IF(BJ122="",AK123,MAX(BJ122,AK123)))</f>
        <v/>
      </c>
      <c r="BK123" s="17">
        <f>IF(AL123="","",IF(BK122="",AL123,MAX(BK122,AL123)))</f>
        <v/>
      </c>
      <c r="BL123" s="17">
        <f>IF(AM123="","",IF(BL122="",AM123,MAX(BL122,AM123)))</f>
        <v/>
      </c>
      <c r="BM123" s="17">
        <f>IF(AN123="","",IF(BM122="",AN123,MAX(BM122,AN123)))</f>
        <v/>
      </c>
      <c r="BN123" s="17">
        <f>IF(AJ123="","",BI123-AJ123)</f>
        <v/>
      </c>
      <c r="BO123" s="17">
        <f>IF(AK123="","",BJ123-AK123)</f>
        <v/>
      </c>
      <c r="BP123" s="17">
        <f>IF(AL123="","",BK123-AL123)</f>
        <v/>
      </c>
      <c r="BQ123" s="17">
        <f>IF(AM123="","",BL123-AM123)</f>
        <v/>
      </c>
      <c r="BR123" s="17">
        <f>IF(AN123="","",BM123-AN123)</f>
        <v/>
      </c>
    </row>
    <row r="124">
      <c r="A124">
        <f>ROW()-1</f>
        <v/>
      </c>
      <c r="B124" s="9" t="n"/>
      <c r="C124" s="12" t="n"/>
      <c r="D124" s="11">
        <f>IF(B124="","",CHOOSE(WEEKDAY(B124,2),"Lu","Ma","Mi","Jo","Vi","Sa","Du"))</f>
        <v/>
      </c>
      <c r="E124" s="11">
        <f>IF(OR(B124="",C124=""),"",IF(OR(WEEKDAY(B124,2)=1,WEEKDAY(B124,2)=5),"D",IF(AND(C124&gt;=TIME(15,30,0),C124&lt;TIME(16,30,0)),"C",IF(AND(AND(WEEKDAY(B124,2)&gt;=2,WEEKDAY(B124,2)&lt;=4),C124&gt;=TIME(16,35,0),C124&lt;TIME(17,0,0)),"A1",IF(AND(AND(WEEKDAY(B124,2)&gt;=2,WEEKDAY(B124,2)&lt;=4),C124&gt;=TIME(17,0,0),C124&lt;TIME(18,0,0)),"A2",IF(AND(AND(WEEKDAY(B124,2)&gt;=2,WEEKDAY(B124,2)&lt;=4),C124&gt;=TIME(18,0,0),C124&lt;TIME(19,0,0)),"A3",IF(AND(AND(WEEKDAY(B124,2)&gt;=2,WEEKDAY(B124,2)&lt;=4),C124&gt;=TIME(22,0,0),C124&lt;TIME(22,45,0)),"B","Other")))))))</f>
        <v/>
      </c>
      <c r="F124" s="12" t="n"/>
      <c r="G124" s="12" t="n"/>
      <c r="H124" s="12" t="n"/>
      <c r="I124" s="12" t="n"/>
      <c r="J124" s="13" t="n"/>
      <c r="K124" s="13" t="n"/>
      <c r="L124" s="13" t="n"/>
      <c r="M124" s="13" t="n"/>
      <c r="N124" s="12" t="n"/>
      <c r="O124" s="12" t="n"/>
      <c r="P124" s="14">
        <f>IF(N124="","",IF(N124="SL",-1,K124/J124))</f>
        <v/>
      </c>
      <c r="Q124" s="14">
        <f>IF(N124="","",IF(OR(N124="SL",N124="TP0"),-1,L124/J124))</f>
        <v/>
      </c>
      <c r="R124" s="14">
        <f>IF(N124="","",IF(N124="TP2",M124/J124,-1))</f>
        <v/>
      </c>
      <c r="S124" s="14">
        <f>IF(N124="","",IF(N124="SL",-1,IF(N124="TP0",0.5*K124/J124,0.5*(K124+L124)/J124)))</f>
        <v/>
      </c>
      <c r="T124" s="14">
        <f>IF(N124="","",IF(N124="SL",-1,IF(N124="TP0",0.5*K124/J124-0.5,0.5*(K124+L124)/J124)))</f>
        <v/>
      </c>
      <c r="U124" s="15">
        <f>IF(P124="","",P124*J124/100*Config!$B$4)</f>
        <v/>
      </c>
      <c r="V124" s="15">
        <f>IF(Q124="","",Q124*J124/100*Config!$B$4)</f>
        <v/>
      </c>
      <c r="W124" s="15">
        <f>IF(R124="","",R124*J124/100*Config!$B$4)</f>
        <v/>
      </c>
      <c r="X124" s="15">
        <f>IF(S124="","",S124*J124/100*Config!$B$4)</f>
        <v/>
      </c>
      <c r="Y124" s="15">
        <f>IF(T124="","",T124*J124/100*Config!$B$4)</f>
        <v/>
      </c>
      <c r="Z124" s="15">
        <f>IF(U124="","",Config!$B$4 + SUM($U$2:U124))</f>
        <v/>
      </c>
      <c r="AA124" s="15">
        <f>IF(V124="","",Config!$B$4 + SUM($V$2:V124))</f>
        <v/>
      </c>
      <c r="AB124" s="15">
        <f>IF(W124="","",Config!$B$4 + SUM($W$2:W124))</f>
        <v/>
      </c>
      <c r="AC124" s="15">
        <f>IF(X124="","",Config!$B$4 + SUM($X$2:X124))</f>
        <v/>
      </c>
      <c r="AD124" s="15">
        <f>IF(Y124="","",Config!$B$4 + SUM($Y$2:Y124))</f>
        <v/>
      </c>
      <c r="AE124" s="15">
        <f>IF(P124="","",P124*J124/100*Config!$B$11)</f>
        <v/>
      </c>
      <c r="AF124" s="15">
        <f>IF(Q124="","",Q124*J124/100*Config!$B$11)</f>
        <v/>
      </c>
      <c r="AG124" s="15">
        <f>IF(R124="","",R124*J124/100*Config!$B$11)</f>
        <v/>
      </c>
      <c r="AH124" s="15">
        <f>IF(S124="","",S124*J124/100*Config!$B$11)</f>
        <v/>
      </c>
      <c r="AI124" s="15">
        <f>IF(T124="","",T124*J124/100*Config!$B$11)</f>
        <v/>
      </c>
      <c r="AJ124" s="15">
        <f>IF(AE124="","",Config!$B$9 + SUM($AE$2:AE124))</f>
        <v/>
      </c>
      <c r="AK124" s="15">
        <f>IF(AF124="","",Config!$B$9 + SUM($AF$2:AF124))</f>
        <v/>
      </c>
      <c r="AL124" s="15">
        <f>IF(AG124="","",Config!$B$9 + SUM($AG$2:AG124))</f>
        <v/>
      </c>
      <c r="AM124" s="15">
        <f>IF(AH124="","",Config!$B$9 + SUM($AH$2:AH124))</f>
        <v/>
      </c>
      <c r="AN124" s="15">
        <f>IF(AI124="","",Config!$B$9 + SUM($AI$2:AI124))</f>
        <v/>
      </c>
      <c r="AO124" s="16">
        <f>IF(P124="","",IF(P124&gt;0,1,0))</f>
        <v/>
      </c>
      <c r="AP124" s="16">
        <f>IF(Q124="","",IF(Q124&gt;0,1,0))</f>
        <v/>
      </c>
      <c r="AQ124" s="16">
        <f>IF(R124="","",IF(R124&gt;0,1,0))</f>
        <v/>
      </c>
      <c r="AR124" s="16">
        <f>IF(S124="","",IF(S124&gt;0,1,0))</f>
        <v/>
      </c>
      <c r="AS124" s="16">
        <f>IF(T124="","",IF(T124&gt;0,1,0))</f>
        <v/>
      </c>
      <c r="AT124" s="17">
        <f>IF(Z124="","",IF(AT123="",Z124,MAX(AT123,Z124)))</f>
        <v/>
      </c>
      <c r="AU124" s="17">
        <f>IF(AA124="","",IF(AU123="",AA124,MAX(AU123,AA124)))</f>
        <v/>
      </c>
      <c r="AV124" s="17">
        <f>IF(AB124="","",IF(AV123="",AB124,MAX(AV123,AB124)))</f>
        <v/>
      </c>
      <c r="AW124" s="17">
        <f>IF(AC124="","",IF(AW123="",AC124,MAX(AW123,AC124)))</f>
        <v/>
      </c>
      <c r="AX124" s="17">
        <f>IF(AD124="","",IF(AX123="",AD124,MAX(AX123,AD124)))</f>
        <v/>
      </c>
      <c r="AY124" s="17">
        <f>IF(Z124="","",AT124-Z124)</f>
        <v/>
      </c>
      <c r="AZ124" s="17">
        <f>IF(AA124="","",AU124-AA124)</f>
        <v/>
      </c>
      <c r="BA124" s="17">
        <f>IF(AB124="","",AV124-AB124)</f>
        <v/>
      </c>
      <c r="BB124" s="17">
        <f>IF(AC124="","",AW124-AC124)</f>
        <v/>
      </c>
      <c r="BC124" s="17">
        <f>IF(AD124="","",AX124-AD124)</f>
        <v/>
      </c>
      <c r="BD124" s="17">
        <f>IF(OR(AE124="",B124=""),"",SUMIFS($AE$2:AE124,$B$2:B124,B124))</f>
        <v/>
      </c>
      <c r="BE124" s="17">
        <f>IF(OR(AF124="",B124=""),"",SUMIFS($AF$2:AF124,$B$2:B124,B124))</f>
        <v/>
      </c>
      <c r="BF124" s="17">
        <f>IF(OR(AG124="",B124=""),"",SUMIFS($AG$2:AG124,$B$2:B124,B124))</f>
        <v/>
      </c>
      <c r="BG124" s="17">
        <f>IF(OR(AH124="",B124=""),"",SUMIFS($AH$2:AH124,$B$2:B124,B124))</f>
        <v/>
      </c>
      <c r="BH124" s="17">
        <f>IF(OR(AI124="",B124=""),"",SUMIFS($AI$2:AI124,$B$2:B124,B124))</f>
        <v/>
      </c>
      <c r="BI124" s="17">
        <f>IF(AJ124="","",IF(BI123="",AJ124,MAX(BI123,AJ124)))</f>
        <v/>
      </c>
      <c r="BJ124" s="17">
        <f>IF(AK124="","",IF(BJ123="",AK124,MAX(BJ123,AK124)))</f>
        <v/>
      </c>
      <c r="BK124" s="17">
        <f>IF(AL124="","",IF(BK123="",AL124,MAX(BK123,AL124)))</f>
        <v/>
      </c>
      <c r="BL124" s="17">
        <f>IF(AM124="","",IF(BL123="",AM124,MAX(BL123,AM124)))</f>
        <v/>
      </c>
      <c r="BM124" s="17">
        <f>IF(AN124="","",IF(BM123="",AN124,MAX(BM123,AN124)))</f>
        <v/>
      </c>
      <c r="BN124" s="17">
        <f>IF(AJ124="","",BI124-AJ124)</f>
        <v/>
      </c>
      <c r="BO124" s="17">
        <f>IF(AK124="","",BJ124-AK124)</f>
        <v/>
      </c>
      <c r="BP124" s="17">
        <f>IF(AL124="","",BK124-AL124)</f>
        <v/>
      </c>
      <c r="BQ124" s="17">
        <f>IF(AM124="","",BL124-AM124)</f>
        <v/>
      </c>
      <c r="BR124" s="17">
        <f>IF(AN124="","",BM124-AN124)</f>
        <v/>
      </c>
    </row>
    <row r="125">
      <c r="A125">
        <f>ROW()-1</f>
        <v/>
      </c>
      <c r="B125" s="9" t="n"/>
      <c r="C125" s="12" t="n"/>
      <c r="D125" s="11">
        <f>IF(B125="","",CHOOSE(WEEKDAY(B125,2),"Lu","Ma","Mi","Jo","Vi","Sa","Du"))</f>
        <v/>
      </c>
      <c r="E125" s="11">
        <f>IF(OR(B125="",C125=""),"",IF(OR(WEEKDAY(B125,2)=1,WEEKDAY(B125,2)=5),"D",IF(AND(C125&gt;=TIME(15,30,0),C125&lt;TIME(16,30,0)),"C",IF(AND(AND(WEEKDAY(B125,2)&gt;=2,WEEKDAY(B125,2)&lt;=4),C125&gt;=TIME(16,35,0),C125&lt;TIME(17,0,0)),"A1",IF(AND(AND(WEEKDAY(B125,2)&gt;=2,WEEKDAY(B125,2)&lt;=4),C125&gt;=TIME(17,0,0),C125&lt;TIME(18,0,0)),"A2",IF(AND(AND(WEEKDAY(B125,2)&gt;=2,WEEKDAY(B125,2)&lt;=4),C125&gt;=TIME(18,0,0),C125&lt;TIME(19,0,0)),"A3",IF(AND(AND(WEEKDAY(B125,2)&gt;=2,WEEKDAY(B125,2)&lt;=4),C125&gt;=TIME(22,0,0),C125&lt;TIME(22,45,0)),"B","Other")))))))</f>
        <v/>
      </c>
      <c r="F125" s="12" t="n"/>
      <c r="G125" s="12" t="n"/>
      <c r="H125" s="12" t="n"/>
      <c r="I125" s="12" t="n"/>
      <c r="J125" s="13" t="n"/>
      <c r="K125" s="13" t="n"/>
      <c r="L125" s="13" t="n"/>
      <c r="M125" s="13" t="n"/>
      <c r="N125" s="12" t="n"/>
      <c r="O125" s="12" t="n"/>
      <c r="P125" s="14">
        <f>IF(N125="","",IF(N125="SL",-1,K125/J125))</f>
        <v/>
      </c>
      <c r="Q125" s="14">
        <f>IF(N125="","",IF(OR(N125="SL",N125="TP0"),-1,L125/J125))</f>
        <v/>
      </c>
      <c r="R125" s="14">
        <f>IF(N125="","",IF(N125="TP2",M125/J125,-1))</f>
        <v/>
      </c>
      <c r="S125" s="14">
        <f>IF(N125="","",IF(N125="SL",-1,IF(N125="TP0",0.5*K125/J125,0.5*(K125+L125)/J125)))</f>
        <v/>
      </c>
      <c r="T125" s="14">
        <f>IF(N125="","",IF(N125="SL",-1,IF(N125="TP0",0.5*K125/J125-0.5,0.5*(K125+L125)/J125)))</f>
        <v/>
      </c>
      <c r="U125" s="15">
        <f>IF(P125="","",P125*J125/100*Config!$B$4)</f>
        <v/>
      </c>
      <c r="V125" s="15">
        <f>IF(Q125="","",Q125*J125/100*Config!$B$4)</f>
        <v/>
      </c>
      <c r="W125" s="15">
        <f>IF(R125="","",R125*J125/100*Config!$B$4)</f>
        <v/>
      </c>
      <c r="X125" s="15">
        <f>IF(S125="","",S125*J125/100*Config!$B$4)</f>
        <v/>
      </c>
      <c r="Y125" s="15">
        <f>IF(T125="","",T125*J125/100*Config!$B$4)</f>
        <v/>
      </c>
      <c r="Z125" s="15">
        <f>IF(U125="","",Config!$B$4 + SUM($U$2:U125))</f>
        <v/>
      </c>
      <c r="AA125" s="15">
        <f>IF(V125="","",Config!$B$4 + SUM($V$2:V125))</f>
        <v/>
      </c>
      <c r="AB125" s="15">
        <f>IF(W125="","",Config!$B$4 + SUM($W$2:W125))</f>
        <v/>
      </c>
      <c r="AC125" s="15">
        <f>IF(X125="","",Config!$B$4 + SUM($X$2:X125))</f>
        <v/>
      </c>
      <c r="AD125" s="15">
        <f>IF(Y125="","",Config!$B$4 + SUM($Y$2:Y125))</f>
        <v/>
      </c>
      <c r="AE125" s="15">
        <f>IF(P125="","",P125*J125/100*Config!$B$11)</f>
        <v/>
      </c>
      <c r="AF125" s="15">
        <f>IF(Q125="","",Q125*J125/100*Config!$B$11)</f>
        <v/>
      </c>
      <c r="AG125" s="15">
        <f>IF(R125="","",R125*J125/100*Config!$B$11)</f>
        <v/>
      </c>
      <c r="AH125" s="15">
        <f>IF(S125="","",S125*J125/100*Config!$B$11)</f>
        <v/>
      </c>
      <c r="AI125" s="15">
        <f>IF(T125="","",T125*J125/100*Config!$B$11)</f>
        <v/>
      </c>
      <c r="AJ125" s="15">
        <f>IF(AE125="","",Config!$B$9 + SUM($AE$2:AE125))</f>
        <v/>
      </c>
      <c r="AK125" s="15">
        <f>IF(AF125="","",Config!$B$9 + SUM($AF$2:AF125))</f>
        <v/>
      </c>
      <c r="AL125" s="15">
        <f>IF(AG125="","",Config!$B$9 + SUM($AG$2:AG125))</f>
        <v/>
      </c>
      <c r="AM125" s="15">
        <f>IF(AH125="","",Config!$B$9 + SUM($AH$2:AH125))</f>
        <v/>
      </c>
      <c r="AN125" s="15">
        <f>IF(AI125="","",Config!$B$9 + SUM($AI$2:AI125))</f>
        <v/>
      </c>
      <c r="AO125" s="16">
        <f>IF(P125="","",IF(P125&gt;0,1,0))</f>
        <v/>
      </c>
      <c r="AP125" s="16">
        <f>IF(Q125="","",IF(Q125&gt;0,1,0))</f>
        <v/>
      </c>
      <c r="AQ125" s="16">
        <f>IF(R125="","",IF(R125&gt;0,1,0))</f>
        <v/>
      </c>
      <c r="AR125" s="16">
        <f>IF(S125="","",IF(S125&gt;0,1,0))</f>
        <v/>
      </c>
      <c r="AS125" s="16">
        <f>IF(T125="","",IF(T125&gt;0,1,0))</f>
        <v/>
      </c>
      <c r="AT125" s="17">
        <f>IF(Z125="","",IF(AT124="",Z125,MAX(AT124,Z125)))</f>
        <v/>
      </c>
      <c r="AU125" s="17">
        <f>IF(AA125="","",IF(AU124="",AA125,MAX(AU124,AA125)))</f>
        <v/>
      </c>
      <c r="AV125" s="17">
        <f>IF(AB125="","",IF(AV124="",AB125,MAX(AV124,AB125)))</f>
        <v/>
      </c>
      <c r="AW125" s="17">
        <f>IF(AC125="","",IF(AW124="",AC125,MAX(AW124,AC125)))</f>
        <v/>
      </c>
      <c r="AX125" s="17">
        <f>IF(AD125="","",IF(AX124="",AD125,MAX(AX124,AD125)))</f>
        <v/>
      </c>
      <c r="AY125" s="17">
        <f>IF(Z125="","",AT125-Z125)</f>
        <v/>
      </c>
      <c r="AZ125" s="17">
        <f>IF(AA125="","",AU125-AA125)</f>
        <v/>
      </c>
      <c r="BA125" s="17">
        <f>IF(AB125="","",AV125-AB125)</f>
        <v/>
      </c>
      <c r="BB125" s="17">
        <f>IF(AC125="","",AW125-AC125)</f>
        <v/>
      </c>
      <c r="BC125" s="17">
        <f>IF(AD125="","",AX125-AD125)</f>
        <v/>
      </c>
      <c r="BD125" s="17">
        <f>IF(OR(AE125="",B125=""),"",SUMIFS($AE$2:AE125,$B$2:B125,B125))</f>
        <v/>
      </c>
      <c r="BE125" s="17">
        <f>IF(OR(AF125="",B125=""),"",SUMIFS($AF$2:AF125,$B$2:B125,B125))</f>
        <v/>
      </c>
      <c r="BF125" s="17">
        <f>IF(OR(AG125="",B125=""),"",SUMIFS($AG$2:AG125,$B$2:B125,B125))</f>
        <v/>
      </c>
      <c r="BG125" s="17">
        <f>IF(OR(AH125="",B125=""),"",SUMIFS($AH$2:AH125,$B$2:B125,B125))</f>
        <v/>
      </c>
      <c r="BH125" s="17">
        <f>IF(OR(AI125="",B125=""),"",SUMIFS($AI$2:AI125,$B$2:B125,B125))</f>
        <v/>
      </c>
      <c r="BI125" s="17">
        <f>IF(AJ125="","",IF(BI124="",AJ125,MAX(BI124,AJ125)))</f>
        <v/>
      </c>
      <c r="BJ125" s="17">
        <f>IF(AK125="","",IF(BJ124="",AK125,MAX(BJ124,AK125)))</f>
        <v/>
      </c>
      <c r="BK125" s="17">
        <f>IF(AL125="","",IF(BK124="",AL125,MAX(BK124,AL125)))</f>
        <v/>
      </c>
      <c r="BL125" s="17">
        <f>IF(AM125="","",IF(BL124="",AM125,MAX(BL124,AM125)))</f>
        <v/>
      </c>
      <c r="BM125" s="17">
        <f>IF(AN125="","",IF(BM124="",AN125,MAX(BM124,AN125)))</f>
        <v/>
      </c>
      <c r="BN125" s="17">
        <f>IF(AJ125="","",BI125-AJ125)</f>
        <v/>
      </c>
      <c r="BO125" s="17">
        <f>IF(AK125="","",BJ125-AK125)</f>
        <v/>
      </c>
      <c r="BP125" s="17">
        <f>IF(AL125="","",BK125-AL125)</f>
        <v/>
      </c>
      <c r="BQ125" s="17">
        <f>IF(AM125="","",BL125-AM125)</f>
        <v/>
      </c>
      <c r="BR125" s="17">
        <f>IF(AN125="","",BM125-AN125)</f>
        <v/>
      </c>
    </row>
    <row r="126">
      <c r="A126">
        <f>ROW()-1</f>
        <v/>
      </c>
      <c r="B126" s="9" t="n"/>
      <c r="C126" s="12" t="n"/>
      <c r="D126" s="11">
        <f>IF(B126="","",CHOOSE(WEEKDAY(B126,2),"Lu","Ma","Mi","Jo","Vi","Sa","Du"))</f>
        <v/>
      </c>
      <c r="E126" s="11">
        <f>IF(OR(B126="",C126=""),"",IF(OR(WEEKDAY(B126,2)=1,WEEKDAY(B126,2)=5),"D",IF(AND(C126&gt;=TIME(15,30,0),C126&lt;TIME(16,30,0)),"C",IF(AND(AND(WEEKDAY(B126,2)&gt;=2,WEEKDAY(B126,2)&lt;=4),C126&gt;=TIME(16,35,0),C126&lt;TIME(17,0,0)),"A1",IF(AND(AND(WEEKDAY(B126,2)&gt;=2,WEEKDAY(B126,2)&lt;=4),C126&gt;=TIME(17,0,0),C126&lt;TIME(18,0,0)),"A2",IF(AND(AND(WEEKDAY(B126,2)&gt;=2,WEEKDAY(B126,2)&lt;=4),C126&gt;=TIME(18,0,0),C126&lt;TIME(19,0,0)),"A3",IF(AND(AND(WEEKDAY(B126,2)&gt;=2,WEEKDAY(B126,2)&lt;=4),C126&gt;=TIME(22,0,0),C126&lt;TIME(22,45,0)),"B","Other")))))))</f>
        <v/>
      </c>
      <c r="F126" s="12" t="n"/>
      <c r="G126" s="12" t="n"/>
      <c r="H126" s="12" t="n"/>
      <c r="I126" s="12" t="n"/>
      <c r="J126" s="13" t="n"/>
      <c r="K126" s="13" t="n"/>
      <c r="L126" s="13" t="n"/>
      <c r="M126" s="13" t="n"/>
      <c r="N126" s="12" t="n"/>
      <c r="O126" s="12" t="n"/>
      <c r="P126" s="14">
        <f>IF(N126="","",IF(N126="SL",-1,K126/J126))</f>
        <v/>
      </c>
      <c r="Q126" s="14">
        <f>IF(N126="","",IF(OR(N126="SL",N126="TP0"),-1,L126/J126))</f>
        <v/>
      </c>
      <c r="R126" s="14">
        <f>IF(N126="","",IF(N126="TP2",M126/J126,-1))</f>
        <v/>
      </c>
      <c r="S126" s="14">
        <f>IF(N126="","",IF(N126="SL",-1,IF(N126="TP0",0.5*K126/J126,0.5*(K126+L126)/J126)))</f>
        <v/>
      </c>
      <c r="T126" s="14">
        <f>IF(N126="","",IF(N126="SL",-1,IF(N126="TP0",0.5*K126/J126-0.5,0.5*(K126+L126)/J126)))</f>
        <v/>
      </c>
      <c r="U126" s="15">
        <f>IF(P126="","",P126*J126/100*Config!$B$4)</f>
        <v/>
      </c>
      <c r="V126" s="15">
        <f>IF(Q126="","",Q126*J126/100*Config!$B$4)</f>
        <v/>
      </c>
      <c r="W126" s="15">
        <f>IF(R126="","",R126*J126/100*Config!$B$4)</f>
        <v/>
      </c>
      <c r="X126" s="15">
        <f>IF(S126="","",S126*J126/100*Config!$B$4)</f>
        <v/>
      </c>
      <c r="Y126" s="15">
        <f>IF(T126="","",T126*J126/100*Config!$B$4)</f>
        <v/>
      </c>
      <c r="Z126" s="15">
        <f>IF(U126="","",Config!$B$4 + SUM($U$2:U126))</f>
        <v/>
      </c>
      <c r="AA126" s="15">
        <f>IF(V126="","",Config!$B$4 + SUM($V$2:V126))</f>
        <v/>
      </c>
      <c r="AB126" s="15">
        <f>IF(W126="","",Config!$B$4 + SUM($W$2:W126))</f>
        <v/>
      </c>
      <c r="AC126" s="15">
        <f>IF(X126="","",Config!$B$4 + SUM($X$2:X126))</f>
        <v/>
      </c>
      <c r="AD126" s="15">
        <f>IF(Y126="","",Config!$B$4 + SUM($Y$2:Y126))</f>
        <v/>
      </c>
      <c r="AE126" s="15">
        <f>IF(P126="","",P126*J126/100*Config!$B$11)</f>
        <v/>
      </c>
      <c r="AF126" s="15">
        <f>IF(Q126="","",Q126*J126/100*Config!$B$11)</f>
        <v/>
      </c>
      <c r="AG126" s="15">
        <f>IF(R126="","",R126*J126/100*Config!$B$11)</f>
        <v/>
      </c>
      <c r="AH126" s="15">
        <f>IF(S126="","",S126*J126/100*Config!$B$11)</f>
        <v/>
      </c>
      <c r="AI126" s="15">
        <f>IF(T126="","",T126*J126/100*Config!$B$11)</f>
        <v/>
      </c>
      <c r="AJ126" s="15">
        <f>IF(AE126="","",Config!$B$9 + SUM($AE$2:AE126))</f>
        <v/>
      </c>
      <c r="AK126" s="15">
        <f>IF(AF126="","",Config!$B$9 + SUM($AF$2:AF126))</f>
        <v/>
      </c>
      <c r="AL126" s="15">
        <f>IF(AG126="","",Config!$B$9 + SUM($AG$2:AG126))</f>
        <v/>
      </c>
      <c r="AM126" s="15">
        <f>IF(AH126="","",Config!$B$9 + SUM($AH$2:AH126))</f>
        <v/>
      </c>
      <c r="AN126" s="15">
        <f>IF(AI126="","",Config!$B$9 + SUM($AI$2:AI126))</f>
        <v/>
      </c>
      <c r="AO126" s="16">
        <f>IF(P126="","",IF(P126&gt;0,1,0))</f>
        <v/>
      </c>
      <c r="AP126" s="16">
        <f>IF(Q126="","",IF(Q126&gt;0,1,0))</f>
        <v/>
      </c>
      <c r="AQ126" s="16">
        <f>IF(R126="","",IF(R126&gt;0,1,0))</f>
        <v/>
      </c>
      <c r="AR126" s="16">
        <f>IF(S126="","",IF(S126&gt;0,1,0))</f>
        <v/>
      </c>
      <c r="AS126" s="16">
        <f>IF(T126="","",IF(T126&gt;0,1,0))</f>
        <v/>
      </c>
      <c r="AT126" s="17">
        <f>IF(Z126="","",IF(AT125="",Z126,MAX(AT125,Z126)))</f>
        <v/>
      </c>
      <c r="AU126" s="17">
        <f>IF(AA126="","",IF(AU125="",AA126,MAX(AU125,AA126)))</f>
        <v/>
      </c>
      <c r="AV126" s="17">
        <f>IF(AB126="","",IF(AV125="",AB126,MAX(AV125,AB126)))</f>
        <v/>
      </c>
      <c r="AW126" s="17">
        <f>IF(AC126="","",IF(AW125="",AC126,MAX(AW125,AC126)))</f>
        <v/>
      </c>
      <c r="AX126" s="17">
        <f>IF(AD126="","",IF(AX125="",AD126,MAX(AX125,AD126)))</f>
        <v/>
      </c>
      <c r="AY126" s="17">
        <f>IF(Z126="","",AT126-Z126)</f>
        <v/>
      </c>
      <c r="AZ126" s="17">
        <f>IF(AA126="","",AU126-AA126)</f>
        <v/>
      </c>
      <c r="BA126" s="17">
        <f>IF(AB126="","",AV126-AB126)</f>
        <v/>
      </c>
      <c r="BB126" s="17">
        <f>IF(AC126="","",AW126-AC126)</f>
        <v/>
      </c>
      <c r="BC126" s="17">
        <f>IF(AD126="","",AX126-AD126)</f>
        <v/>
      </c>
      <c r="BD126" s="17">
        <f>IF(OR(AE126="",B126=""),"",SUMIFS($AE$2:AE126,$B$2:B126,B126))</f>
        <v/>
      </c>
      <c r="BE126" s="17">
        <f>IF(OR(AF126="",B126=""),"",SUMIFS($AF$2:AF126,$B$2:B126,B126))</f>
        <v/>
      </c>
      <c r="BF126" s="17">
        <f>IF(OR(AG126="",B126=""),"",SUMIFS($AG$2:AG126,$B$2:B126,B126))</f>
        <v/>
      </c>
      <c r="BG126" s="17">
        <f>IF(OR(AH126="",B126=""),"",SUMIFS($AH$2:AH126,$B$2:B126,B126))</f>
        <v/>
      </c>
      <c r="BH126" s="17">
        <f>IF(OR(AI126="",B126=""),"",SUMIFS($AI$2:AI126,$B$2:B126,B126))</f>
        <v/>
      </c>
      <c r="BI126" s="17">
        <f>IF(AJ126="","",IF(BI125="",AJ126,MAX(BI125,AJ126)))</f>
        <v/>
      </c>
      <c r="BJ126" s="17">
        <f>IF(AK126="","",IF(BJ125="",AK126,MAX(BJ125,AK126)))</f>
        <v/>
      </c>
      <c r="BK126" s="17">
        <f>IF(AL126="","",IF(BK125="",AL126,MAX(BK125,AL126)))</f>
        <v/>
      </c>
      <c r="BL126" s="17">
        <f>IF(AM126="","",IF(BL125="",AM126,MAX(BL125,AM126)))</f>
        <v/>
      </c>
      <c r="BM126" s="17">
        <f>IF(AN126="","",IF(BM125="",AN126,MAX(BM125,AN126)))</f>
        <v/>
      </c>
      <c r="BN126" s="17">
        <f>IF(AJ126="","",BI126-AJ126)</f>
        <v/>
      </c>
      <c r="BO126" s="17">
        <f>IF(AK126="","",BJ126-AK126)</f>
        <v/>
      </c>
      <c r="BP126" s="17">
        <f>IF(AL126="","",BK126-AL126)</f>
        <v/>
      </c>
      <c r="BQ126" s="17">
        <f>IF(AM126="","",BL126-AM126)</f>
        <v/>
      </c>
      <c r="BR126" s="17">
        <f>IF(AN126="","",BM126-AN126)</f>
        <v/>
      </c>
    </row>
    <row r="127">
      <c r="A127">
        <f>ROW()-1</f>
        <v/>
      </c>
      <c r="B127" s="9" t="n"/>
      <c r="C127" s="12" t="n"/>
      <c r="D127" s="11">
        <f>IF(B127="","",CHOOSE(WEEKDAY(B127,2),"Lu","Ma","Mi","Jo","Vi","Sa","Du"))</f>
        <v/>
      </c>
      <c r="E127" s="11">
        <f>IF(OR(B127="",C127=""),"",IF(OR(WEEKDAY(B127,2)=1,WEEKDAY(B127,2)=5),"D",IF(AND(C127&gt;=TIME(15,30,0),C127&lt;TIME(16,30,0)),"C",IF(AND(AND(WEEKDAY(B127,2)&gt;=2,WEEKDAY(B127,2)&lt;=4),C127&gt;=TIME(16,35,0),C127&lt;TIME(17,0,0)),"A1",IF(AND(AND(WEEKDAY(B127,2)&gt;=2,WEEKDAY(B127,2)&lt;=4),C127&gt;=TIME(17,0,0),C127&lt;TIME(18,0,0)),"A2",IF(AND(AND(WEEKDAY(B127,2)&gt;=2,WEEKDAY(B127,2)&lt;=4),C127&gt;=TIME(18,0,0),C127&lt;TIME(19,0,0)),"A3",IF(AND(AND(WEEKDAY(B127,2)&gt;=2,WEEKDAY(B127,2)&lt;=4),C127&gt;=TIME(22,0,0),C127&lt;TIME(22,45,0)),"B","Other")))))))</f>
        <v/>
      </c>
      <c r="F127" s="12" t="n"/>
      <c r="G127" s="12" t="n"/>
      <c r="H127" s="12" t="n"/>
      <c r="I127" s="12" t="n"/>
      <c r="J127" s="13" t="n"/>
      <c r="K127" s="13" t="n"/>
      <c r="L127" s="13" t="n"/>
      <c r="M127" s="13" t="n"/>
      <c r="N127" s="12" t="n"/>
      <c r="O127" s="12" t="n"/>
      <c r="P127" s="14">
        <f>IF(N127="","",IF(N127="SL",-1,K127/J127))</f>
        <v/>
      </c>
      <c r="Q127" s="14">
        <f>IF(N127="","",IF(OR(N127="SL",N127="TP0"),-1,L127/J127))</f>
        <v/>
      </c>
      <c r="R127" s="14">
        <f>IF(N127="","",IF(N127="TP2",M127/J127,-1))</f>
        <v/>
      </c>
      <c r="S127" s="14">
        <f>IF(N127="","",IF(N127="SL",-1,IF(N127="TP0",0.5*K127/J127,0.5*(K127+L127)/J127)))</f>
        <v/>
      </c>
      <c r="T127" s="14">
        <f>IF(N127="","",IF(N127="SL",-1,IF(N127="TP0",0.5*K127/J127-0.5,0.5*(K127+L127)/J127)))</f>
        <v/>
      </c>
      <c r="U127" s="15">
        <f>IF(P127="","",P127*J127/100*Config!$B$4)</f>
        <v/>
      </c>
      <c r="V127" s="15">
        <f>IF(Q127="","",Q127*J127/100*Config!$B$4)</f>
        <v/>
      </c>
      <c r="W127" s="15">
        <f>IF(R127="","",R127*J127/100*Config!$B$4)</f>
        <v/>
      </c>
      <c r="X127" s="15">
        <f>IF(S127="","",S127*J127/100*Config!$B$4)</f>
        <v/>
      </c>
      <c r="Y127" s="15">
        <f>IF(T127="","",T127*J127/100*Config!$B$4)</f>
        <v/>
      </c>
      <c r="Z127" s="15">
        <f>IF(U127="","",Config!$B$4 + SUM($U$2:U127))</f>
        <v/>
      </c>
      <c r="AA127" s="15">
        <f>IF(V127="","",Config!$B$4 + SUM($V$2:V127))</f>
        <v/>
      </c>
      <c r="AB127" s="15">
        <f>IF(W127="","",Config!$B$4 + SUM($W$2:W127))</f>
        <v/>
      </c>
      <c r="AC127" s="15">
        <f>IF(X127="","",Config!$B$4 + SUM($X$2:X127))</f>
        <v/>
      </c>
      <c r="AD127" s="15">
        <f>IF(Y127="","",Config!$B$4 + SUM($Y$2:Y127))</f>
        <v/>
      </c>
      <c r="AE127" s="15">
        <f>IF(P127="","",P127*J127/100*Config!$B$11)</f>
        <v/>
      </c>
      <c r="AF127" s="15">
        <f>IF(Q127="","",Q127*J127/100*Config!$B$11)</f>
        <v/>
      </c>
      <c r="AG127" s="15">
        <f>IF(R127="","",R127*J127/100*Config!$B$11)</f>
        <v/>
      </c>
      <c r="AH127" s="15">
        <f>IF(S127="","",S127*J127/100*Config!$B$11)</f>
        <v/>
      </c>
      <c r="AI127" s="15">
        <f>IF(T127="","",T127*J127/100*Config!$B$11)</f>
        <v/>
      </c>
      <c r="AJ127" s="15">
        <f>IF(AE127="","",Config!$B$9 + SUM($AE$2:AE127))</f>
        <v/>
      </c>
      <c r="AK127" s="15">
        <f>IF(AF127="","",Config!$B$9 + SUM($AF$2:AF127))</f>
        <v/>
      </c>
      <c r="AL127" s="15">
        <f>IF(AG127="","",Config!$B$9 + SUM($AG$2:AG127))</f>
        <v/>
      </c>
      <c r="AM127" s="15">
        <f>IF(AH127="","",Config!$B$9 + SUM($AH$2:AH127))</f>
        <v/>
      </c>
      <c r="AN127" s="15">
        <f>IF(AI127="","",Config!$B$9 + SUM($AI$2:AI127))</f>
        <v/>
      </c>
      <c r="AO127" s="16">
        <f>IF(P127="","",IF(P127&gt;0,1,0))</f>
        <v/>
      </c>
      <c r="AP127" s="16">
        <f>IF(Q127="","",IF(Q127&gt;0,1,0))</f>
        <v/>
      </c>
      <c r="AQ127" s="16">
        <f>IF(R127="","",IF(R127&gt;0,1,0))</f>
        <v/>
      </c>
      <c r="AR127" s="16">
        <f>IF(S127="","",IF(S127&gt;0,1,0))</f>
        <v/>
      </c>
      <c r="AS127" s="16">
        <f>IF(T127="","",IF(T127&gt;0,1,0))</f>
        <v/>
      </c>
      <c r="AT127" s="17">
        <f>IF(Z127="","",IF(AT126="",Z127,MAX(AT126,Z127)))</f>
        <v/>
      </c>
      <c r="AU127" s="17">
        <f>IF(AA127="","",IF(AU126="",AA127,MAX(AU126,AA127)))</f>
        <v/>
      </c>
      <c r="AV127" s="17">
        <f>IF(AB127="","",IF(AV126="",AB127,MAX(AV126,AB127)))</f>
        <v/>
      </c>
      <c r="AW127" s="17">
        <f>IF(AC127="","",IF(AW126="",AC127,MAX(AW126,AC127)))</f>
        <v/>
      </c>
      <c r="AX127" s="17">
        <f>IF(AD127="","",IF(AX126="",AD127,MAX(AX126,AD127)))</f>
        <v/>
      </c>
      <c r="AY127" s="17">
        <f>IF(Z127="","",AT127-Z127)</f>
        <v/>
      </c>
      <c r="AZ127" s="17">
        <f>IF(AA127="","",AU127-AA127)</f>
        <v/>
      </c>
      <c r="BA127" s="17">
        <f>IF(AB127="","",AV127-AB127)</f>
        <v/>
      </c>
      <c r="BB127" s="17">
        <f>IF(AC127="","",AW127-AC127)</f>
        <v/>
      </c>
      <c r="BC127" s="17">
        <f>IF(AD127="","",AX127-AD127)</f>
        <v/>
      </c>
      <c r="BD127" s="17">
        <f>IF(OR(AE127="",B127=""),"",SUMIFS($AE$2:AE127,$B$2:B127,B127))</f>
        <v/>
      </c>
      <c r="BE127" s="17">
        <f>IF(OR(AF127="",B127=""),"",SUMIFS($AF$2:AF127,$B$2:B127,B127))</f>
        <v/>
      </c>
      <c r="BF127" s="17">
        <f>IF(OR(AG127="",B127=""),"",SUMIFS($AG$2:AG127,$B$2:B127,B127))</f>
        <v/>
      </c>
      <c r="BG127" s="17">
        <f>IF(OR(AH127="",B127=""),"",SUMIFS($AH$2:AH127,$B$2:B127,B127))</f>
        <v/>
      </c>
      <c r="BH127" s="17">
        <f>IF(OR(AI127="",B127=""),"",SUMIFS($AI$2:AI127,$B$2:B127,B127))</f>
        <v/>
      </c>
      <c r="BI127" s="17">
        <f>IF(AJ127="","",IF(BI126="",AJ127,MAX(BI126,AJ127)))</f>
        <v/>
      </c>
      <c r="BJ127" s="17">
        <f>IF(AK127="","",IF(BJ126="",AK127,MAX(BJ126,AK127)))</f>
        <v/>
      </c>
      <c r="BK127" s="17">
        <f>IF(AL127="","",IF(BK126="",AL127,MAX(BK126,AL127)))</f>
        <v/>
      </c>
      <c r="BL127" s="17">
        <f>IF(AM127="","",IF(BL126="",AM127,MAX(BL126,AM127)))</f>
        <v/>
      </c>
      <c r="BM127" s="17">
        <f>IF(AN127="","",IF(BM126="",AN127,MAX(BM126,AN127)))</f>
        <v/>
      </c>
      <c r="BN127" s="17">
        <f>IF(AJ127="","",BI127-AJ127)</f>
        <v/>
      </c>
      <c r="BO127" s="17">
        <f>IF(AK127="","",BJ127-AK127)</f>
        <v/>
      </c>
      <c r="BP127" s="17">
        <f>IF(AL127="","",BK127-AL127)</f>
        <v/>
      </c>
      <c r="BQ127" s="17">
        <f>IF(AM127="","",BL127-AM127)</f>
        <v/>
      </c>
      <c r="BR127" s="17">
        <f>IF(AN127="","",BM127-AN127)</f>
        <v/>
      </c>
    </row>
    <row r="128">
      <c r="A128">
        <f>ROW()-1</f>
        <v/>
      </c>
      <c r="B128" s="9" t="n"/>
      <c r="C128" s="12" t="n"/>
      <c r="D128" s="11">
        <f>IF(B128="","",CHOOSE(WEEKDAY(B128,2),"Lu","Ma","Mi","Jo","Vi","Sa","Du"))</f>
        <v/>
      </c>
      <c r="E128" s="11">
        <f>IF(OR(B128="",C128=""),"",IF(OR(WEEKDAY(B128,2)=1,WEEKDAY(B128,2)=5),"D",IF(AND(C128&gt;=TIME(15,30,0),C128&lt;TIME(16,30,0)),"C",IF(AND(AND(WEEKDAY(B128,2)&gt;=2,WEEKDAY(B128,2)&lt;=4),C128&gt;=TIME(16,35,0),C128&lt;TIME(17,0,0)),"A1",IF(AND(AND(WEEKDAY(B128,2)&gt;=2,WEEKDAY(B128,2)&lt;=4),C128&gt;=TIME(17,0,0),C128&lt;TIME(18,0,0)),"A2",IF(AND(AND(WEEKDAY(B128,2)&gt;=2,WEEKDAY(B128,2)&lt;=4),C128&gt;=TIME(18,0,0),C128&lt;TIME(19,0,0)),"A3",IF(AND(AND(WEEKDAY(B128,2)&gt;=2,WEEKDAY(B128,2)&lt;=4),C128&gt;=TIME(22,0,0),C128&lt;TIME(22,45,0)),"B","Other")))))))</f>
        <v/>
      </c>
      <c r="F128" s="12" t="n"/>
      <c r="G128" s="12" t="n"/>
      <c r="H128" s="12" t="n"/>
      <c r="I128" s="12" t="n"/>
      <c r="J128" s="13" t="n"/>
      <c r="K128" s="13" t="n"/>
      <c r="L128" s="13" t="n"/>
      <c r="M128" s="13" t="n"/>
      <c r="N128" s="12" t="n"/>
      <c r="O128" s="12" t="n"/>
      <c r="P128" s="14">
        <f>IF(N128="","",IF(N128="SL",-1,K128/J128))</f>
        <v/>
      </c>
      <c r="Q128" s="14">
        <f>IF(N128="","",IF(OR(N128="SL",N128="TP0"),-1,L128/J128))</f>
        <v/>
      </c>
      <c r="R128" s="14">
        <f>IF(N128="","",IF(N128="TP2",M128/J128,-1))</f>
        <v/>
      </c>
      <c r="S128" s="14">
        <f>IF(N128="","",IF(N128="SL",-1,IF(N128="TP0",0.5*K128/J128,0.5*(K128+L128)/J128)))</f>
        <v/>
      </c>
      <c r="T128" s="14">
        <f>IF(N128="","",IF(N128="SL",-1,IF(N128="TP0",0.5*K128/J128-0.5,0.5*(K128+L128)/J128)))</f>
        <v/>
      </c>
      <c r="U128" s="15">
        <f>IF(P128="","",P128*J128/100*Config!$B$4)</f>
        <v/>
      </c>
      <c r="V128" s="15">
        <f>IF(Q128="","",Q128*J128/100*Config!$B$4)</f>
        <v/>
      </c>
      <c r="W128" s="15">
        <f>IF(R128="","",R128*J128/100*Config!$B$4)</f>
        <v/>
      </c>
      <c r="X128" s="15">
        <f>IF(S128="","",S128*J128/100*Config!$B$4)</f>
        <v/>
      </c>
      <c r="Y128" s="15">
        <f>IF(T128="","",T128*J128/100*Config!$B$4)</f>
        <v/>
      </c>
      <c r="Z128" s="15">
        <f>IF(U128="","",Config!$B$4 + SUM($U$2:U128))</f>
        <v/>
      </c>
      <c r="AA128" s="15">
        <f>IF(V128="","",Config!$B$4 + SUM($V$2:V128))</f>
        <v/>
      </c>
      <c r="AB128" s="15">
        <f>IF(W128="","",Config!$B$4 + SUM($W$2:W128))</f>
        <v/>
      </c>
      <c r="AC128" s="15">
        <f>IF(X128="","",Config!$B$4 + SUM($X$2:X128))</f>
        <v/>
      </c>
      <c r="AD128" s="15">
        <f>IF(Y128="","",Config!$B$4 + SUM($Y$2:Y128))</f>
        <v/>
      </c>
      <c r="AE128" s="15">
        <f>IF(P128="","",P128*J128/100*Config!$B$11)</f>
        <v/>
      </c>
      <c r="AF128" s="15">
        <f>IF(Q128="","",Q128*J128/100*Config!$B$11)</f>
        <v/>
      </c>
      <c r="AG128" s="15">
        <f>IF(R128="","",R128*J128/100*Config!$B$11)</f>
        <v/>
      </c>
      <c r="AH128" s="15">
        <f>IF(S128="","",S128*J128/100*Config!$B$11)</f>
        <v/>
      </c>
      <c r="AI128" s="15">
        <f>IF(T128="","",T128*J128/100*Config!$B$11)</f>
        <v/>
      </c>
      <c r="AJ128" s="15">
        <f>IF(AE128="","",Config!$B$9 + SUM($AE$2:AE128))</f>
        <v/>
      </c>
      <c r="AK128" s="15">
        <f>IF(AF128="","",Config!$B$9 + SUM($AF$2:AF128))</f>
        <v/>
      </c>
      <c r="AL128" s="15">
        <f>IF(AG128="","",Config!$B$9 + SUM($AG$2:AG128))</f>
        <v/>
      </c>
      <c r="AM128" s="15">
        <f>IF(AH128="","",Config!$B$9 + SUM($AH$2:AH128))</f>
        <v/>
      </c>
      <c r="AN128" s="15">
        <f>IF(AI128="","",Config!$B$9 + SUM($AI$2:AI128))</f>
        <v/>
      </c>
      <c r="AO128" s="16">
        <f>IF(P128="","",IF(P128&gt;0,1,0))</f>
        <v/>
      </c>
      <c r="AP128" s="16">
        <f>IF(Q128="","",IF(Q128&gt;0,1,0))</f>
        <v/>
      </c>
      <c r="AQ128" s="16">
        <f>IF(R128="","",IF(R128&gt;0,1,0))</f>
        <v/>
      </c>
      <c r="AR128" s="16">
        <f>IF(S128="","",IF(S128&gt;0,1,0))</f>
        <v/>
      </c>
      <c r="AS128" s="16">
        <f>IF(T128="","",IF(T128&gt;0,1,0))</f>
        <v/>
      </c>
      <c r="AT128" s="17">
        <f>IF(Z128="","",IF(AT127="",Z128,MAX(AT127,Z128)))</f>
        <v/>
      </c>
      <c r="AU128" s="17">
        <f>IF(AA128="","",IF(AU127="",AA128,MAX(AU127,AA128)))</f>
        <v/>
      </c>
      <c r="AV128" s="17">
        <f>IF(AB128="","",IF(AV127="",AB128,MAX(AV127,AB128)))</f>
        <v/>
      </c>
      <c r="AW128" s="17">
        <f>IF(AC128="","",IF(AW127="",AC128,MAX(AW127,AC128)))</f>
        <v/>
      </c>
      <c r="AX128" s="17">
        <f>IF(AD128="","",IF(AX127="",AD128,MAX(AX127,AD128)))</f>
        <v/>
      </c>
      <c r="AY128" s="17">
        <f>IF(Z128="","",AT128-Z128)</f>
        <v/>
      </c>
      <c r="AZ128" s="17">
        <f>IF(AA128="","",AU128-AA128)</f>
        <v/>
      </c>
      <c r="BA128" s="17">
        <f>IF(AB128="","",AV128-AB128)</f>
        <v/>
      </c>
      <c r="BB128" s="17">
        <f>IF(AC128="","",AW128-AC128)</f>
        <v/>
      </c>
      <c r="BC128" s="17">
        <f>IF(AD128="","",AX128-AD128)</f>
        <v/>
      </c>
      <c r="BD128" s="17">
        <f>IF(OR(AE128="",B128=""),"",SUMIFS($AE$2:AE128,$B$2:B128,B128))</f>
        <v/>
      </c>
      <c r="BE128" s="17">
        <f>IF(OR(AF128="",B128=""),"",SUMIFS($AF$2:AF128,$B$2:B128,B128))</f>
        <v/>
      </c>
      <c r="BF128" s="17">
        <f>IF(OR(AG128="",B128=""),"",SUMIFS($AG$2:AG128,$B$2:B128,B128))</f>
        <v/>
      </c>
      <c r="BG128" s="17">
        <f>IF(OR(AH128="",B128=""),"",SUMIFS($AH$2:AH128,$B$2:B128,B128))</f>
        <v/>
      </c>
      <c r="BH128" s="17">
        <f>IF(OR(AI128="",B128=""),"",SUMIFS($AI$2:AI128,$B$2:B128,B128))</f>
        <v/>
      </c>
      <c r="BI128" s="17">
        <f>IF(AJ128="","",IF(BI127="",AJ128,MAX(BI127,AJ128)))</f>
        <v/>
      </c>
      <c r="BJ128" s="17">
        <f>IF(AK128="","",IF(BJ127="",AK128,MAX(BJ127,AK128)))</f>
        <v/>
      </c>
      <c r="BK128" s="17">
        <f>IF(AL128="","",IF(BK127="",AL128,MAX(BK127,AL128)))</f>
        <v/>
      </c>
      <c r="BL128" s="17">
        <f>IF(AM128="","",IF(BL127="",AM128,MAX(BL127,AM128)))</f>
        <v/>
      </c>
      <c r="BM128" s="17">
        <f>IF(AN128="","",IF(BM127="",AN128,MAX(BM127,AN128)))</f>
        <v/>
      </c>
      <c r="BN128" s="17">
        <f>IF(AJ128="","",BI128-AJ128)</f>
        <v/>
      </c>
      <c r="BO128" s="17">
        <f>IF(AK128="","",BJ128-AK128)</f>
        <v/>
      </c>
      <c r="BP128" s="17">
        <f>IF(AL128="","",BK128-AL128)</f>
        <v/>
      </c>
      <c r="BQ128" s="17">
        <f>IF(AM128="","",BL128-AM128)</f>
        <v/>
      </c>
      <c r="BR128" s="17">
        <f>IF(AN128="","",BM128-AN128)</f>
        <v/>
      </c>
    </row>
    <row r="129">
      <c r="A129">
        <f>ROW()-1</f>
        <v/>
      </c>
      <c r="B129" s="9" t="n"/>
      <c r="C129" s="12" t="n"/>
      <c r="D129" s="11">
        <f>IF(B129="","",CHOOSE(WEEKDAY(B129,2),"Lu","Ma","Mi","Jo","Vi","Sa","Du"))</f>
        <v/>
      </c>
      <c r="E129" s="11">
        <f>IF(OR(B129="",C129=""),"",IF(OR(WEEKDAY(B129,2)=1,WEEKDAY(B129,2)=5),"D",IF(AND(C129&gt;=TIME(15,30,0),C129&lt;TIME(16,30,0)),"C",IF(AND(AND(WEEKDAY(B129,2)&gt;=2,WEEKDAY(B129,2)&lt;=4),C129&gt;=TIME(16,35,0),C129&lt;TIME(17,0,0)),"A1",IF(AND(AND(WEEKDAY(B129,2)&gt;=2,WEEKDAY(B129,2)&lt;=4),C129&gt;=TIME(17,0,0),C129&lt;TIME(18,0,0)),"A2",IF(AND(AND(WEEKDAY(B129,2)&gt;=2,WEEKDAY(B129,2)&lt;=4),C129&gt;=TIME(18,0,0),C129&lt;TIME(19,0,0)),"A3",IF(AND(AND(WEEKDAY(B129,2)&gt;=2,WEEKDAY(B129,2)&lt;=4),C129&gt;=TIME(22,0,0),C129&lt;TIME(22,45,0)),"B","Other")))))))</f>
        <v/>
      </c>
      <c r="F129" s="12" t="n"/>
      <c r="G129" s="12" t="n"/>
      <c r="H129" s="12" t="n"/>
      <c r="I129" s="12" t="n"/>
      <c r="J129" s="13" t="n"/>
      <c r="K129" s="13" t="n"/>
      <c r="L129" s="13" t="n"/>
      <c r="M129" s="13" t="n"/>
      <c r="N129" s="12" t="n"/>
      <c r="O129" s="12" t="n"/>
      <c r="P129" s="14">
        <f>IF(N129="","",IF(N129="SL",-1,K129/J129))</f>
        <v/>
      </c>
      <c r="Q129" s="14">
        <f>IF(N129="","",IF(OR(N129="SL",N129="TP0"),-1,L129/J129))</f>
        <v/>
      </c>
      <c r="R129" s="14">
        <f>IF(N129="","",IF(N129="TP2",M129/J129,-1))</f>
        <v/>
      </c>
      <c r="S129" s="14">
        <f>IF(N129="","",IF(N129="SL",-1,IF(N129="TP0",0.5*K129/J129,0.5*(K129+L129)/J129)))</f>
        <v/>
      </c>
      <c r="T129" s="14">
        <f>IF(N129="","",IF(N129="SL",-1,IF(N129="TP0",0.5*K129/J129-0.5,0.5*(K129+L129)/J129)))</f>
        <v/>
      </c>
      <c r="U129" s="15">
        <f>IF(P129="","",P129*J129/100*Config!$B$4)</f>
        <v/>
      </c>
      <c r="V129" s="15">
        <f>IF(Q129="","",Q129*J129/100*Config!$B$4)</f>
        <v/>
      </c>
      <c r="W129" s="15">
        <f>IF(R129="","",R129*J129/100*Config!$B$4)</f>
        <v/>
      </c>
      <c r="X129" s="15">
        <f>IF(S129="","",S129*J129/100*Config!$B$4)</f>
        <v/>
      </c>
      <c r="Y129" s="15">
        <f>IF(T129="","",T129*J129/100*Config!$B$4)</f>
        <v/>
      </c>
      <c r="Z129" s="15">
        <f>IF(U129="","",Config!$B$4 + SUM($U$2:U129))</f>
        <v/>
      </c>
      <c r="AA129" s="15">
        <f>IF(V129="","",Config!$B$4 + SUM($V$2:V129))</f>
        <v/>
      </c>
      <c r="AB129" s="15">
        <f>IF(W129="","",Config!$B$4 + SUM($W$2:W129))</f>
        <v/>
      </c>
      <c r="AC129" s="15">
        <f>IF(X129="","",Config!$B$4 + SUM($X$2:X129))</f>
        <v/>
      </c>
      <c r="AD129" s="15">
        <f>IF(Y129="","",Config!$B$4 + SUM($Y$2:Y129))</f>
        <v/>
      </c>
      <c r="AE129" s="15">
        <f>IF(P129="","",P129*J129/100*Config!$B$11)</f>
        <v/>
      </c>
      <c r="AF129" s="15">
        <f>IF(Q129="","",Q129*J129/100*Config!$B$11)</f>
        <v/>
      </c>
      <c r="AG129" s="15">
        <f>IF(R129="","",R129*J129/100*Config!$B$11)</f>
        <v/>
      </c>
      <c r="AH129" s="15">
        <f>IF(S129="","",S129*J129/100*Config!$B$11)</f>
        <v/>
      </c>
      <c r="AI129" s="15">
        <f>IF(T129="","",T129*J129/100*Config!$B$11)</f>
        <v/>
      </c>
      <c r="AJ129" s="15">
        <f>IF(AE129="","",Config!$B$9 + SUM($AE$2:AE129))</f>
        <v/>
      </c>
      <c r="AK129" s="15">
        <f>IF(AF129="","",Config!$B$9 + SUM($AF$2:AF129))</f>
        <v/>
      </c>
      <c r="AL129" s="15">
        <f>IF(AG129="","",Config!$B$9 + SUM($AG$2:AG129))</f>
        <v/>
      </c>
      <c r="AM129" s="15">
        <f>IF(AH129="","",Config!$B$9 + SUM($AH$2:AH129))</f>
        <v/>
      </c>
      <c r="AN129" s="15">
        <f>IF(AI129="","",Config!$B$9 + SUM($AI$2:AI129))</f>
        <v/>
      </c>
      <c r="AO129" s="16">
        <f>IF(P129="","",IF(P129&gt;0,1,0))</f>
        <v/>
      </c>
      <c r="AP129" s="16">
        <f>IF(Q129="","",IF(Q129&gt;0,1,0))</f>
        <v/>
      </c>
      <c r="AQ129" s="16">
        <f>IF(R129="","",IF(R129&gt;0,1,0))</f>
        <v/>
      </c>
      <c r="AR129" s="16">
        <f>IF(S129="","",IF(S129&gt;0,1,0))</f>
        <v/>
      </c>
      <c r="AS129" s="16">
        <f>IF(T129="","",IF(T129&gt;0,1,0))</f>
        <v/>
      </c>
      <c r="AT129" s="17">
        <f>IF(Z129="","",IF(AT128="",Z129,MAX(AT128,Z129)))</f>
        <v/>
      </c>
      <c r="AU129" s="17">
        <f>IF(AA129="","",IF(AU128="",AA129,MAX(AU128,AA129)))</f>
        <v/>
      </c>
      <c r="AV129" s="17">
        <f>IF(AB129="","",IF(AV128="",AB129,MAX(AV128,AB129)))</f>
        <v/>
      </c>
      <c r="AW129" s="17">
        <f>IF(AC129="","",IF(AW128="",AC129,MAX(AW128,AC129)))</f>
        <v/>
      </c>
      <c r="AX129" s="17">
        <f>IF(AD129="","",IF(AX128="",AD129,MAX(AX128,AD129)))</f>
        <v/>
      </c>
      <c r="AY129" s="17">
        <f>IF(Z129="","",AT129-Z129)</f>
        <v/>
      </c>
      <c r="AZ129" s="17">
        <f>IF(AA129="","",AU129-AA129)</f>
        <v/>
      </c>
      <c r="BA129" s="17">
        <f>IF(AB129="","",AV129-AB129)</f>
        <v/>
      </c>
      <c r="BB129" s="17">
        <f>IF(AC129="","",AW129-AC129)</f>
        <v/>
      </c>
      <c r="BC129" s="17">
        <f>IF(AD129="","",AX129-AD129)</f>
        <v/>
      </c>
      <c r="BD129" s="17">
        <f>IF(OR(AE129="",B129=""),"",SUMIFS($AE$2:AE129,$B$2:B129,B129))</f>
        <v/>
      </c>
      <c r="BE129" s="17">
        <f>IF(OR(AF129="",B129=""),"",SUMIFS($AF$2:AF129,$B$2:B129,B129))</f>
        <v/>
      </c>
      <c r="BF129" s="17">
        <f>IF(OR(AG129="",B129=""),"",SUMIFS($AG$2:AG129,$B$2:B129,B129))</f>
        <v/>
      </c>
      <c r="BG129" s="17">
        <f>IF(OR(AH129="",B129=""),"",SUMIFS($AH$2:AH129,$B$2:B129,B129))</f>
        <v/>
      </c>
      <c r="BH129" s="17">
        <f>IF(OR(AI129="",B129=""),"",SUMIFS($AI$2:AI129,$B$2:B129,B129))</f>
        <v/>
      </c>
      <c r="BI129" s="17">
        <f>IF(AJ129="","",IF(BI128="",AJ129,MAX(BI128,AJ129)))</f>
        <v/>
      </c>
      <c r="BJ129" s="17">
        <f>IF(AK129="","",IF(BJ128="",AK129,MAX(BJ128,AK129)))</f>
        <v/>
      </c>
      <c r="BK129" s="17">
        <f>IF(AL129="","",IF(BK128="",AL129,MAX(BK128,AL129)))</f>
        <v/>
      </c>
      <c r="BL129" s="17">
        <f>IF(AM129="","",IF(BL128="",AM129,MAX(BL128,AM129)))</f>
        <v/>
      </c>
      <c r="BM129" s="17">
        <f>IF(AN129="","",IF(BM128="",AN129,MAX(BM128,AN129)))</f>
        <v/>
      </c>
      <c r="BN129" s="17">
        <f>IF(AJ129="","",BI129-AJ129)</f>
        <v/>
      </c>
      <c r="BO129" s="17">
        <f>IF(AK129="","",BJ129-AK129)</f>
        <v/>
      </c>
      <c r="BP129" s="17">
        <f>IF(AL129="","",BK129-AL129)</f>
        <v/>
      </c>
      <c r="BQ129" s="17">
        <f>IF(AM129="","",BL129-AM129)</f>
        <v/>
      </c>
      <c r="BR129" s="17">
        <f>IF(AN129="","",BM129-AN129)</f>
        <v/>
      </c>
    </row>
    <row r="130">
      <c r="A130">
        <f>ROW()-1</f>
        <v/>
      </c>
      <c r="B130" s="9" t="n"/>
      <c r="C130" s="12" t="n"/>
      <c r="D130" s="11">
        <f>IF(B130="","",CHOOSE(WEEKDAY(B130,2),"Lu","Ma","Mi","Jo","Vi","Sa","Du"))</f>
        <v/>
      </c>
      <c r="E130" s="11">
        <f>IF(OR(B130="",C130=""),"",IF(OR(WEEKDAY(B130,2)=1,WEEKDAY(B130,2)=5),"D",IF(AND(C130&gt;=TIME(15,30,0),C130&lt;TIME(16,30,0)),"C",IF(AND(AND(WEEKDAY(B130,2)&gt;=2,WEEKDAY(B130,2)&lt;=4),C130&gt;=TIME(16,35,0),C130&lt;TIME(17,0,0)),"A1",IF(AND(AND(WEEKDAY(B130,2)&gt;=2,WEEKDAY(B130,2)&lt;=4),C130&gt;=TIME(17,0,0),C130&lt;TIME(18,0,0)),"A2",IF(AND(AND(WEEKDAY(B130,2)&gt;=2,WEEKDAY(B130,2)&lt;=4),C130&gt;=TIME(18,0,0),C130&lt;TIME(19,0,0)),"A3",IF(AND(AND(WEEKDAY(B130,2)&gt;=2,WEEKDAY(B130,2)&lt;=4),C130&gt;=TIME(22,0,0),C130&lt;TIME(22,45,0)),"B","Other")))))))</f>
        <v/>
      </c>
      <c r="F130" s="12" t="n"/>
      <c r="G130" s="12" t="n"/>
      <c r="H130" s="12" t="n"/>
      <c r="I130" s="12" t="n"/>
      <c r="J130" s="13" t="n"/>
      <c r="K130" s="13" t="n"/>
      <c r="L130" s="13" t="n"/>
      <c r="M130" s="13" t="n"/>
      <c r="N130" s="12" t="n"/>
      <c r="O130" s="12" t="n"/>
      <c r="P130" s="14">
        <f>IF(N130="","",IF(N130="SL",-1,K130/J130))</f>
        <v/>
      </c>
      <c r="Q130" s="14">
        <f>IF(N130="","",IF(OR(N130="SL",N130="TP0"),-1,L130/J130))</f>
        <v/>
      </c>
      <c r="R130" s="14">
        <f>IF(N130="","",IF(N130="TP2",M130/J130,-1))</f>
        <v/>
      </c>
      <c r="S130" s="14">
        <f>IF(N130="","",IF(N130="SL",-1,IF(N130="TP0",0.5*K130/J130,0.5*(K130+L130)/J130)))</f>
        <v/>
      </c>
      <c r="T130" s="14">
        <f>IF(N130="","",IF(N130="SL",-1,IF(N130="TP0",0.5*K130/J130-0.5,0.5*(K130+L130)/J130)))</f>
        <v/>
      </c>
      <c r="U130" s="15">
        <f>IF(P130="","",P130*J130/100*Config!$B$4)</f>
        <v/>
      </c>
      <c r="V130" s="15">
        <f>IF(Q130="","",Q130*J130/100*Config!$B$4)</f>
        <v/>
      </c>
      <c r="W130" s="15">
        <f>IF(R130="","",R130*J130/100*Config!$B$4)</f>
        <v/>
      </c>
      <c r="X130" s="15">
        <f>IF(S130="","",S130*J130/100*Config!$B$4)</f>
        <v/>
      </c>
      <c r="Y130" s="15">
        <f>IF(T130="","",T130*J130/100*Config!$B$4)</f>
        <v/>
      </c>
      <c r="Z130" s="15">
        <f>IF(U130="","",Config!$B$4 + SUM($U$2:U130))</f>
        <v/>
      </c>
      <c r="AA130" s="15">
        <f>IF(V130="","",Config!$B$4 + SUM($V$2:V130))</f>
        <v/>
      </c>
      <c r="AB130" s="15">
        <f>IF(W130="","",Config!$B$4 + SUM($W$2:W130))</f>
        <v/>
      </c>
      <c r="AC130" s="15">
        <f>IF(X130="","",Config!$B$4 + SUM($X$2:X130))</f>
        <v/>
      </c>
      <c r="AD130" s="15">
        <f>IF(Y130="","",Config!$B$4 + SUM($Y$2:Y130))</f>
        <v/>
      </c>
      <c r="AE130" s="15">
        <f>IF(P130="","",P130*J130/100*Config!$B$11)</f>
        <v/>
      </c>
      <c r="AF130" s="15">
        <f>IF(Q130="","",Q130*J130/100*Config!$B$11)</f>
        <v/>
      </c>
      <c r="AG130" s="15">
        <f>IF(R130="","",R130*J130/100*Config!$B$11)</f>
        <v/>
      </c>
      <c r="AH130" s="15">
        <f>IF(S130="","",S130*J130/100*Config!$B$11)</f>
        <v/>
      </c>
      <c r="AI130" s="15">
        <f>IF(T130="","",T130*J130/100*Config!$B$11)</f>
        <v/>
      </c>
      <c r="AJ130" s="15">
        <f>IF(AE130="","",Config!$B$9 + SUM($AE$2:AE130))</f>
        <v/>
      </c>
      <c r="AK130" s="15">
        <f>IF(AF130="","",Config!$B$9 + SUM($AF$2:AF130))</f>
        <v/>
      </c>
      <c r="AL130" s="15">
        <f>IF(AG130="","",Config!$B$9 + SUM($AG$2:AG130))</f>
        <v/>
      </c>
      <c r="AM130" s="15">
        <f>IF(AH130="","",Config!$B$9 + SUM($AH$2:AH130))</f>
        <v/>
      </c>
      <c r="AN130" s="15">
        <f>IF(AI130="","",Config!$B$9 + SUM($AI$2:AI130))</f>
        <v/>
      </c>
      <c r="AO130" s="16">
        <f>IF(P130="","",IF(P130&gt;0,1,0))</f>
        <v/>
      </c>
      <c r="AP130" s="16">
        <f>IF(Q130="","",IF(Q130&gt;0,1,0))</f>
        <v/>
      </c>
      <c r="AQ130" s="16">
        <f>IF(R130="","",IF(R130&gt;0,1,0))</f>
        <v/>
      </c>
      <c r="AR130" s="16">
        <f>IF(S130="","",IF(S130&gt;0,1,0))</f>
        <v/>
      </c>
      <c r="AS130" s="16">
        <f>IF(T130="","",IF(T130&gt;0,1,0))</f>
        <v/>
      </c>
      <c r="AT130" s="17">
        <f>IF(Z130="","",IF(AT129="",Z130,MAX(AT129,Z130)))</f>
        <v/>
      </c>
      <c r="AU130" s="17">
        <f>IF(AA130="","",IF(AU129="",AA130,MAX(AU129,AA130)))</f>
        <v/>
      </c>
      <c r="AV130" s="17">
        <f>IF(AB130="","",IF(AV129="",AB130,MAX(AV129,AB130)))</f>
        <v/>
      </c>
      <c r="AW130" s="17">
        <f>IF(AC130="","",IF(AW129="",AC130,MAX(AW129,AC130)))</f>
        <v/>
      </c>
      <c r="AX130" s="17">
        <f>IF(AD130="","",IF(AX129="",AD130,MAX(AX129,AD130)))</f>
        <v/>
      </c>
      <c r="AY130" s="17">
        <f>IF(Z130="","",AT130-Z130)</f>
        <v/>
      </c>
      <c r="AZ130" s="17">
        <f>IF(AA130="","",AU130-AA130)</f>
        <v/>
      </c>
      <c r="BA130" s="17">
        <f>IF(AB130="","",AV130-AB130)</f>
        <v/>
      </c>
      <c r="BB130" s="17">
        <f>IF(AC130="","",AW130-AC130)</f>
        <v/>
      </c>
      <c r="BC130" s="17">
        <f>IF(AD130="","",AX130-AD130)</f>
        <v/>
      </c>
      <c r="BD130" s="17">
        <f>IF(OR(AE130="",B130=""),"",SUMIFS($AE$2:AE130,$B$2:B130,B130))</f>
        <v/>
      </c>
      <c r="BE130" s="17">
        <f>IF(OR(AF130="",B130=""),"",SUMIFS($AF$2:AF130,$B$2:B130,B130))</f>
        <v/>
      </c>
      <c r="BF130" s="17">
        <f>IF(OR(AG130="",B130=""),"",SUMIFS($AG$2:AG130,$B$2:B130,B130))</f>
        <v/>
      </c>
      <c r="BG130" s="17">
        <f>IF(OR(AH130="",B130=""),"",SUMIFS($AH$2:AH130,$B$2:B130,B130))</f>
        <v/>
      </c>
      <c r="BH130" s="17">
        <f>IF(OR(AI130="",B130=""),"",SUMIFS($AI$2:AI130,$B$2:B130,B130))</f>
        <v/>
      </c>
      <c r="BI130" s="17">
        <f>IF(AJ130="","",IF(BI129="",AJ130,MAX(BI129,AJ130)))</f>
        <v/>
      </c>
      <c r="BJ130" s="17">
        <f>IF(AK130="","",IF(BJ129="",AK130,MAX(BJ129,AK130)))</f>
        <v/>
      </c>
      <c r="BK130" s="17">
        <f>IF(AL130="","",IF(BK129="",AL130,MAX(BK129,AL130)))</f>
        <v/>
      </c>
      <c r="BL130" s="17">
        <f>IF(AM130="","",IF(BL129="",AM130,MAX(BL129,AM130)))</f>
        <v/>
      </c>
      <c r="BM130" s="17">
        <f>IF(AN130="","",IF(BM129="",AN130,MAX(BM129,AN130)))</f>
        <v/>
      </c>
      <c r="BN130" s="17">
        <f>IF(AJ130="","",BI130-AJ130)</f>
        <v/>
      </c>
      <c r="BO130" s="17">
        <f>IF(AK130="","",BJ130-AK130)</f>
        <v/>
      </c>
      <c r="BP130" s="17">
        <f>IF(AL130="","",BK130-AL130)</f>
        <v/>
      </c>
      <c r="BQ130" s="17">
        <f>IF(AM130="","",BL130-AM130)</f>
        <v/>
      </c>
      <c r="BR130" s="17">
        <f>IF(AN130="","",BM130-AN130)</f>
        <v/>
      </c>
    </row>
    <row r="131">
      <c r="A131">
        <f>ROW()-1</f>
        <v/>
      </c>
      <c r="B131" s="9" t="n"/>
      <c r="C131" s="12" t="n"/>
      <c r="D131" s="11">
        <f>IF(B131="","",CHOOSE(WEEKDAY(B131,2),"Lu","Ma","Mi","Jo","Vi","Sa","Du"))</f>
        <v/>
      </c>
      <c r="E131" s="11">
        <f>IF(OR(B131="",C131=""),"",IF(OR(WEEKDAY(B131,2)=1,WEEKDAY(B131,2)=5),"D",IF(AND(C131&gt;=TIME(15,30,0),C131&lt;TIME(16,30,0)),"C",IF(AND(AND(WEEKDAY(B131,2)&gt;=2,WEEKDAY(B131,2)&lt;=4),C131&gt;=TIME(16,35,0),C131&lt;TIME(17,0,0)),"A1",IF(AND(AND(WEEKDAY(B131,2)&gt;=2,WEEKDAY(B131,2)&lt;=4),C131&gt;=TIME(17,0,0),C131&lt;TIME(18,0,0)),"A2",IF(AND(AND(WEEKDAY(B131,2)&gt;=2,WEEKDAY(B131,2)&lt;=4),C131&gt;=TIME(18,0,0),C131&lt;TIME(19,0,0)),"A3",IF(AND(AND(WEEKDAY(B131,2)&gt;=2,WEEKDAY(B131,2)&lt;=4),C131&gt;=TIME(22,0,0),C131&lt;TIME(22,45,0)),"B","Other")))))))</f>
        <v/>
      </c>
      <c r="F131" s="12" t="n"/>
      <c r="G131" s="12" t="n"/>
      <c r="H131" s="12" t="n"/>
      <c r="I131" s="12" t="n"/>
      <c r="J131" s="13" t="n"/>
      <c r="K131" s="13" t="n"/>
      <c r="L131" s="13" t="n"/>
      <c r="M131" s="13" t="n"/>
      <c r="N131" s="12" t="n"/>
      <c r="O131" s="12" t="n"/>
      <c r="P131" s="14">
        <f>IF(N131="","",IF(N131="SL",-1,K131/J131))</f>
        <v/>
      </c>
      <c r="Q131" s="14">
        <f>IF(N131="","",IF(OR(N131="SL",N131="TP0"),-1,L131/J131))</f>
        <v/>
      </c>
      <c r="R131" s="14">
        <f>IF(N131="","",IF(N131="TP2",M131/J131,-1))</f>
        <v/>
      </c>
      <c r="S131" s="14">
        <f>IF(N131="","",IF(N131="SL",-1,IF(N131="TP0",0.5*K131/J131,0.5*(K131+L131)/J131)))</f>
        <v/>
      </c>
      <c r="T131" s="14">
        <f>IF(N131="","",IF(N131="SL",-1,IF(N131="TP0",0.5*K131/J131-0.5,0.5*(K131+L131)/J131)))</f>
        <v/>
      </c>
      <c r="U131" s="15">
        <f>IF(P131="","",P131*J131/100*Config!$B$4)</f>
        <v/>
      </c>
      <c r="V131" s="15">
        <f>IF(Q131="","",Q131*J131/100*Config!$B$4)</f>
        <v/>
      </c>
      <c r="W131" s="15">
        <f>IF(R131="","",R131*J131/100*Config!$B$4)</f>
        <v/>
      </c>
      <c r="X131" s="15">
        <f>IF(S131="","",S131*J131/100*Config!$B$4)</f>
        <v/>
      </c>
      <c r="Y131" s="15">
        <f>IF(T131="","",T131*J131/100*Config!$B$4)</f>
        <v/>
      </c>
      <c r="Z131" s="15">
        <f>IF(U131="","",Config!$B$4 + SUM($U$2:U131))</f>
        <v/>
      </c>
      <c r="AA131" s="15">
        <f>IF(V131="","",Config!$B$4 + SUM($V$2:V131))</f>
        <v/>
      </c>
      <c r="AB131" s="15">
        <f>IF(W131="","",Config!$B$4 + SUM($W$2:W131))</f>
        <v/>
      </c>
      <c r="AC131" s="15">
        <f>IF(X131="","",Config!$B$4 + SUM($X$2:X131))</f>
        <v/>
      </c>
      <c r="AD131" s="15">
        <f>IF(Y131="","",Config!$B$4 + SUM($Y$2:Y131))</f>
        <v/>
      </c>
      <c r="AE131" s="15">
        <f>IF(P131="","",P131*J131/100*Config!$B$11)</f>
        <v/>
      </c>
      <c r="AF131" s="15">
        <f>IF(Q131="","",Q131*J131/100*Config!$B$11)</f>
        <v/>
      </c>
      <c r="AG131" s="15">
        <f>IF(R131="","",R131*J131/100*Config!$B$11)</f>
        <v/>
      </c>
      <c r="AH131" s="15">
        <f>IF(S131="","",S131*J131/100*Config!$B$11)</f>
        <v/>
      </c>
      <c r="AI131" s="15">
        <f>IF(T131="","",T131*J131/100*Config!$B$11)</f>
        <v/>
      </c>
      <c r="AJ131" s="15">
        <f>IF(AE131="","",Config!$B$9 + SUM($AE$2:AE131))</f>
        <v/>
      </c>
      <c r="AK131" s="15">
        <f>IF(AF131="","",Config!$B$9 + SUM($AF$2:AF131))</f>
        <v/>
      </c>
      <c r="AL131" s="15">
        <f>IF(AG131="","",Config!$B$9 + SUM($AG$2:AG131))</f>
        <v/>
      </c>
      <c r="AM131" s="15">
        <f>IF(AH131="","",Config!$B$9 + SUM($AH$2:AH131))</f>
        <v/>
      </c>
      <c r="AN131" s="15">
        <f>IF(AI131="","",Config!$B$9 + SUM($AI$2:AI131))</f>
        <v/>
      </c>
      <c r="AO131" s="16">
        <f>IF(P131="","",IF(P131&gt;0,1,0))</f>
        <v/>
      </c>
      <c r="AP131" s="16">
        <f>IF(Q131="","",IF(Q131&gt;0,1,0))</f>
        <v/>
      </c>
      <c r="AQ131" s="16">
        <f>IF(R131="","",IF(R131&gt;0,1,0))</f>
        <v/>
      </c>
      <c r="AR131" s="16">
        <f>IF(S131="","",IF(S131&gt;0,1,0))</f>
        <v/>
      </c>
      <c r="AS131" s="16">
        <f>IF(T131="","",IF(T131&gt;0,1,0))</f>
        <v/>
      </c>
      <c r="AT131" s="17">
        <f>IF(Z131="","",IF(AT130="",Z131,MAX(AT130,Z131)))</f>
        <v/>
      </c>
      <c r="AU131" s="17">
        <f>IF(AA131="","",IF(AU130="",AA131,MAX(AU130,AA131)))</f>
        <v/>
      </c>
      <c r="AV131" s="17">
        <f>IF(AB131="","",IF(AV130="",AB131,MAX(AV130,AB131)))</f>
        <v/>
      </c>
      <c r="AW131" s="17">
        <f>IF(AC131="","",IF(AW130="",AC131,MAX(AW130,AC131)))</f>
        <v/>
      </c>
      <c r="AX131" s="17">
        <f>IF(AD131="","",IF(AX130="",AD131,MAX(AX130,AD131)))</f>
        <v/>
      </c>
      <c r="AY131" s="17">
        <f>IF(Z131="","",AT131-Z131)</f>
        <v/>
      </c>
      <c r="AZ131" s="17">
        <f>IF(AA131="","",AU131-AA131)</f>
        <v/>
      </c>
      <c r="BA131" s="17">
        <f>IF(AB131="","",AV131-AB131)</f>
        <v/>
      </c>
      <c r="BB131" s="17">
        <f>IF(AC131="","",AW131-AC131)</f>
        <v/>
      </c>
      <c r="BC131" s="17">
        <f>IF(AD131="","",AX131-AD131)</f>
        <v/>
      </c>
      <c r="BD131" s="17">
        <f>IF(OR(AE131="",B131=""),"",SUMIFS($AE$2:AE131,$B$2:B131,B131))</f>
        <v/>
      </c>
      <c r="BE131" s="17">
        <f>IF(OR(AF131="",B131=""),"",SUMIFS($AF$2:AF131,$B$2:B131,B131))</f>
        <v/>
      </c>
      <c r="BF131" s="17">
        <f>IF(OR(AG131="",B131=""),"",SUMIFS($AG$2:AG131,$B$2:B131,B131))</f>
        <v/>
      </c>
      <c r="BG131" s="17">
        <f>IF(OR(AH131="",B131=""),"",SUMIFS($AH$2:AH131,$B$2:B131,B131))</f>
        <v/>
      </c>
      <c r="BH131" s="17">
        <f>IF(OR(AI131="",B131=""),"",SUMIFS($AI$2:AI131,$B$2:B131,B131))</f>
        <v/>
      </c>
      <c r="BI131" s="17">
        <f>IF(AJ131="","",IF(BI130="",AJ131,MAX(BI130,AJ131)))</f>
        <v/>
      </c>
      <c r="BJ131" s="17">
        <f>IF(AK131="","",IF(BJ130="",AK131,MAX(BJ130,AK131)))</f>
        <v/>
      </c>
      <c r="BK131" s="17">
        <f>IF(AL131="","",IF(BK130="",AL131,MAX(BK130,AL131)))</f>
        <v/>
      </c>
      <c r="BL131" s="17">
        <f>IF(AM131="","",IF(BL130="",AM131,MAX(BL130,AM131)))</f>
        <v/>
      </c>
      <c r="BM131" s="17">
        <f>IF(AN131="","",IF(BM130="",AN131,MAX(BM130,AN131)))</f>
        <v/>
      </c>
      <c r="BN131" s="17">
        <f>IF(AJ131="","",BI131-AJ131)</f>
        <v/>
      </c>
      <c r="BO131" s="17">
        <f>IF(AK131="","",BJ131-AK131)</f>
        <v/>
      </c>
      <c r="BP131" s="17">
        <f>IF(AL131="","",BK131-AL131)</f>
        <v/>
      </c>
      <c r="BQ131" s="17">
        <f>IF(AM131="","",BL131-AM131)</f>
        <v/>
      </c>
      <c r="BR131" s="17">
        <f>IF(AN131="","",BM131-AN131)</f>
        <v/>
      </c>
    </row>
    <row r="132">
      <c r="A132">
        <f>ROW()-1</f>
        <v/>
      </c>
      <c r="B132" s="9" t="n"/>
      <c r="C132" s="12" t="n"/>
      <c r="D132" s="11">
        <f>IF(B132="","",CHOOSE(WEEKDAY(B132,2),"Lu","Ma","Mi","Jo","Vi","Sa","Du"))</f>
        <v/>
      </c>
      <c r="E132" s="11">
        <f>IF(OR(B132="",C132=""),"",IF(OR(WEEKDAY(B132,2)=1,WEEKDAY(B132,2)=5),"D",IF(AND(C132&gt;=TIME(15,30,0),C132&lt;TIME(16,30,0)),"C",IF(AND(AND(WEEKDAY(B132,2)&gt;=2,WEEKDAY(B132,2)&lt;=4),C132&gt;=TIME(16,35,0),C132&lt;TIME(17,0,0)),"A1",IF(AND(AND(WEEKDAY(B132,2)&gt;=2,WEEKDAY(B132,2)&lt;=4),C132&gt;=TIME(17,0,0),C132&lt;TIME(18,0,0)),"A2",IF(AND(AND(WEEKDAY(B132,2)&gt;=2,WEEKDAY(B132,2)&lt;=4),C132&gt;=TIME(18,0,0),C132&lt;TIME(19,0,0)),"A3",IF(AND(AND(WEEKDAY(B132,2)&gt;=2,WEEKDAY(B132,2)&lt;=4),C132&gt;=TIME(22,0,0),C132&lt;TIME(22,45,0)),"B","Other")))))))</f>
        <v/>
      </c>
      <c r="F132" s="12" t="n"/>
      <c r="G132" s="12" t="n"/>
      <c r="H132" s="12" t="n"/>
      <c r="I132" s="12" t="n"/>
      <c r="J132" s="13" t="n"/>
      <c r="K132" s="13" t="n"/>
      <c r="L132" s="13" t="n"/>
      <c r="M132" s="13" t="n"/>
      <c r="N132" s="12" t="n"/>
      <c r="O132" s="12" t="n"/>
      <c r="P132" s="14">
        <f>IF(N132="","",IF(N132="SL",-1,K132/J132))</f>
        <v/>
      </c>
      <c r="Q132" s="14">
        <f>IF(N132="","",IF(OR(N132="SL",N132="TP0"),-1,L132/J132))</f>
        <v/>
      </c>
      <c r="R132" s="14">
        <f>IF(N132="","",IF(N132="TP2",M132/J132,-1))</f>
        <v/>
      </c>
      <c r="S132" s="14">
        <f>IF(N132="","",IF(N132="SL",-1,IF(N132="TP0",0.5*K132/J132,0.5*(K132+L132)/J132)))</f>
        <v/>
      </c>
      <c r="T132" s="14">
        <f>IF(N132="","",IF(N132="SL",-1,IF(N132="TP0",0.5*K132/J132-0.5,0.5*(K132+L132)/J132)))</f>
        <v/>
      </c>
      <c r="U132" s="15">
        <f>IF(P132="","",P132*J132/100*Config!$B$4)</f>
        <v/>
      </c>
      <c r="V132" s="15">
        <f>IF(Q132="","",Q132*J132/100*Config!$B$4)</f>
        <v/>
      </c>
      <c r="W132" s="15">
        <f>IF(R132="","",R132*J132/100*Config!$B$4)</f>
        <v/>
      </c>
      <c r="X132" s="15">
        <f>IF(S132="","",S132*J132/100*Config!$B$4)</f>
        <v/>
      </c>
      <c r="Y132" s="15">
        <f>IF(T132="","",T132*J132/100*Config!$B$4)</f>
        <v/>
      </c>
      <c r="Z132" s="15">
        <f>IF(U132="","",Config!$B$4 + SUM($U$2:U132))</f>
        <v/>
      </c>
      <c r="AA132" s="15">
        <f>IF(V132="","",Config!$B$4 + SUM($V$2:V132))</f>
        <v/>
      </c>
      <c r="AB132" s="15">
        <f>IF(W132="","",Config!$B$4 + SUM($W$2:W132))</f>
        <v/>
      </c>
      <c r="AC132" s="15">
        <f>IF(X132="","",Config!$B$4 + SUM($X$2:X132))</f>
        <v/>
      </c>
      <c r="AD132" s="15">
        <f>IF(Y132="","",Config!$B$4 + SUM($Y$2:Y132))</f>
        <v/>
      </c>
      <c r="AE132" s="15">
        <f>IF(P132="","",P132*J132/100*Config!$B$11)</f>
        <v/>
      </c>
      <c r="AF132" s="15">
        <f>IF(Q132="","",Q132*J132/100*Config!$B$11)</f>
        <v/>
      </c>
      <c r="AG132" s="15">
        <f>IF(R132="","",R132*J132/100*Config!$B$11)</f>
        <v/>
      </c>
      <c r="AH132" s="15">
        <f>IF(S132="","",S132*J132/100*Config!$B$11)</f>
        <v/>
      </c>
      <c r="AI132" s="15">
        <f>IF(T132="","",T132*J132/100*Config!$B$11)</f>
        <v/>
      </c>
      <c r="AJ132" s="15">
        <f>IF(AE132="","",Config!$B$9 + SUM($AE$2:AE132))</f>
        <v/>
      </c>
      <c r="AK132" s="15">
        <f>IF(AF132="","",Config!$B$9 + SUM($AF$2:AF132))</f>
        <v/>
      </c>
      <c r="AL132" s="15">
        <f>IF(AG132="","",Config!$B$9 + SUM($AG$2:AG132))</f>
        <v/>
      </c>
      <c r="AM132" s="15">
        <f>IF(AH132="","",Config!$B$9 + SUM($AH$2:AH132))</f>
        <v/>
      </c>
      <c r="AN132" s="15">
        <f>IF(AI132="","",Config!$B$9 + SUM($AI$2:AI132))</f>
        <v/>
      </c>
      <c r="AO132" s="16">
        <f>IF(P132="","",IF(P132&gt;0,1,0))</f>
        <v/>
      </c>
      <c r="AP132" s="16">
        <f>IF(Q132="","",IF(Q132&gt;0,1,0))</f>
        <v/>
      </c>
      <c r="AQ132" s="16">
        <f>IF(R132="","",IF(R132&gt;0,1,0))</f>
        <v/>
      </c>
      <c r="AR132" s="16">
        <f>IF(S132="","",IF(S132&gt;0,1,0))</f>
        <v/>
      </c>
      <c r="AS132" s="16">
        <f>IF(T132="","",IF(T132&gt;0,1,0))</f>
        <v/>
      </c>
      <c r="AT132" s="17">
        <f>IF(Z132="","",IF(AT131="",Z132,MAX(AT131,Z132)))</f>
        <v/>
      </c>
      <c r="AU132" s="17">
        <f>IF(AA132="","",IF(AU131="",AA132,MAX(AU131,AA132)))</f>
        <v/>
      </c>
      <c r="AV132" s="17">
        <f>IF(AB132="","",IF(AV131="",AB132,MAX(AV131,AB132)))</f>
        <v/>
      </c>
      <c r="AW132" s="17">
        <f>IF(AC132="","",IF(AW131="",AC132,MAX(AW131,AC132)))</f>
        <v/>
      </c>
      <c r="AX132" s="17">
        <f>IF(AD132="","",IF(AX131="",AD132,MAX(AX131,AD132)))</f>
        <v/>
      </c>
      <c r="AY132" s="17">
        <f>IF(Z132="","",AT132-Z132)</f>
        <v/>
      </c>
      <c r="AZ132" s="17">
        <f>IF(AA132="","",AU132-AA132)</f>
        <v/>
      </c>
      <c r="BA132" s="17">
        <f>IF(AB132="","",AV132-AB132)</f>
        <v/>
      </c>
      <c r="BB132" s="17">
        <f>IF(AC132="","",AW132-AC132)</f>
        <v/>
      </c>
      <c r="BC132" s="17">
        <f>IF(AD132="","",AX132-AD132)</f>
        <v/>
      </c>
      <c r="BD132" s="17">
        <f>IF(OR(AE132="",B132=""),"",SUMIFS($AE$2:AE132,$B$2:B132,B132))</f>
        <v/>
      </c>
      <c r="BE132" s="17">
        <f>IF(OR(AF132="",B132=""),"",SUMIFS($AF$2:AF132,$B$2:B132,B132))</f>
        <v/>
      </c>
      <c r="BF132" s="17">
        <f>IF(OR(AG132="",B132=""),"",SUMIFS($AG$2:AG132,$B$2:B132,B132))</f>
        <v/>
      </c>
      <c r="BG132" s="17">
        <f>IF(OR(AH132="",B132=""),"",SUMIFS($AH$2:AH132,$B$2:B132,B132))</f>
        <v/>
      </c>
      <c r="BH132" s="17">
        <f>IF(OR(AI132="",B132=""),"",SUMIFS($AI$2:AI132,$B$2:B132,B132))</f>
        <v/>
      </c>
      <c r="BI132" s="17">
        <f>IF(AJ132="","",IF(BI131="",AJ132,MAX(BI131,AJ132)))</f>
        <v/>
      </c>
      <c r="BJ132" s="17">
        <f>IF(AK132="","",IF(BJ131="",AK132,MAX(BJ131,AK132)))</f>
        <v/>
      </c>
      <c r="BK132" s="17">
        <f>IF(AL132="","",IF(BK131="",AL132,MAX(BK131,AL132)))</f>
        <v/>
      </c>
      <c r="BL132" s="17">
        <f>IF(AM132="","",IF(BL131="",AM132,MAX(BL131,AM132)))</f>
        <v/>
      </c>
      <c r="BM132" s="17">
        <f>IF(AN132="","",IF(BM131="",AN132,MAX(BM131,AN132)))</f>
        <v/>
      </c>
      <c r="BN132" s="17">
        <f>IF(AJ132="","",BI132-AJ132)</f>
        <v/>
      </c>
      <c r="BO132" s="17">
        <f>IF(AK132="","",BJ132-AK132)</f>
        <v/>
      </c>
      <c r="BP132" s="17">
        <f>IF(AL132="","",BK132-AL132)</f>
        <v/>
      </c>
      <c r="BQ132" s="17">
        <f>IF(AM132="","",BL132-AM132)</f>
        <v/>
      </c>
      <c r="BR132" s="17">
        <f>IF(AN132="","",BM132-AN132)</f>
        <v/>
      </c>
    </row>
    <row r="133">
      <c r="A133">
        <f>ROW()-1</f>
        <v/>
      </c>
      <c r="B133" s="9" t="n"/>
      <c r="C133" s="12" t="n"/>
      <c r="D133" s="11">
        <f>IF(B133="","",CHOOSE(WEEKDAY(B133,2),"Lu","Ma","Mi","Jo","Vi","Sa","Du"))</f>
        <v/>
      </c>
      <c r="E133" s="11">
        <f>IF(OR(B133="",C133=""),"",IF(OR(WEEKDAY(B133,2)=1,WEEKDAY(B133,2)=5),"D",IF(AND(C133&gt;=TIME(15,30,0),C133&lt;TIME(16,30,0)),"C",IF(AND(AND(WEEKDAY(B133,2)&gt;=2,WEEKDAY(B133,2)&lt;=4),C133&gt;=TIME(16,35,0),C133&lt;TIME(17,0,0)),"A1",IF(AND(AND(WEEKDAY(B133,2)&gt;=2,WEEKDAY(B133,2)&lt;=4),C133&gt;=TIME(17,0,0),C133&lt;TIME(18,0,0)),"A2",IF(AND(AND(WEEKDAY(B133,2)&gt;=2,WEEKDAY(B133,2)&lt;=4),C133&gt;=TIME(18,0,0),C133&lt;TIME(19,0,0)),"A3",IF(AND(AND(WEEKDAY(B133,2)&gt;=2,WEEKDAY(B133,2)&lt;=4),C133&gt;=TIME(22,0,0),C133&lt;TIME(22,45,0)),"B","Other")))))))</f>
        <v/>
      </c>
      <c r="F133" s="12" t="n"/>
      <c r="G133" s="12" t="n"/>
      <c r="H133" s="12" t="n"/>
      <c r="I133" s="12" t="n"/>
      <c r="J133" s="13" t="n"/>
      <c r="K133" s="13" t="n"/>
      <c r="L133" s="13" t="n"/>
      <c r="M133" s="13" t="n"/>
      <c r="N133" s="12" t="n"/>
      <c r="O133" s="12" t="n"/>
      <c r="P133" s="14">
        <f>IF(N133="","",IF(N133="SL",-1,K133/J133))</f>
        <v/>
      </c>
      <c r="Q133" s="14">
        <f>IF(N133="","",IF(OR(N133="SL",N133="TP0"),-1,L133/J133))</f>
        <v/>
      </c>
      <c r="R133" s="14">
        <f>IF(N133="","",IF(N133="TP2",M133/J133,-1))</f>
        <v/>
      </c>
      <c r="S133" s="14">
        <f>IF(N133="","",IF(N133="SL",-1,IF(N133="TP0",0.5*K133/J133,0.5*(K133+L133)/J133)))</f>
        <v/>
      </c>
      <c r="T133" s="14">
        <f>IF(N133="","",IF(N133="SL",-1,IF(N133="TP0",0.5*K133/J133-0.5,0.5*(K133+L133)/J133)))</f>
        <v/>
      </c>
      <c r="U133" s="15">
        <f>IF(P133="","",P133*J133/100*Config!$B$4)</f>
        <v/>
      </c>
      <c r="V133" s="15">
        <f>IF(Q133="","",Q133*J133/100*Config!$B$4)</f>
        <v/>
      </c>
      <c r="W133" s="15">
        <f>IF(R133="","",R133*J133/100*Config!$B$4)</f>
        <v/>
      </c>
      <c r="X133" s="15">
        <f>IF(S133="","",S133*J133/100*Config!$B$4)</f>
        <v/>
      </c>
      <c r="Y133" s="15">
        <f>IF(T133="","",T133*J133/100*Config!$B$4)</f>
        <v/>
      </c>
      <c r="Z133" s="15">
        <f>IF(U133="","",Config!$B$4 + SUM($U$2:U133))</f>
        <v/>
      </c>
      <c r="AA133" s="15">
        <f>IF(V133="","",Config!$B$4 + SUM($V$2:V133))</f>
        <v/>
      </c>
      <c r="AB133" s="15">
        <f>IF(W133="","",Config!$B$4 + SUM($W$2:W133))</f>
        <v/>
      </c>
      <c r="AC133" s="15">
        <f>IF(X133="","",Config!$B$4 + SUM($X$2:X133))</f>
        <v/>
      </c>
      <c r="AD133" s="15">
        <f>IF(Y133="","",Config!$B$4 + SUM($Y$2:Y133))</f>
        <v/>
      </c>
      <c r="AE133" s="15">
        <f>IF(P133="","",P133*J133/100*Config!$B$11)</f>
        <v/>
      </c>
      <c r="AF133" s="15">
        <f>IF(Q133="","",Q133*J133/100*Config!$B$11)</f>
        <v/>
      </c>
      <c r="AG133" s="15">
        <f>IF(R133="","",R133*J133/100*Config!$B$11)</f>
        <v/>
      </c>
      <c r="AH133" s="15">
        <f>IF(S133="","",S133*J133/100*Config!$B$11)</f>
        <v/>
      </c>
      <c r="AI133" s="15">
        <f>IF(T133="","",T133*J133/100*Config!$B$11)</f>
        <v/>
      </c>
      <c r="AJ133" s="15">
        <f>IF(AE133="","",Config!$B$9 + SUM($AE$2:AE133))</f>
        <v/>
      </c>
      <c r="AK133" s="15">
        <f>IF(AF133="","",Config!$B$9 + SUM($AF$2:AF133))</f>
        <v/>
      </c>
      <c r="AL133" s="15">
        <f>IF(AG133="","",Config!$B$9 + SUM($AG$2:AG133))</f>
        <v/>
      </c>
      <c r="AM133" s="15">
        <f>IF(AH133="","",Config!$B$9 + SUM($AH$2:AH133))</f>
        <v/>
      </c>
      <c r="AN133" s="15">
        <f>IF(AI133="","",Config!$B$9 + SUM($AI$2:AI133))</f>
        <v/>
      </c>
      <c r="AO133" s="16">
        <f>IF(P133="","",IF(P133&gt;0,1,0))</f>
        <v/>
      </c>
      <c r="AP133" s="16">
        <f>IF(Q133="","",IF(Q133&gt;0,1,0))</f>
        <v/>
      </c>
      <c r="AQ133" s="16">
        <f>IF(R133="","",IF(R133&gt;0,1,0))</f>
        <v/>
      </c>
      <c r="AR133" s="16">
        <f>IF(S133="","",IF(S133&gt;0,1,0))</f>
        <v/>
      </c>
      <c r="AS133" s="16">
        <f>IF(T133="","",IF(T133&gt;0,1,0))</f>
        <v/>
      </c>
      <c r="AT133" s="17">
        <f>IF(Z133="","",IF(AT132="",Z133,MAX(AT132,Z133)))</f>
        <v/>
      </c>
      <c r="AU133" s="17">
        <f>IF(AA133="","",IF(AU132="",AA133,MAX(AU132,AA133)))</f>
        <v/>
      </c>
      <c r="AV133" s="17">
        <f>IF(AB133="","",IF(AV132="",AB133,MAX(AV132,AB133)))</f>
        <v/>
      </c>
      <c r="AW133" s="17">
        <f>IF(AC133="","",IF(AW132="",AC133,MAX(AW132,AC133)))</f>
        <v/>
      </c>
      <c r="AX133" s="17">
        <f>IF(AD133="","",IF(AX132="",AD133,MAX(AX132,AD133)))</f>
        <v/>
      </c>
      <c r="AY133" s="17">
        <f>IF(Z133="","",AT133-Z133)</f>
        <v/>
      </c>
      <c r="AZ133" s="17">
        <f>IF(AA133="","",AU133-AA133)</f>
        <v/>
      </c>
      <c r="BA133" s="17">
        <f>IF(AB133="","",AV133-AB133)</f>
        <v/>
      </c>
      <c r="BB133" s="17">
        <f>IF(AC133="","",AW133-AC133)</f>
        <v/>
      </c>
      <c r="BC133" s="17">
        <f>IF(AD133="","",AX133-AD133)</f>
        <v/>
      </c>
      <c r="BD133" s="17">
        <f>IF(OR(AE133="",B133=""),"",SUMIFS($AE$2:AE133,$B$2:B133,B133))</f>
        <v/>
      </c>
      <c r="BE133" s="17">
        <f>IF(OR(AF133="",B133=""),"",SUMIFS($AF$2:AF133,$B$2:B133,B133))</f>
        <v/>
      </c>
      <c r="BF133" s="17">
        <f>IF(OR(AG133="",B133=""),"",SUMIFS($AG$2:AG133,$B$2:B133,B133))</f>
        <v/>
      </c>
      <c r="BG133" s="17">
        <f>IF(OR(AH133="",B133=""),"",SUMIFS($AH$2:AH133,$B$2:B133,B133))</f>
        <v/>
      </c>
      <c r="BH133" s="17">
        <f>IF(OR(AI133="",B133=""),"",SUMIFS($AI$2:AI133,$B$2:B133,B133))</f>
        <v/>
      </c>
      <c r="BI133" s="17">
        <f>IF(AJ133="","",IF(BI132="",AJ133,MAX(BI132,AJ133)))</f>
        <v/>
      </c>
      <c r="BJ133" s="17">
        <f>IF(AK133="","",IF(BJ132="",AK133,MAX(BJ132,AK133)))</f>
        <v/>
      </c>
      <c r="BK133" s="17">
        <f>IF(AL133="","",IF(BK132="",AL133,MAX(BK132,AL133)))</f>
        <v/>
      </c>
      <c r="BL133" s="17">
        <f>IF(AM133="","",IF(BL132="",AM133,MAX(BL132,AM133)))</f>
        <v/>
      </c>
      <c r="BM133" s="17">
        <f>IF(AN133="","",IF(BM132="",AN133,MAX(BM132,AN133)))</f>
        <v/>
      </c>
      <c r="BN133" s="17">
        <f>IF(AJ133="","",BI133-AJ133)</f>
        <v/>
      </c>
      <c r="BO133" s="17">
        <f>IF(AK133="","",BJ133-AK133)</f>
        <v/>
      </c>
      <c r="BP133" s="17">
        <f>IF(AL133="","",BK133-AL133)</f>
        <v/>
      </c>
      <c r="BQ133" s="17">
        <f>IF(AM133="","",BL133-AM133)</f>
        <v/>
      </c>
      <c r="BR133" s="17">
        <f>IF(AN133="","",BM133-AN133)</f>
        <v/>
      </c>
    </row>
    <row r="134">
      <c r="A134">
        <f>ROW()-1</f>
        <v/>
      </c>
      <c r="B134" s="9" t="n"/>
      <c r="C134" s="12" t="n"/>
      <c r="D134" s="11">
        <f>IF(B134="","",CHOOSE(WEEKDAY(B134,2),"Lu","Ma","Mi","Jo","Vi","Sa","Du"))</f>
        <v/>
      </c>
      <c r="E134" s="11">
        <f>IF(OR(B134="",C134=""),"",IF(OR(WEEKDAY(B134,2)=1,WEEKDAY(B134,2)=5),"D",IF(AND(C134&gt;=TIME(15,30,0),C134&lt;TIME(16,30,0)),"C",IF(AND(AND(WEEKDAY(B134,2)&gt;=2,WEEKDAY(B134,2)&lt;=4),C134&gt;=TIME(16,35,0),C134&lt;TIME(17,0,0)),"A1",IF(AND(AND(WEEKDAY(B134,2)&gt;=2,WEEKDAY(B134,2)&lt;=4),C134&gt;=TIME(17,0,0),C134&lt;TIME(18,0,0)),"A2",IF(AND(AND(WEEKDAY(B134,2)&gt;=2,WEEKDAY(B134,2)&lt;=4),C134&gt;=TIME(18,0,0),C134&lt;TIME(19,0,0)),"A3",IF(AND(AND(WEEKDAY(B134,2)&gt;=2,WEEKDAY(B134,2)&lt;=4),C134&gt;=TIME(22,0,0),C134&lt;TIME(22,45,0)),"B","Other")))))))</f>
        <v/>
      </c>
      <c r="F134" s="12" t="n"/>
      <c r="G134" s="12" t="n"/>
      <c r="H134" s="12" t="n"/>
      <c r="I134" s="12" t="n"/>
      <c r="J134" s="13" t="n"/>
      <c r="K134" s="13" t="n"/>
      <c r="L134" s="13" t="n"/>
      <c r="M134" s="13" t="n"/>
      <c r="N134" s="12" t="n"/>
      <c r="O134" s="12" t="n"/>
      <c r="P134" s="14">
        <f>IF(N134="","",IF(N134="SL",-1,K134/J134))</f>
        <v/>
      </c>
      <c r="Q134" s="14">
        <f>IF(N134="","",IF(OR(N134="SL",N134="TP0"),-1,L134/J134))</f>
        <v/>
      </c>
      <c r="R134" s="14">
        <f>IF(N134="","",IF(N134="TP2",M134/J134,-1))</f>
        <v/>
      </c>
      <c r="S134" s="14">
        <f>IF(N134="","",IF(N134="SL",-1,IF(N134="TP0",0.5*K134/J134,0.5*(K134+L134)/J134)))</f>
        <v/>
      </c>
      <c r="T134" s="14">
        <f>IF(N134="","",IF(N134="SL",-1,IF(N134="TP0",0.5*K134/J134-0.5,0.5*(K134+L134)/J134)))</f>
        <v/>
      </c>
      <c r="U134" s="15">
        <f>IF(P134="","",P134*J134/100*Config!$B$4)</f>
        <v/>
      </c>
      <c r="V134" s="15">
        <f>IF(Q134="","",Q134*J134/100*Config!$B$4)</f>
        <v/>
      </c>
      <c r="W134" s="15">
        <f>IF(R134="","",R134*J134/100*Config!$B$4)</f>
        <v/>
      </c>
      <c r="X134" s="15">
        <f>IF(S134="","",S134*J134/100*Config!$B$4)</f>
        <v/>
      </c>
      <c r="Y134" s="15">
        <f>IF(T134="","",T134*J134/100*Config!$B$4)</f>
        <v/>
      </c>
      <c r="Z134" s="15">
        <f>IF(U134="","",Config!$B$4 + SUM($U$2:U134))</f>
        <v/>
      </c>
      <c r="AA134" s="15">
        <f>IF(V134="","",Config!$B$4 + SUM($V$2:V134))</f>
        <v/>
      </c>
      <c r="AB134" s="15">
        <f>IF(W134="","",Config!$B$4 + SUM($W$2:W134))</f>
        <v/>
      </c>
      <c r="AC134" s="15">
        <f>IF(X134="","",Config!$B$4 + SUM($X$2:X134))</f>
        <v/>
      </c>
      <c r="AD134" s="15">
        <f>IF(Y134="","",Config!$B$4 + SUM($Y$2:Y134))</f>
        <v/>
      </c>
      <c r="AE134" s="15">
        <f>IF(P134="","",P134*J134/100*Config!$B$11)</f>
        <v/>
      </c>
      <c r="AF134" s="15">
        <f>IF(Q134="","",Q134*J134/100*Config!$B$11)</f>
        <v/>
      </c>
      <c r="AG134" s="15">
        <f>IF(R134="","",R134*J134/100*Config!$B$11)</f>
        <v/>
      </c>
      <c r="AH134" s="15">
        <f>IF(S134="","",S134*J134/100*Config!$B$11)</f>
        <v/>
      </c>
      <c r="AI134" s="15">
        <f>IF(T134="","",T134*J134/100*Config!$B$11)</f>
        <v/>
      </c>
      <c r="AJ134" s="15">
        <f>IF(AE134="","",Config!$B$9 + SUM($AE$2:AE134))</f>
        <v/>
      </c>
      <c r="AK134" s="15">
        <f>IF(AF134="","",Config!$B$9 + SUM($AF$2:AF134))</f>
        <v/>
      </c>
      <c r="AL134" s="15">
        <f>IF(AG134="","",Config!$B$9 + SUM($AG$2:AG134))</f>
        <v/>
      </c>
      <c r="AM134" s="15">
        <f>IF(AH134="","",Config!$B$9 + SUM($AH$2:AH134))</f>
        <v/>
      </c>
      <c r="AN134" s="15">
        <f>IF(AI134="","",Config!$B$9 + SUM($AI$2:AI134))</f>
        <v/>
      </c>
      <c r="AO134" s="16">
        <f>IF(P134="","",IF(P134&gt;0,1,0))</f>
        <v/>
      </c>
      <c r="AP134" s="16">
        <f>IF(Q134="","",IF(Q134&gt;0,1,0))</f>
        <v/>
      </c>
      <c r="AQ134" s="16">
        <f>IF(R134="","",IF(R134&gt;0,1,0))</f>
        <v/>
      </c>
      <c r="AR134" s="16">
        <f>IF(S134="","",IF(S134&gt;0,1,0))</f>
        <v/>
      </c>
      <c r="AS134" s="16">
        <f>IF(T134="","",IF(T134&gt;0,1,0))</f>
        <v/>
      </c>
      <c r="AT134" s="17">
        <f>IF(Z134="","",IF(AT133="",Z134,MAX(AT133,Z134)))</f>
        <v/>
      </c>
      <c r="AU134" s="17">
        <f>IF(AA134="","",IF(AU133="",AA134,MAX(AU133,AA134)))</f>
        <v/>
      </c>
      <c r="AV134" s="17">
        <f>IF(AB134="","",IF(AV133="",AB134,MAX(AV133,AB134)))</f>
        <v/>
      </c>
      <c r="AW134" s="17">
        <f>IF(AC134="","",IF(AW133="",AC134,MAX(AW133,AC134)))</f>
        <v/>
      </c>
      <c r="AX134" s="17">
        <f>IF(AD134="","",IF(AX133="",AD134,MAX(AX133,AD134)))</f>
        <v/>
      </c>
      <c r="AY134" s="17">
        <f>IF(Z134="","",AT134-Z134)</f>
        <v/>
      </c>
      <c r="AZ134" s="17">
        <f>IF(AA134="","",AU134-AA134)</f>
        <v/>
      </c>
      <c r="BA134" s="17">
        <f>IF(AB134="","",AV134-AB134)</f>
        <v/>
      </c>
      <c r="BB134" s="17">
        <f>IF(AC134="","",AW134-AC134)</f>
        <v/>
      </c>
      <c r="BC134" s="17">
        <f>IF(AD134="","",AX134-AD134)</f>
        <v/>
      </c>
      <c r="BD134" s="17">
        <f>IF(OR(AE134="",B134=""),"",SUMIFS($AE$2:AE134,$B$2:B134,B134))</f>
        <v/>
      </c>
      <c r="BE134" s="17">
        <f>IF(OR(AF134="",B134=""),"",SUMIFS($AF$2:AF134,$B$2:B134,B134))</f>
        <v/>
      </c>
      <c r="BF134" s="17">
        <f>IF(OR(AG134="",B134=""),"",SUMIFS($AG$2:AG134,$B$2:B134,B134))</f>
        <v/>
      </c>
      <c r="BG134" s="17">
        <f>IF(OR(AH134="",B134=""),"",SUMIFS($AH$2:AH134,$B$2:B134,B134))</f>
        <v/>
      </c>
      <c r="BH134" s="17">
        <f>IF(OR(AI134="",B134=""),"",SUMIFS($AI$2:AI134,$B$2:B134,B134))</f>
        <v/>
      </c>
      <c r="BI134" s="17">
        <f>IF(AJ134="","",IF(BI133="",AJ134,MAX(BI133,AJ134)))</f>
        <v/>
      </c>
      <c r="BJ134" s="17">
        <f>IF(AK134="","",IF(BJ133="",AK134,MAX(BJ133,AK134)))</f>
        <v/>
      </c>
      <c r="BK134" s="17">
        <f>IF(AL134="","",IF(BK133="",AL134,MAX(BK133,AL134)))</f>
        <v/>
      </c>
      <c r="BL134" s="17">
        <f>IF(AM134="","",IF(BL133="",AM134,MAX(BL133,AM134)))</f>
        <v/>
      </c>
      <c r="BM134" s="17">
        <f>IF(AN134="","",IF(BM133="",AN134,MAX(BM133,AN134)))</f>
        <v/>
      </c>
      <c r="BN134" s="17">
        <f>IF(AJ134="","",BI134-AJ134)</f>
        <v/>
      </c>
      <c r="BO134" s="17">
        <f>IF(AK134="","",BJ134-AK134)</f>
        <v/>
      </c>
      <c r="BP134" s="17">
        <f>IF(AL134="","",BK134-AL134)</f>
        <v/>
      </c>
      <c r="BQ134" s="17">
        <f>IF(AM134="","",BL134-AM134)</f>
        <v/>
      </c>
      <c r="BR134" s="17">
        <f>IF(AN134="","",BM134-AN134)</f>
        <v/>
      </c>
    </row>
    <row r="135">
      <c r="A135">
        <f>ROW()-1</f>
        <v/>
      </c>
      <c r="B135" s="9" t="n"/>
      <c r="C135" s="12" t="n"/>
      <c r="D135" s="11">
        <f>IF(B135="","",CHOOSE(WEEKDAY(B135,2),"Lu","Ma","Mi","Jo","Vi","Sa","Du"))</f>
        <v/>
      </c>
      <c r="E135" s="11">
        <f>IF(OR(B135="",C135=""),"",IF(OR(WEEKDAY(B135,2)=1,WEEKDAY(B135,2)=5),"D",IF(AND(C135&gt;=TIME(15,30,0),C135&lt;TIME(16,30,0)),"C",IF(AND(AND(WEEKDAY(B135,2)&gt;=2,WEEKDAY(B135,2)&lt;=4),C135&gt;=TIME(16,35,0),C135&lt;TIME(17,0,0)),"A1",IF(AND(AND(WEEKDAY(B135,2)&gt;=2,WEEKDAY(B135,2)&lt;=4),C135&gt;=TIME(17,0,0),C135&lt;TIME(18,0,0)),"A2",IF(AND(AND(WEEKDAY(B135,2)&gt;=2,WEEKDAY(B135,2)&lt;=4),C135&gt;=TIME(18,0,0),C135&lt;TIME(19,0,0)),"A3",IF(AND(AND(WEEKDAY(B135,2)&gt;=2,WEEKDAY(B135,2)&lt;=4),C135&gt;=TIME(22,0,0),C135&lt;TIME(22,45,0)),"B","Other")))))))</f>
        <v/>
      </c>
      <c r="F135" s="12" t="n"/>
      <c r="G135" s="12" t="n"/>
      <c r="H135" s="12" t="n"/>
      <c r="I135" s="12" t="n"/>
      <c r="J135" s="13" t="n"/>
      <c r="K135" s="13" t="n"/>
      <c r="L135" s="13" t="n"/>
      <c r="M135" s="13" t="n"/>
      <c r="N135" s="12" t="n"/>
      <c r="O135" s="12" t="n"/>
      <c r="P135" s="14">
        <f>IF(N135="","",IF(N135="SL",-1,K135/J135))</f>
        <v/>
      </c>
      <c r="Q135" s="14">
        <f>IF(N135="","",IF(OR(N135="SL",N135="TP0"),-1,L135/J135))</f>
        <v/>
      </c>
      <c r="R135" s="14">
        <f>IF(N135="","",IF(N135="TP2",M135/J135,-1))</f>
        <v/>
      </c>
      <c r="S135" s="14">
        <f>IF(N135="","",IF(N135="SL",-1,IF(N135="TP0",0.5*K135/J135,0.5*(K135+L135)/J135)))</f>
        <v/>
      </c>
      <c r="T135" s="14">
        <f>IF(N135="","",IF(N135="SL",-1,IF(N135="TP0",0.5*K135/J135-0.5,0.5*(K135+L135)/J135)))</f>
        <v/>
      </c>
      <c r="U135" s="15">
        <f>IF(P135="","",P135*J135/100*Config!$B$4)</f>
        <v/>
      </c>
      <c r="V135" s="15">
        <f>IF(Q135="","",Q135*J135/100*Config!$B$4)</f>
        <v/>
      </c>
      <c r="W135" s="15">
        <f>IF(R135="","",R135*J135/100*Config!$B$4)</f>
        <v/>
      </c>
      <c r="X135" s="15">
        <f>IF(S135="","",S135*J135/100*Config!$B$4)</f>
        <v/>
      </c>
      <c r="Y135" s="15">
        <f>IF(T135="","",T135*J135/100*Config!$B$4)</f>
        <v/>
      </c>
      <c r="Z135" s="15">
        <f>IF(U135="","",Config!$B$4 + SUM($U$2:U135))</f>
        <v/>
      </c>
      <c r="AA135" s="15">
        <f>IF(V135="","",Config!$B$4 + SUM($V$2:V135))</f>
        <v/>
      </c>
      <c r="AB135" s="15">
        <f>IF(W135="","",Config!$B$4 + SUM($W$2:W135))</f>
        <v/>
      </c>
      <c r="AC135" s="15">
        <f>IF(X135="","",Config!$B$4 + SUM($X$2:X135))</f>
        <v/>
      </c>
      <c r="AD135" s="15">
        <f>IF(Y135="","",Config!$B$4 + SUM($Y$2:Y135))</f>
        <v/>
      </c>
      <c r="AE135" s="15">
        <f>IF(P135="","",P135*J135/100*Config!$B$11)</f>
        <v/>
      </c>
      <c r="AF135" s="15">
        <f>IF(Q135="","",Q135*J135/100*Config!$B$11)</f>
        <v/>
      </c>
      <c r="AG135" s="15">
        <f>IF(R135="","",R135*J135/100*Config!$B$11)</f>
        <v/>
      </c>
      <c r="AH135" s="15">
        <f>IF(S135="","",S135*J135/100*Config!$B$11)</f>
        <v/>
      </c>
      <c r="AI135" s="15">
        <f>IF(T135="","",T135*J135/100*Config!$B$11)</f>
        <v/>
      </c>
      <c r="AJ135" s="15">
        <f>IF(AE135="","",Config!$B$9 + SUM($AE$2:AE135))</f>
        <v/>
      </c>
      <c r="AK135" s="15">
        <f>IF(AF135="","",Config!$B$9 + SUM($AF$2:AF135))</f>
        <v/>
      </c>
      <c r="AL135" s="15">
        <f>IF(AG135="","",Config!$B$9 + SUM($AG$2:AG135))</f>
        <v/>
      </c>
      <c r="AM135" s="15">
        <f>IF(AH135="","",Config!$B$9 + SUM($AH$2:AH135))</f>
        <v/>
      </c>
      <c r="AN135" s="15">
        <f>IF(AI135="","",Config!$B$9 + SUM($AI$2:AI135))</f>
        <v/>
      </c>
      <c r="AO135" s="16">
        <f>IF(P135="","",IF(P135&gt;0,1,0))</f>
        <v/>
      </c>
      <c r="AP135" s="16">
        <f>IF(Q135="","",IF(Q135&gt;0,1,0))</f>
        <v/>
      </c>
      <c r="AQ135" s="16">
        <f>IF(R135="","",IF(R135&gt;0,1,0))</f>
        <v/>
      </c>
      <c r="AR135" s="16">
        <f>IF(S135="","",IF(S135&gt;0,1,0))</f>
        <v/>
      </c>
      <c r="AS135" s="16">
        <f>IF(T135="","",IF(T135&gt;0,1,0))</f>
        <v/>
      </c>
      <c r="AT135" s="17">
        <f>IF(Z135="","",IF(AT134="",Z135,MAX(AT134,Z135)))</f>
        <v/>
      </c>
      <c r="AU135" s="17">
        <f>IF(AA135="","",IF(AU134="",AA135,MAX(AU134,AA135)))</f>
        <v/>
      </c>
      <c r="AV135" s="17">
        <f>IF(AB135="","",IF(AV134="",AB135,MAX(AV134,AB135)))</f>
        <v/>
      </c>
      <c r="AW135" s="17">
        <f>IF(AC135="","",IF(AW134="",AC135,MAX(AW134,AC135)))</f>
        <v/>
      </c>
      <c r="AX135" s="17">
        <f>IF(AD135="","",IF(AX134="",AD135,MAX(AX134,AD135)))</f>
        <v/>
      </c>
      <c r="AY135" s="17">
        <f>IF(Z135="","",AT135-Z135)</f>
        <v/>
      </c>
      <c r="AZ135" s="17">
        <f>IF(AA135="","",AU135-AA135)</f>
        <v/>
      </c>
      <c r="BA135" s="17">
        <f>IF(AB135="","",AV135-AB135)</f>
        <v/>
      </c>
      <c r="BB135" s="17">
        <f>IF(AC135="","",AW135-AC135)</f>
        <v/>
      </c>
      <c r="BC135" s="17">
        <f>IF(AD135="","",AX135-AD135)</f>
        <v/>
      </c>
      <c r="BD135" s="17">
        <f>IF(OR(AE135="",B135=""),"",SUMIFS($AE$2:AE135,$B$2:B135,B135))</f>
        <v/>
      </c>
      <c r="BE135" s="17">
        <f>IF(OR(AF135="",B135=""),"",SUMIFS($AF$2:AF135,$B$2:B135,B135))</f>
        <v/>
      </c>
      <c r="BF135" s="17">
        <f>IF(OR(AG135="",B135=""),"",SUMIFS($AG$2:AG135,$B$2:B135,B135))</f>
        <v/>
      </c>
      <c r="BG135" s="17">
        <f>IF(OR(AH135="",B135=""),"",SUMIFS($AH$2:AH135,$B$2:B135,B135))</f>
        <v/>
      </c>
      <c r="BH135" s="17">
        <f>IF(OR(AI135="",B135=""),"",SUMIFS($AI$2:AI135,$B$2:B135,B135))</f>
        <v/>
      </c>
      <c r="BI135" s="17">
        <f>IF(AJ135="","",IF(BI134="",AJ135,MAX(BI134,AJ135)))</f>
        <v/>
      </c>
      <c r="BJ135" s="17">
        <f>IF(AK135="","",IF(BJ134="",AK135,MAX(BJ134,AK135)))</f>
        <v/>
      </c>
      <c r="BK135" s="17">
        <f>IF(AL135="","",IF(BK134="",AL135,MAX(BK134,AL135)))</f>
        <v/>
      </c>
      <c r="BL135" s="17">
        <f>IF(AM135="","",IF(BL134="",AM135,MAX(BL134,AM135)))</f>
        <v/>
      </c>
      <c r="BM135" s="17">
        <f>IF(AN135="","",IF(BM134="",AN135,MAX(BM134,AN135)))</f>
        <v/>
      </c>
      <c r="BN135" s="17">
        <f>IF(AJ135="","",BI135-AJ135)</f>
        <v/>
      </c>
      <c r="BO135" s="17">
        <f>IF(AK135="","",BJ135-AK135)</f>
        <v/>
      </c>
      <c r="BP135" s="17">
        <f>IF(AL135="","",BK135-AL135)</f>
        <v/>
      </c>
      <c r="BQ135" s="17">
        <f>IF(AM135="","",BL135-AM135)</f>
        <v/>
      </c>
      <c r="BR135" s="17">
        <f>IF(AN135="","",BM135-AN135)</f>
        <v/>
      </c>
    </row>
    <row r="136">
      <c r="A136">
        <f>ROW()-1</f>
        <v/>
      </c>
      <c r="B136" s="9" t="n"/>
      <c r="C136" s="12" t="n"/>
      <c r="D136" s="11">
        <f>IF(B136="","",CHOOSE(WEEKDAY(B136,2),"Lu","Ma","Mi","Jo","Vi","Sa","Du"))</f>
        <v/>
      </c>
      <c r="E136" s="11">
        <f>IF(OR(B136="",C136=""),"",IF(OR(WEEKDAY(B136,2)=1,WEEKDAY(B136,2)=5),"D",IF(AND(C136&gt;=TIME(15,30,0),C136&lt;TIME(16,30,0)),"C",IF(AND(AND(WEEKDAY(B136,2)&gt;=2,WEEKDAY(B136,2)&lt;=4),C136&gt;=TIME(16,35,0),C136&lt;TIME(17,0,0)),"A1",IF(AND(AND(WEEKDAY(B136,2)&gt;=2,WEEKDAY(B136,2)&lt;=4),C136&gt;=TIME(17,0,0),C136&lt;TIME(18,0,0)),"A2",IF(AND(AND(WEEKDAY(B136,2)&gt;=2,WEEKDAY(B136,2)&lt;=4),C136&gt;=TIME(18,0,0),C136&lt;TIME(19,0,0)),"A3",IF(AND(AND(WEEKDAY(B136,2)&gt;=2,WEEKDAY(B136,2)&lt;=4),C136&gt;=TIME(22,0,0),C136&lt;TIME(22,45,0)),"B","Other")))))))</f>
        <v/>
      </c>
      <c r="F136" s="12" t="n"/>
      <c r="G136" s="12" t="n"/>
      <c r="H136" s="12" t="n"/>
      <c r="I136" s="12" t="n"/>
      <c r="J136" s="13" t="n"/>
      <c r="K136" s="13" t="n"/>
      <c r="L136" s="13" t="n"/>
      <c r="M136" s="13" t="n"/>
      <c r="N136" s="12" t="n"/>
      <c r="O136" s="12" t="n"/>
      <c r="P136" s="14">
        <f>IF(N136="","",IF(N136="SL",-1,K136/J136))</f>
        <v/>
      </c>
      <c r="Q136" s="14">
        <f>IF(N136="","",IF(OR(N136="SL",N136="TP0"),-1,L136/J136))</f>
        <v/>
      </c>
      <c r="R136" s="14">
        <f>IF(N136="","",IF(N136="TP2",M136/J136,-1))</f>
        <v/>
      </c>
      <c r="S136" s="14">
        <f>IF(N136="","",IF(N136="SL",-1,IF(N136="TP0",0.5*K136/J136,0.5*(K136+L136)/J136)))</f>
        <v/>
      </c>
      <c r="T136" s="14">
        <f>IF(N136="","",IF(N136="SL",-1,IF(N136="TP0",0.5*K136/J136-0.5,0.5*(K136+L136)/J136)))</f>
        <v/>
      </c>
      <c r="U136" s="15">
        <f>IF(P136="","",P136*J136/100*Config!$B$4)</f>
        <v/>
      </c>
      <c r="V136" s="15">
        <f>IF(Q136="","",Q136*J136/100*Config!$B$4)</f>
        <v/>
      </c>
      <c r="W136" s="15">
        <f>IF(R136="","",R136*J136/100*Config!$B$4)</f>
        <v/>
      </c>
      <c r="X136" s="15">
        <f>IF(S136="","",S136*J136/100*Config!$B$4)</f>
        <v/>
      </c>
      <c r="Y136" s="15">
        <f>IF(T136="","",T136*J136/100*Config!$B$4)</f>
        <v/>
      </c>
      <c r="Z136" s="15">
        <f>IF(U136="","",Config!$B$4 + SUM($U$2:U136))</f>
        <v/>
      </c>
      <c r="AA136" s="15">
        <f>IF(V136="","",Config!$B$4 + SUM($V$2:V136))</f>
        <v/>
      </c>
      <c r="AB136" s="15">
        <f>IF(W136="","",Config!$B$4 + SUM($W$2:W136))</f>
        <v/>
      </c>
      <c r="AC136" s="15">
        <f>IF(X136="","",Config!$B$4 + SUM($X$2:X136))</f>
        <v/>
      </c>
      <c r="AD136" s="15">
        <f>IF(Y136="","",Config!$B$4 + SUM($Y$2:Y136))</f>
        <v/>
      </c>
      <c r="AE136" s="15">
        <f>IF(P136="","",P136*J136/100*Config!$B$11)</f>
        <v/>
      </c>
      <c r="AF136" s="15">
        <f>IF(Q136="","",Q136*J136/100*Config!$B$11)</f>
        <v/>
      </c>
      <c r="AG136" s="15">
        <f>IF(R136="","",R136*J136/100*Config!$B$11)</f>
        <v/>
      </c>
      <c r="AH136" s="15">
        <f>IF(S136="","",S136*J136/100*Config!$B$11)</f>
        <v/>
      </c>
      <c r="AI136" s="15">
        <f>IF(T136="","",T136*J136/100*Config!$B$11)</f>
        <v/>
      </c>
      <c r="AJ136" s="15">
        <f>IF(AE136="","",Config!$B$9 + SUM($AE$2:AE136))</f>
        <v/>
      </c>
      <c r="AK136" s="15">
        <f>IF(AF136="","",Config!$B$9 + SUM($AF$2:AF136))</f>
        <v/>
      </c>
      <c r="AL136" s="15">
        <f>IF(AG136="","",Config!$B$9 + SUM($AG$2:AG136))</f>
        <v/>
      </c>
      <c r="AM136" s="15">
        <f>IF(AH136="","",Config!$B$9 + SUM($AH$2:AH136))</f>
        <v/>
      </c>
      <c r="AN136" s="15">
        <f>IF(AI136="","",Config!$B$9 + SUM($AI$2:AI136))</f>
        <v/>
      </c>
      <c r="AO136" s="16">
        <f>IF(P136="","",IF(P136&gt;0,1,0))</f>
        <v/>
      </c>
      <c r="AP136" s="16">
        <f>IF(Q136="","",IF(Q136&gt;0,1,0))</f>
        <v/>
      </c>
      <c r="AQ136" s="16">
        <f>IF(R136="","",IF(R136&gt;0,1,0))</f>
        <v/>
      </c>
      <c r="AR136" s="16">
        <f>IF(S136="","",IF(S136&gt;0,1,0))</f>
        <v/>
      </c>
      <c r="AS136" s="16">
        <f>IF(T136="","",IF(T136&gt;0,1,0))</f>
        <v/>
      </c>
      <c r="AT136" s="17">
        <f>IF(Z136="","",IF(AT135="",Z136,MAX(AT135,Z136)))</f>
        <v/>
      </c>
      <c r="AU136" s="17">
        <f>IF(AA136="","",IF(AU135="",AA136,MAX(AU135,AA136)))</f>
        <v/>
      </c>
      <c r="AV136" s="17">
        <f>IF(AB136="","",IF(AV135="",AB136,MAX(AV135,AB136)))</f>
        <v/>
      </c>
      <c r="AW136" s="17">
        <f>IF(AC136="","",IF(AW135="",AC136,MAX(AW135,AC136)))</f>
        <v/>
      </c>
      <c r="AX136" s="17">
        <f>IF(AD136="","",IF(AX135="",AD136,MAX(AX135,AD136)))</f>
        <v/>
      </c>
      <c r="AY136" s="17">
        <f>IF(Z136="","",AT136-Z136)</f>
        <v/>
      </c>
      <c r="AZ136" s="17">
        <f>IF(AA136="","",AU136-AA136)</f>
        <v/>
      </c>
      <c r="BA136" s="17">
        <f>IF(AB136="","",AV136-AB136)</f>
        <v/>
      </c>
      <c r="BB136" s="17">
        <f>IF(AC136="","",AW136-AC136)</f>
        <v/>
      </c>
      <c r="BC136" s="17">
        <f>IF(AD136="","",AX136-AD136)</f>
        <v/>
      </c>
      <c r="BD136" s="17">
        <f>IF(OR(AE136="",B136=""),"",SUMIFS($AE$2:AE136,$B$2:B136,B136))</f>
        <v/>
      </c>
      <c r="BE136" s="17">
        <f>IF(OR(AF136="",B136=""),"",SUMIFS($AF$2:AF136,$B$2:B136,B136))</f>
        <v/>
      </c>
      <c r="BF136" s="17">
        <f>IF(OR(AG136="",B136=""),"",SUMIFS($AG$2:AG136,$B$2:B136,B136))</f>
        <v/>
      </c>
      <c r="BG136" s="17">
        <f>IF(OR(AH136="",B136=""),"",SUMIFS($AH$2:AH136,$B$2:B136,B136))</f>
        <v/>
      </c>
      <c r="BH136" s="17">
        <f>IF(OR(AI136="",B136=""),"",SUMIFS($AI$2:AI136,$B$2:B136,B136))</f>
        <v/>
      </c>
      <c r="BI136" s="17">
        <f>IF(AJ136="","",IF(BI135="",AJ136,MAX(BI135,AJ136)))</f>
        <v/>
      </c>
      <c r="BJ136" s="17">
        <f>IF(AK136="","",IF(BJ135="",AK136,MAX(BJ135,AK136)))</f>
        <v/>
      </c>
      <c r="BK136" s="17">
        <f>IF(AL136="","",IF(BK135="",AL136,MAX(BK135,AL136)))</f>
        <v/>
      </c>
      <c r="BL136" s="17">
        <f>IF(AM136="","",IF(BL135="",AM136,MAX(BL135,AM136)))</f>
        <v/>
      </c>
      <c r="BM136" s="17">
        <f>IF(AN136="","",IF(BM135="",AN136,MAX(BM135,AN136)))</f>
        <v/>
      </c>
      <c r="BN136" s="17">
        <f>IF(AJ136="","",BI136-AJ136)</f>
        <v/>
      </c>
      <c r="BO136" s="17">
        <f>IF(AK136="","",BJ136-AK136)</f>
        <v/>
      </c>
      <c r="BP136" s="17">
        <f>IF(AL136="","",BK136-AL136)</f>
        <v/>
      </c>
      <c r="BQ136" s="17">
        <f>IF(AM136="","",BL136-AM136)</f>
        <v/>
      </c>
      <c r="BR136" s="17">
        <f>IF(AN136="","",BM136-AN136)</f>
        <v/>
      </c>
    </row>
    <row r="137">
      <c r="A137">
        <f>ROW()-1</f>
        <v/>
      </c>
      <c r="B137" s="9" t="n"/>
      <c r="C137" s="12" t="n"/>
      <c r="D137" s="11">
        <f>IF(B137="","",CHOOSE(WEEKDAY(B137,2),"Lu","Ma","Mi","Jo","Vi","Sa","Du"))</f>
        <v/>
      </c>
      <c r="E137" s="11">
        <f>IF(OR(B137="",C137=""),"",IF(OR(WEEKDAY(B137,2)=1,WEEKDAY(B137,2)=5),"D",IF(AND(C137&gt;=TIME(15,30,0),C137&lt;TIME(16,30,0)),"C",IF(AND(AND(WEEKDAY(B137,2)&gt;=2,WEEKDAY(B137,2)&lt;=4),C137&gt;=TIME(16,35,0),C137&lt;TIME(17,0,0)),"A1",IF(AND(AND(WEEKDAY(B137,2)&gt;=2,WEEKDAY(B137,2)&lt;=4),C137&gt;=TIME(17,0,0),C137&lt;TIME(18,0,0)),"A2",IF(AND(AND(WEEKDAY(B137,2)&gt;=2,WEEKDAY(B137,2)&lt;=4),C137&gt;=TIME(18,0,0),C137&lt;TIME(19,0,0)),"A3",IF(AND(AND(WEEKDAY(B137,2)&gt;=2,WEEKDAY(B137,2)&lt;=4),C137&gt;=TIME(22,0,0),C137&lt;TIME(22,45,0)),"B","Other")))))))</f>
        <v/>
      </c>
      <c r="F137" s="12" t="n"/>
      <c r="G137" s="12" t="n"/>
      <c r="H137" s="12" t="n"/>
      <c r="I137" s="12" t="n"/>
      <c r="J137" s="13" t="n"/>
      <c r="K137" s="13" t="n"/>
      <c r="L137" s="13" t="n"/>
      <c r="M137" s="13" t="n"/>
      <c r="N137" s="12" t="n"/>
      <c r="O137" s="12" t="n"/>
      <c r="P137" s="14">
        <f>IF(N137="","",IF(N137="SL",-1,K137/J137))</f>
        <v/>
      </c>
      <c r="Q137" s="14">
        <f>IF(N137="","",IF(OR(N137="SL",N137="TP0"),-1,L137/J137))</f>
        <v/>
      </c>
      <c r="R137" s="14">
        <f>IF(N137="","",IF(N137="TP2",M137/J137,-1))</f>
        <v/>
      </c>
      <c r="S137" s="14">
        <f>IF(N137="","",IF(N137="SL",-1,IF(N137="TP0",0.5*K137/J137,0.5*(K137+L137)/J137)))</f>
        <v/>
      </c>
      <c r="T137" s="14">
        <f>IF(N137="","",IF(N137="SL",-1,IF(N137="TP0",0.5*K137/J137-0.5,0.5*(K137+L137)/J137)))</f>
        <v/>
      </c>
      <c r="U137" s="15">
        <f>IF(P137="","",P137*J137/100*Config!$B$4)</f>
        <v/>
      </c>
      <c r="V137" s="15">
        <f>IF(Q137="","",Q137*J137/100*Config!$B$4)</f>
        <v/>
      </c>
      <c r="W137" s="15">
        <f>IF(R137="","",R137*J137/100*Config!$B$4)</f>
        <v/>
      </c>
      <c r="X137" s="15">
        <f>IF(S137="","",S137*J137/100*Config!$B$4)</f>
        <v/>
      </c>
      <c r="Y137" s="15">
        <f>IF(T137="","",T137*J137/100*Config!$B$4)</f>
        <v/>
      </c>
      <c r="Z137" s="15">
        <f>IF(U137="","",Config!$B$4 + SUM($U$2:U137))</f>
        <v/>
      </c>
      <c r="AA137" s="15">
        <f>IF(V137="","",Config!$B$4 + SUM($V$2:V137))</f>
        <v/>
      </c>
      <c r="AB137" s="15">
        <f>IF(W137="","",Config!$B$4 + SUM($W$2:W137))</f>
        <v/>
      </c>
      <c r="AC137" s="15">
        <f>IF(X137="","",Config!$B$4 + SUM($X$2:X137))</f>
        <v/>
      </c>
      <c r="AD137" s="15">
        <f>IF(Y137="","",Config!$B$4 + SUM($Y$2:Y137))</f>
        <v/>
      </c>
      <c r="AE137" s="15">
        <f>IF(P137="","",P137*J137/100*Config!$B$11)</f>
        <v/>
      </c>
      <c r="AF137" s="15">
        <f>IF(Q137="","",Q137*J137/100*Config!$B$11)</f>
        <v/>
      </c>
      <c r="AG137" s="15">
        <f>IF(R137="","",R137*J137/100*Config!$B$11)</f>
        <v/>
      </c>
      <c r="AH137" s="15">
        <f>IF(S137="","",S137*J137/100*Config!$B$11)</f>
        <v/>
      </c>
      <c r="AI137" s="15">
        <f>IF(T137="","",T137*J137/100*Config!$B$11)</f>
        <v/>
      </c>
      <c r="AJ137" s="15">
        <f>IF(AE137="","",Config!$B$9 + SUM($AE$2:AE137))</f>
        <v/>
      </c>
      <c r="AK137" s="15">
        <f>IF(AF137="","",Config!$B$9 + SUM($AF$2:AF137))</f>
        <v/>
      </c>
      <c r="AL137" s="15">
        <f>IF(AG137="","",Config!$B$9 + SUM($AG$2:AG137))</f>
        <v/>
      </c>
      <c r="AM137" s="15">
        <f>IF(AH137="","",Config!$B$9 + SUM($AH$2:AH137))</f>
        <v/>
      </c>
      <c r="AN137" s="15">
        <f>IF(AI137="","",Config!$B$9 + SUM($AI$2:AI137))</f>
        <v/>
      </c>
      <c r="AO137" s="16">
        <f>IF(P137="","",IF(P137&gt;0,1,0))</f>
        <v/>
      </c>
      <c r="AP137" s="16">
        <f>IF(Q137="","",IF(Q137&gt;0,1,0))</f>
        <v/>
      </c>
      <c r="AQ137" s="16">
        <f>IF(R137="","",IF(R137&gt;0,1,0))</f>
        <v/>
      </c>
      <c r="AR137" s="16">
        <f>IF(S137="","",IF(S137&gt;0,1,0))</f>
        <v/>
      </c>
      <c r="AS137" s="16">
        <f>IF(T137="","",IF(T137&gt;0,1,0))</f>
        <v/>
      </c>
      <c r="AT137" s="17">
        <f>IF(Z137="","",IF(AT136="",Z137,MAX(AT136,Z137)))</f>
        <v/>
      </c>
      <c r="AU137" s="17">
        <f>IF(AA137="","",IF(AU136="",AA137,MAX(AU136,AA137)))</f>
        <v/>
      </c>
      <c r="AV137" s="17">
        <f>IF(AB137="","",IF(AV136="",AB137,MAX(AV136,AB137)))</f>
        <v/>
      </c>
      <c r="AW137" s="17">
        <f>IF(AC137="","",IF(AW136="",AC137,MAX(AW136,AC137)))</f>
        <v/>
      </c>
      <c r="AX137" s="17">
        <f>IF(AD137="","",IF(AX136="",AD137,MAX(AX136,AD137)))</f>
        <v/>
      </c>
      <c r="AY137" s="17">
        <f>IF(Z137="","",AT137-Z137)</f>
        <v/>
      </c>
      <c r="AZ137" s="17">
        <f>IF(AA137="","",AU137-AA137)</f>
        <v/>
      </c>
      <c r="BA137" s="17">
        <f>IF(AB137="","",AV137-AB137)</f>
        <v/>
      </c>
      <c r="BB137" s="17">
        <f>IF(AC137="","",AW137-AC137)</f>
        <v/>
      </c>
      <c r="BC137" s="17">
        <f>IF(AD137="","",AX137-AD137)</f>
        <v/>
      </c>
      <c r="BD137" s="17">
        <f>IF(OR(AE137="",B137=""),"",SUMIFS($AE$2:AE137,$B$2:B137,B137))</f>
        <v/>
      </c>
      <c r="BE137" s="17">
        <f>IF(OR(AF137="",B137=""),"",SUMIFS($AF$2:AF137,$B$2:B137,B137))</f>
        <v/>
      </c>
      <c r="BF137" s="17">
        <f>IF(OR(AG137="",B137=""),"",SUMIFS($AG$2:AG137,$B$2:B137,B137))</f>
        <v/>
      </c>
      <c r="BG137" s="17">
        <f>IF(OR(AH137="",B137=""),"",SUMIFS($AH$2:AH137,$B$2:B137,B137))</f>
        <v/>
      </c>
      <c r="BH137" s="17">
        <f>IF(OR(AI137="",B137=""),"",SUMIFS($AI$2:AI137,$B$2:B137,B137))</f>
        <v/>
      </c>
      <c r="BI137" s="17">
        <f>IF(AJ137="","",IF(BI136="",AJ137,MAX(BI136,AJ137)))</f>
        <v/>
      </c>
      <c r="BJ137" s="17">
        <f>IF(AK137="","",IF(BJ136="",AK137,MAX(BJ136,AK137)))</f>
        <v/>
      </c>
      <c r="BK137" s="17">
        <f>IF(AL137="","",IF(BK136="",AL137,MAX(BK136,AL137)))</f>
        <v/>
      </c>
      <c r="BL137" s="17">
        <f>IF(AM137="","",IF(BL136="",AM137,MAX(BL136,AM137)))</f>
        <v/>
      </c>
      <c r="BM137" s="17">
        <f>IF(AN137="","",IF(BM136="",AN137,MAX(BM136,AN137)))</f>
        <v/>
      </c>
      <c r="BN137" s="17">
        <f>IF(AJ137="","",BI137-AJ137)</f>
        <v/>
      </c>
      <c r="BO137" s="17">
        <f>IF(AK137="","",BJ137-AK137)</f>
        <v/>
      </c>
      <c r="BP137" s="17">
        <f>IF(AL137="","",BK137-AL137)</f>
        <v/>
      </c>
      <c r="BQ137" s="17">
        <f>IF(AM137="","",BL137-AM137)</f>
        <v/>
      </c>
      <c r="BR137" s="17">
        <f>IF(AN137="","",BM137-AN137)</f>
        <v/>
      </c>
    </row>
    <row r="138">
      <c r="A138">
        <f>ROW()-1</f>
        <v/>
      </c>
      <c r="B138" s="9" t="n"/>
      <c r="C138" s="12" t="n"/>
      <c r="D138" s="11">
        <f>IF(B138="","",CHOOSE(WEEKDAY(B138,2),"Lu","Ma","Mi","Jo","Vi","Sa","Du"))</f>
        <v/>
      </c>
      <c r="E138" s="11">
        <f>IF(OR(B138="",C138=""),"",IF(OR(WEEKDAY(B138,2)=1,WEEKDAY(B138,2)=5),"D",IF(AND(C138&gt;=TIME(15,30,0),C138&lt;TIME(16,30,0)),"C",IF(AND(AND(WEEKDAY(B138,2)&gt;=2,WEEKDAY(B138,2)&lt;=4),C138&gt;=TIME(16,35,0),C138&lt;TIME(17,0,0)),"A1",IF(AND(AND(WEEKDAY(B138,2)&gt;=2,WEEKDAY(B138,2)&lt;=4),C138&gt;=TIME(17,0,0),C138&lt;TIME(18,0,0)),"A2",IF(AND(AND(WEEKDAY(B138,2)&gt;=2,WEEKDAY(B138,2)&lt;=4),C138&gt;=TIME(18,0,0),C138&lt;TIME(19,0,0)),"A3",IF(AND(AND(WEEKDAY(B138,2)&gt;=2,WEEKDAY(B138,2)&lt;=4),C138&gt;=TIME(22,0,0),C138&lt;TIME(22,45,0)),"B","Other")))))))</f>
        <v/>
      </c>
      <c r="F138" s="12" t="n"/>
      <c r="G138" s="12" t="n"/>
      <c r="H138" s="12" t="n"/>
      <c r="I138" s="12" t="n"/>
      <c r="J138" s="13" t="n"/>
      <c r="K138" s="13" t="n"/>
      <c r="L138" s="13" t="n"/>
      <c r="M138" s="13" t="n"/>
      <c r="N138" s="12" t="n"/>
      <c r="O138" s="12" t="n"/>
      <c r="P138" s="14">
        <f>IF(N138="","",IF(N138="SL",-1,K138/J138))</f>
        <v/>
      </c>
      <c r="Q138" s="14">
        <f>IF(N138="","",IF(OR(N138="SL",N138="TP0"),-1,L138/J138))</f>
        <v/>
      </c>
      <c r="R138" s="14">
        <f>IF(N138="","",IF(N138="TP2",M138/J138,-1))</f>
        <v/>
      </c>
      <c r="S138" s="14">
        <f>IF(N138="","",IF(N138="SL",-1,IF(N138="TP0",0.5*K138/J138,0.5*(K138+L138)/J138)))</f>
        <v/>
      </c>
      <c r="T138" s="14">
        <f>IF(N138="","",IF(N138="SL",-1,IF(N138="TP0",0.5*K138/J138-0.5,0.5*(K138+L138)/J138)))</f>
        <v/>
      </c>
      <c r="U138" s="15">
        <f>IF(P138="","",P138*J138/100*Config!$B$4)</f>
        <v/>
      </c>
      <c r="V138" s="15">
        <f>IF(Q138="","",Q138*J138/100*Config!$B$4)</f>
        <v/>
      </c>
      <c r="W138" s="15">
        <f>IF(R138="","",R138*J138/100*Config!$B$4)</f>
        <v/>
      </c>
      <c r="X138" s="15">
        <f>IF(S138="","",S138*J138/100*Config!$B$4)</f>
        <v/>
      </c>
      <c r="Y138" s="15">
        <f>IF(T138="","",T138*J138/100*Config!$B$4)</f>
        <v/>
      </c>
      <c r="Z138" s="15">
        <f>IF(U138="","",Config!$B$4 + SUM($U$2:U138))</f>
        <v/>
      </c>
      <c r="AA138" s="15">
        <f>IF(V138="","",Config!$B$4 + SUM($V$2:V138))</f>
        <v/>
      </c>
      <c r="AB138" s="15">
        <f>IF(W138="","",Config!$B$4 + SUM($W$2:W138))</f>
        <v/>
      </c>
      <c r="AC138" s="15">
        <f>IF(X138="","",Config!$B$4 + SUM($X$2:X138))</f>
        <v/>
      </c>
      <c r="AD138" s="15">
        <f>IF(Y138="","",Config!$B$4 + SUM($Y$2:Y138))</f>
        <v/>
      </c>
      <c r="AE138" s="15">
        <f>IF(P138="","",P138*J138/100*Config!$B$11)</f>
        <v/>
      </c>
      <c r="AF138" s="15">
        <f>IF(Q138="","",Q138*J138/100*Config!$B$11)</f>
        <v/>
      </c>
      <c r="AG138" s="15">
        <f>IF(R138="","",R138*J138/100*Config!$B$11)</f>
        <v/>
      </c>
      <c r="AH138" s="15">
        <f>IF(S138="","",S138*J138/100*Config!$B$11)</f>
        <v/>
      </c>
      <c r="AI138" s="15">
        <f>IF(T138="","",T138*J138/100*Config!$B$11)</f>
        <v/>
      </c>
      <c r="AJ138" s="15">
        <f>IF(AE138="","",Config!$B$9 + SUM($AE$2:AE138))</f>
        <v/>
      </c>
      <c r="AK138" s="15">
        <f>IF(AF138="","",Config!$B$9 + SUM($AF$2:AF138))</f>
        <v/>
      </c>
      <c r="AL138" s="15">
        <f>IF(AG138="","",Config!$B$9 + SUM($AG$2:AG138))</f>
        <v/>
      </c>
      <c r="AM138" s="15">
        <f>IF(AH138="","",Config!$B$9 + SUM($AH$2:AH138))</f>
        <v/>
      </c>
      <c r="AN138" s="15">
        <f>IF(AI138="","",Config!$B$9 + SUM($AI$2:AI138))</f>
        <v/>
      </c>
      <c r="AO138" s="16">
        <f>IF(P138="","",IF(P138&gt;0,1,0))</f>
        <v/>
      </c>
      <c r="AP138" s="16">
        <f>IF(Q138="","",IF(Q138&gt;0,1,0))</f>
        <v/>
      </c>
      <c r="AQ138" s="16">
        <f>IF(R138="","",IF(R138&gt;0,1,0))</f>
        <v/>
      </c>
      <c r="AR138" s="16">
        <f>IF(S138="","",IF(S138&gt;0,1,0))</f>
        <v/>
      </c>
      <c r="AS138" s="16">
        <f>IF(T138="","",IF(T138&gt;0,1,0))</f>
        <v/>
      </c>
      <c r="AT138" s="17">
        <f>IF(Z138="","",IF(AT137="",Z138,MAX(AT137,Z138)))</f>
        <v/>
      </c>
      <c r="AU138" s="17">
        <f>IF(AA138="","",IF(AU137="",AA138,MAX(AU137,AA138)))</f>
        <v/>
      </c>
      <c r="AV138" s="17">
        <f>IF(AB138="","",IF(AV137="",AB138,MAX(AV137,AB138)))</f>
        <v/>
      </c>
      <c r="AW138" s="17">
        <f>IF(AC138="","",IF(AW137="",AC138,MAX(AW137,AC138)))</f>
        <v/>
      </c>
      <c r="AX138" s="17">
        <f>IF(AD138="","",IF(AX137="",AD138,MAX(AX137,AD138)))</f>
        <v/>
      </c>
      <c r="AY138" s="17">
        <f>IF(Z138="","",AT138-Z138)</f>
        <v/>
      </c>
      <c r="AZ138" s="17">
        <f>IF(AA138="","",AU138-AA138)</f>
        <v/>
      </c>
      <c r="BA138" s="17">
        <f>IF(AB138="","",AV138-AB138)</f>
        <v/>
      </c>
      <c r="BB138" s="17">
        <f>IF(AC138="","",AW138-AC138)</f>
        <v/>
      </c>
      <c r="BC138" s="17">
        <f>IF(AD138="","",AX138-AD138)</f>
        <v/>
      </c>
      <c r="BD138" s="17">
        <f>IF(OR(AE138="",B138=""),"",SUMIFS($AE$2:AE138,$B$2:B138,B138))</f>
        <v/>
      </c>
      <c r="BE138" s="17">
        <f>IF(OR(AF138="",B138=""),"",SUMIFS($AF$2:AF138,$B$2:B138,B138))</f>
        <v/>
      </c>
      <c r="BF138" s="17">
        <f>IF(OR(AG138="",B138=""),"",SUMIFS($AG$2:AG138,$B$2:B138,B138))</f>
        <v/>
      </c>
      <c r="BG138" s="17">
        <f>IF(OR(AH138="",B138=""),"",SUMIFS($AH$2:AH138,$B$2:B138,B138))</f>
        <v/>
      </c>
      <c r="BH138" s="17">
        <f>IF(OR(AI138="",B138=""),"",SUMIFS($AI$2:AI138,$B$2:B138,B138))</f>
        <v/>
      </c>
      <c r="BI138" s="17">
        <f>IF(AJ138="","",IF(BI137="",AJ138,MAX(BI137,AJ138)))</f>
        <v/>
      </c>
      <c r="BJ138" s="17">
        <f>IF(AK138="","",IF(BJ137="",AK138,MAX(BJ137,AK138)))</f>
        <v/>
      </c>
      <c r="BK138" s="17">
        <f>IF(AL138="","",IF(BK137="",AL138,MAX(BK137,AL138)))</f>
        <v/>
      </c>
      <c r="BL138" s="17">
        <f>IF(AM138="","",IF(BL137="",AM138,MAX(BL137,AM138)))</f>
        <v/>
      </c>
      <c r="BM138" s="17">
        <f>IF(AN138="","",IF(BM137="",AN138,MAX(BM137,AN138)))</f>
        <v/>
      </c>
      <c r="BN138" s="17">
        <f>IF(AJ138="","",BI138-AJ138)</f>
        <v/>
      </c>
      <c r="BO138" s="17">
        <f>IF(AK138="","",BJ138-AK138)</f>
        <v/>
      </c>
      <c r="BP138" s="17">
        <f>IF(AL138="","",BK138-AL138)</f>
        <v/>
      </c>
      <c r="BQ138" s="17">
        <f>IF(AM138="","",BL138-AM138)</f>
        <v/>
      </c>
      <c r="BR138" s="17">
        <f>IF(AN138="","",BM138-AN138)</f>
        <v/>
      </c>
    </row>
    <row r="139">
      <c r="A139">
        <f>ROW()-1</f>
        <v/>
      </c>
      <c r="B139" s="9" t="n"/>
      <c r="C139" s="12" t="n"/>
      <c r="D139" s="11">
        <f>IF(B139="","",CHOOSE(WEEKDAY(B139,2),"Lu","Ma","Mi","Jo","Vi","Sa","Du"))</f>
        <v/>
      </c>
      <c r="E139" s="11">
        <f>IF(OR(B139="",C139=""),"",IF(OR(WEEKDAY(B139,2)=1,WEEKDAY(B139,2)=5),"D",IF(AND(C139&gt;=TIME(15,30,0),C139&lt;TIME(16,30,0)),"C",IF(AND(AND(WEEKDAY(B139,2)&gt;=2,WEEKDAY(B139,2)&lt;=4),C139&gt;=TIME(16,35,0),C139&lt;TIME(17,0,0)),"A1",IF(AND(AND(WEEKDAY(B139,2)&gt;=2,WEEKDAY(B139,2)&lt;=4),C139&gt;=TIME(17,0,0),C139&lt;TIME(18,0,0)),"A2",IF(AND(AND(WEEKDAY(B139,2)&gt;=2,WEEKDAY(B139,2)&lt;=4),C139&gt;=TIME(18,0,0),C139&lt;TIME(19,0,0)),"A3",IF(AND(AND(WEEKDAY(B139,2)&gt;=2,WEEKDAY(B139,2)&lt;=4),C139&gt;=TIME(22,0,0),C139&lt;TIME(22,45,0)),"B","Other")))))))</f>
        <v/>
      </c>
      <c r="F139" s="12" t="n"/>
      <c r="G139" s="12" t="n"/>
      <c r="H139" s="12" t="n"/>
      <c r="I139" s="12" t="n"/>
      <c r="J139" s="13" t="n"/>
      <c r="K139" s="13" t="n"/>
      <c r="L139" s="13" t="n"/>
      <c r="M139" s="13" t="n"/>
      <c r="N139" s="12" t="n"/>
      <c r="O139" s="12" t="n"/>
      <c r="P139" s="14">
        <f>IF(N139="","",IF(N139="SL",-1,K139/J139))</f>
        <v/>
      </c>
      <c r="Q139" s="14">
        <f>IF(N139="","",IF(OR(N139="SL",N139="TP0"),-1,L139/J139))</f>
        <v/>
      </c>
      <c r="R139" s="14">
        <f>IF(N139="","",IF(N139="TP2",M139/J139,-1))</f>
        <v/>
      </c>
      <c r="S139" s="14">
        <f>IF(N139="","",IF(N139="SL",-1,IF(N139="TP0",0.5*K139/J139,0.5*(K139+L139)/J139)))</f>
        <v/>
      </c>
      <c r="T139" s="14">
        <f>IF(N139="","",IF(N139="SL",-1,IF(N139="TP0",0.5*K139/J139-0.5,0.5*(K139+L139)/J139)))</f>
        <v/>
      </c>
      <c r="U139" s="15">
        <f>IF(P139="","",P139*J139/100*Config!$B$4)</f>
        <v/>
      </c>
      <c r="V139" s="15">
        <f>IF(Q139="","",Q139*J139/100*Config!$B$4)</f>
        <v/>
      </c>
      <c r="W139" s="15">
        <f>IF(R139="","",R139*J139/100*Config!$B$4)</f>
        <v/>
      </c>
      <c r="X139" s="15">
        <f>IF(S139="","",S139*J139/100*Config!$B$4)</f>
        <v/>
      </c>
      <c r="Y139" s="15">
        <f>IF(T139="","",T139*J139/100*Config!$B$4)</f>
        <v/>
      </c>
      <c r="Z139" s="15">
        <f>IF(U139="","",Config!$B$4 + SUM($U$2:U139))</f>
        <v/>
      </c>
      <c r="AA139" s="15">
        <f>IF(V139="","",Config!$B$4 + SUM($V$2:V139))</f>
        <v/>
      </c>
      <c r="AB139" s="15">
        <f>IF(W139="","",Config!$B$4 + SUM($W$2:W139))</f>
        <v/>
      </c>
      <c r="AC139" s="15">
        <f>IF(X139="","",Config!$B$4 + SUM($X$2:X139))</f>
        <v/>
      </c>
      <c r="AD139" s="15">
        <f>IF(Y139="","",Config!$B$4 + SUM($Y$2:Y139))</f>
        <v/>
      </c>
      <c r="AE139" s="15">
        <f>IF(P139="","",P139*J139/100*Config!$B$11)</f>
        <v/>
      </c>
      <c r="AF139" s="15">
        <f>IF(Q139="","",Q139*J139/100*Config!$B$11)</f>
        <v/>
      </c>
      <c r="AG139" s="15">
        <f>IF(R139="","",R139*J139/100*Config!$B$11)</f>
        <v/>
      </c>
      <c r="AH139" s="15">
        <f>IF(S139="","",S139*J139/100*Config!$B$11)</f>
        <v/>
      </c>
      <c r="AI139" s="15">
        <f>IF(T139="","",T139*J139/100*Config!$B$11)</f>
        <v/>
      </c>
      <c r="AJ139" s="15">
        <f>IF(AE139="","",Config!$B$9 + SUM($AE$2:AE139))</f>
        <v/>
      </c>
      <c r="AK139" s="15">
        <f>IF(AF139="","",Config!$B$9 + SUM($AF$2:AF139))</f>
        <v/>
      </c>
      <c r="AL139" s="15">
        <f>IF(AG139="","",Config!$B$9 + SUM($AG$2:AG139))</f>
        <v/>
      </c>
      <c r="AM139" s="15">
        <f>IF(AH139="","",Config!$B$9 + SUM($AH$2:AH139))</f>
        <v/>
      </c>
      <c r="AN139" s="15">
        <f>IF(AI139="","",Config!$B$9 + SUM($AI$2:AI139))</f>
        <v/>
      </c>
      <c r="AO139" s="16">
        <f>IF(P139="","",IF(P139&gt;0,1,0))</f>
        <v/>
      </c>
      <c r="AP139" s="16">
        <f>IF(Q139="","",IF(Q139&gt;0,1,0))</f>
        <v/>
      </c>
      <c r="AQ139" s="16">
        <f>IF(R139="","",IF(R139&gt;0,1,0))</f>
        <v/>
      </c>
      <c r="AR139" s="16">
        <f>IF(S139="","",IF(S139&gt;0,1,0))</f>
        <v/>
      </c>
      <c r="AS139" s="16">
        <f>IF(T139="","",IF(T139&gt;0,1,0))</f>
        <v/>
      </c>
      <c r="AT139" s="17">
        <f>IF(Z139="","",IF(AT138="",Z139,MAX(AT138,Z139)))</f>
        <v/>
      </c>
      <c r="AU139" s="17">
        <f>IF(AA139="","",IF(AU138="",AA139,MAX(AU138,AA139)))</f>
        <v/>
      </c>
      <c r="AV139" s="17">
        <f>IF(AB139="","",IF(AV138="",AB139,MAX(AV138,AB139)))</f>
        <v/>
      </c>
      <c r="AW139" s="17">
        <f>IF(AC139="","",IF(AW138="",AC139,MAX(AW138,AC139)))</f>
        <v/>
      </c>
      <c r="AX139" s="17">
        <f>IF(AD139="","",IF(AX138="",AD139,MAX(AX138,AD139)))</f>
        <v/>
      </c>
      <c r="AY139" s="17">
        <f>IF(Z139="","",AT139-Z139)</f>
        <v/>
      </c>
      <c r="AZ139" s="17">
        <f>IF(AA139="","",AU139-AA139)</f>
        <v/>
      </c>
      <c r="BA139" s="17">
        <f>IF(AB139="","",AV139-AB139)</f>
        <v/>
      </c>
      <c r="BB139" s="17">
        <f>IF(AC139="","",AW139-AC139)</f>
        <v/>
      </c>
      <c r="BC139" s="17">
        <f>IF(AD139="","",AX139-AD139)</f>
        <v/>
      </c>
      <c r="BD139" s="17">
        <f>IF(OR(AE139="",B139=""),"",SUMIFS($AE$2:AE139,$B$2:B139,B139))</f>
        <v/>
      </c>
      <c r="BE139" s="17">
        <f>IF(OR(AF139="",B139=""),"",SUMIFS($AF$2:AF139,$B$2:B139,B139))</f>
        <v/>
      </c>
      <c r="BF139" s="17">
        <f>IF(OR(AG139="",B139=""),"",SUMIFS($AG$2:AG139,$B$2:B139,B139))</f>
        <v/>
      </c>
      <c r="BG139" s="17">
        <f>IF(OR(AH139="",B139=""),"",SUMIFS($AH$2:AH139,$B$2:B139,B139))</f>
        <v/>
      </c>
      <c r="BH139" s="17">
        <f>IF(OR(AI139="",B139=""),"",SUMIFS($AI$2:AI139,$B$2:B139,B139))</f>
        <v/>
      </c>
      <c r="BI139" s="17">
        <f>IF(AJ139="","",IF(BI138="",AJ139,MAX(BI138,AJ139)))</f>
        <v/>
      </c>
      <c r="BJ139" s="17">
        <f>IF(AK139="","",IF(BJ138="",AK139,MAX(BJ138,AK139)))</f>
        <v/>
      </c>
      <c r="BK139" s="17">
        <f>IF(AL139="","",IF(BK138="",AL139,MAX(BK138,AL139)))</f>
        <v/>
      </c>
      <c r="BL139" s="17">
        <f>IF(AM139="","",IF(BL138="",AM139,MAX(BL138,AM139)))</f>
        <v/>
      </c>
      <c r="BM139" s="17">
        <f>IF(AN139="","",IF(BM138="",AN139,MAX(BM138,AN139)))</f>
        <v/>
      </c>
      <c r="BN139" s="17">
        <f>IF(AJ139="","",BI139-AJ139)</f>
        <v/>
      </c>
      <c r="BO139" s="17">
        <f>IF(AK139="","",BJ139-AK139)</f>
        <v/>
      </c>
      <c r="BP139" s="17">
        <f>IF(AL139="","",BK139-AL139)</f>
        <v/>
      </c>
      <c r="BQ139" s="17">
        <f>IF(AM139="","",BL139-AM139)</f>
        <v/>
      </c>
      <c r="BR139" s="17">
        <f>IF(AN139="","",BM139-AN139)</f>
        <v/>
      </c>
    </row>
    <row r="140">
      <c r="A140">
        <f>ROW()-1</f>
        <v/>
      </c>
      <c r="B140" s="9" t="n"/>
      <c r="C140" s="12" t="n"/>
      <c r="D140" s="11">
        <f>IF(B140="","",CHOOSE(WEEKDAY(B140,2),"Lu","Ma","Mi","Jo","Vi","Sa","Du"))</f>
        <v/>
      </c>
      <c r="E140" s="11">
        <f>IF(OR(B140="",C140=""),"",IF(OR(WEEKDAY(B140,2)=1,WEEKDAY(B140,2)=5),"D",IF(AND(C140&gt;=TIME(15,30,0),C140&lt;TIME(16,30,0)),"C",IF(AND(AND(WEEKDAY(B140,2)&gt;=2,WEEKDAY(B140,2)&lt;=4),C140&gt;=TIME(16,35,0),C140&lt;TIME(17,0,0)),"A1",IF(AND(AND(WEEKDAY(B140,2)&gt;=2,WEEKDAY(B140,2)&lt;=4),C140&gt;=TIME(17,0,0),C140&lt;TIME(18,0,0)),"A2",IF(AND(AND(WEEKDAY(B140,2)&gt;=2,WEEKDAY(B140,2)&lt;=4),C140&gt;=TIME(18,0,0),C140&lt;TIME(19,0,0)),"A3",IF(AND(AND(WEEKDAY(B140,2)&gt;=2,WEEKDAY(B140,2)&lt;=4),C140&gt;=TIME(22,0,0),C140&lt;TIME(22,45,0)),"B","Other")))))))</f>
        <v/>
      </c>
      <c r="F140" s="12" t="n"/>
      <c r="G140" s="12" t="n"/>
      <c r="H140" s="12" t="n"/>
      <c r="I140" s="12" t="n"/>
      <c r="J140" s="13" t="n"/>
      <c r="K140" s="13" t="n"/>
      <c r="L140" s="13" t="n"/>
      <c r="M140" s="13" t="n"/>
      <c r="N140" s="12" t="n"/>
      <c r="O140" s="12" t="n"/>
      <c r="P140" s="14">
        <f>IF(N140="","",IF(N140="SL",-1,K140/J140))</f>
        <v/>
      </c>
      <c r="Q140" s="14">
        <f>IF(N140="","",IF(OR(N140="SL",N140="TP0"),-1,L140/J140))</f>
        <v/>
      </c>
      <c r="R140" s="14">
        <f>IF(N140="","",IF(N140="TP2",M140/J140,-1))</f>
        <v/>
      </c>
      <c r="S140" s="14">
        <f>IF(N140="","",IF(N140="SL",-1,IF(N140="TP0",0.5*K140/J140,0.5*(K140+L140)/J140)))</f>
        <v/>
      </c>
      <c r="T140" s="14">
        <f>IF(N140="","",IF(N140="SL",-1,IF(N140="TP0",0.5*K140/J140-0.5,0.5*(K140+L140)/J140)))</f>
        <v/>
      </c>
      <c r="U140" s="15">
        <f>IF(P140="","",P140*J140/100*Config!$B$4)</f>
        <v/>
      </c>
      <c r="V140" s="15">
        <f>IF(Q140="","",Q140*J140/100*Config!$B$4)</f>
        <v/>
      </c>
      <c r="W140" s="15">
        <f>IF(R140="","",R140*J140/100*Config!$B$4)</f>
        <v/>
      </c>
      <c r="X140" s="15">
        <f>IF(S140="","",S140*J140/100*Config!$B$4)</f>
        <v/>
      </c>
      <c r="Y140" s="15">
        <f>IF(T140="","",T140*J140/100*Config!$B$4)</f>
        <v/>
      </c>
      <c r="Z140" s="15">
        <f>IF(U140="","",Config!$B$4 + SUM($U$2:U140))</f>
        <v/>
      </c>
      <c r="AA140" s="15">
        <f>IF(V140="","",Config!$B$4 + SUM($V$2:V140))</f>
        <v/>
      </c>
      <c r="AB140" s="15">
        <f>IF(W140="","",Config!$B$4 + SUM($W$2:W140))</f>
        <v/>
      </c>
      <c r="AC140" s="15">
        <f>IF(X140="","",Config!$B$4 + SUM($X$2:X140))</f>
        <v/>
      </c>
      <c r="AD140" s="15">
        <f>IF(Y140="","",Config!$B$4 + SUM($Y$2:Y140))</f>
        <v/>
      </c>
      <c r="AE140" s="15">
        <f>IF(P140="","",P140*J140/100*Config!$B$11)</f>
        <v/>
      </c>
      <c r="AF140" s="15">
        <f>IF(Q140="","",Q140*J140/100*Config!$B$11)</f>
        <v/>
      </c>
      <c r="AG140" s="15">
        <f>IF(R140="","",R140*J140/100*Config!$B$11)</f>
        <v/>
      </c>
      <c r="AH140" s="15">
        <f>IF(S140="","",S140*J140/100*Config!$B$11)</f>
        <v/>
      </c>
      <c r="AI140" s="15">
        <f>IF(T140="","",T140*J140/100*Config!$B$11)</f>
        <v/>
      </c>
      <c r="AJ140" s="15">
        <f>IF(AE140="","",Config!$B$9 + SUM($AE$2:AE140))</f>
        <v/>
      </c>
      <c r="AK140" s="15">
        <f>IF(AF140="","",Config!$B$9 + SUM($AF$2:AF140))</f>
        <v/>
      </c>
      <c r="AL140" s="15">
        <f>IF(AG140="","",Config!$B$9 + SUM($AG$2:AG140))</f>
        <v/>
      </c>
      <c r="AM140" s="15">
        <f>IF(AH140="","",Config!$B$9 + SUM($AH$2:AH140))</f>
        <v/>
      </c>
      <c r="AN140" s="15">
        <f>IF(AI140="","",Config!$B$9 + SUM($AI$2:AI140))</f>
        <v/>
      </c>
      <c r="AO140" s="16">
        <f>IF(P140="","",IF(P140&gt;0,1,0))</f>
        <v/>
      </c>
      <c r="AP140" s="16">
        <f>IF(Q140="","",IF(Q140&gt;0,1,0))</f>
        <v/>
      </c>
      <c r="AQ140" s="16">
        <f>IF(R140="","",IF(R140&gt;0,1,0))</f>
        <v/>
      </c>
      <c r="AR140" s="16">
        <f>IF(S140="","",IF(S140&gt;0,1,0))</f>
        <v/>
      </c>
      <c r="AS140" s="16">
        <f>IF(T140="","",IF(T140&gt;0,1,0))</f>
        <v/>
      </c>
      <c r="AT140" s="17">
        <f>IF(Z140="","",IF(AT139="",Z140,MAX(AT139,Z140)))</f>
        <v/>
      </c>
      <c r="AU140" s="17">
        <f>IF(AA140="","",IF(AU139="",AA140,MAX(AU139,AA140)))</f>
        <v/>
      </c>
      <c r="AV140" s="17">
        <f>IF(AB140="","",IF(AV139="",AB140,MAX(AV139,AB140)))</f>
        <v/>
      </c>
      <c r="AW140" s="17">
        <f>IF(AC140="","",IF(AW139="",AC140,MAX(AW139,AC140)))</f>
        <v/>
      </c>
      <c r="AX140" s="17">
        <f>IF(AD140="","",IF(AX139="",AD140,MAX(AX139,AD140)))</f>
        <v/>
      </c>
      <c r="AY140" s="17">
        <f>IF(Z140="","",AT140-Z140)</f>
        <v/>
      </c>
      <c r="AZ140" s="17">
        <f>IF(AA140="","",AU140-AA140)</f>
        <v/>
      </c>
      <c r="BA140" s="17">
        <f>IF(AB140="","",AV140-AB140)</f>
        <v/>
      </c>
      <c r="BB140" s="17">
        <f>IF(AC140="","",AW140-AC140)</f>
        <v/>
      </c>
      <c r="BC140" s="17">
        <f>IF(AD140="","",AX140-AD140)</f>
        <v/>
      </c>
      <c r="BD140" s="17">
        <f>IF(OR(AE140="",B140=""),"",SUMIFS($AE$2:AE140,$B$2:B140,B140))</f>
        <v/>
      </c>
      <c r="BE140" s="17">
        <f>IF(OR(AF140="",B140=""),"",SUMIFS($AF$2:AF140,$B$2:B140,B140))</f>
        <v/>
      </c>
      <c r="BF140" s="17">
        <f>IF(OR(AG140="",B140=""),"",SUMIFS($AG$2:AG140,$B$2:B140,B140))</f>
        <v/>
      </c>
      <c r="BG140" s="17">
        <f>IF(OR(AH140="",B140=""),"",SUMIFS($AH$2:AH140,$B$2:B140,B140))</f>
        <v/>
      </c>
      <c r="BH140" s="17">
        <f>IF(OR(AI140="",B140=""),"",SUMIFS($AI$2:AI140,$B$2:B140,B140))</f>
        <v/>
      </c>
      <c r="BI140" s="17">
        <f>IF(AJ140="","",IF(BI139="",AJ140,MAX(BI139,AJ140)))</f>
        <v/>
      </c>
      <c r="BJ140" s="17">
        <f>IF(AK140="","",IF(BJ139="",AK140,MAX(BJ139,AK140)))</f>
        <v/>
      </c>
      <c r="BK140" s="17">
        <f>IF(AL140="","",IF(BK139="",AL140,MAX(BK139,AL140)))</f>
        <v/>
      </c>
      <c r="BL140" s="17">
        <f>IF(AM140="","",IF(BL139="",AM140,MAX(BL139,AM140)))</f>
        <v/>
      </c>
      <c r="BM140" s="17">
        <f>IF(AN140="","",IF(BM139="",AN140,MAX(BM139,AN140)))</f>
        <v/>
      </c>
      <c r="BN140" s="17">
        <f>IF(AJ140="","",BI140-AJ140)</f>
        <v/>
      </c>
      <c r="BO140" s="17">
        <f>IF(AK140="","",BJ140-AK140)</f>
        <v/>
      </c>
      <c r="BP140" s="17">
        <f>IF(AL140="","",BK140-AL140)</f>
        <v/>
      </c>
      <c r="BQ140" s="17">
        <f>IF(AM140="","",BL140-AM140)</f>
        <v/>
      </c>
      <c r="BR140" s="17">
        <f>IF(AN140="","",BM140-AN140)</f>
        <v/>
      </c>
    </row>
    <row r="141">
      <c r="A141">
        <f>ROW()-1</f>
        <v/>
      </c>
      <c r="B141" s="9" t="n"/>
      <c r="C141" s="12" t="n"/>
      <c r="D141" s="11">
        <f>IF(B141="","",CHOOSE(WEEKDAY(B141,2),"Lu","Ma","Mi","Jo","Vi","Sa","Du"))</f>
        <v/>
      </c>
      <c r="E141" s="11">
        <f>IF(OR(B141="",C141=""),"",IF(OR(WEEKDAY(B141,2)=1,WEEKDAY(B141,2)=5),"D",IF(AND(C141&gt;=TIME(15,30,0),C141&lt;TIME(16,30,0)),"C",IF(AND(AND(WEEKDAY(B141,2)&gt;=2,WEEKDAY(B141,2)&lt;=4),C141&gt;=TIME(16,35,0),C141&lt;TIME(17,0,0)),"A1",IF(AND(AND(WEEKDAY(B141,2)&gt;=2,WEEKDAY(B141,2)&lt;=4),C141&gt;=TIME(17,0,0),C141&lt;TIME(18,0,0)),"A2",IF(AND(AND(WEEKDAY(B141,2)&gt;=2,WEEKDAY(B141,2)&lt;=4),C141&gt;=TIME(18,0,0),C141&lt;TIME(19,0,0)),"A3",IF(AND(AND(WEEKDAY(B141,2)&gt;=2,WEEKDAY(B141,2)&lt;=4),C141&gt;=TIME(22,0,0),C141&lt;TIME(22,45,0)),"B","Other")))))))</f>
        <v/>
      </c>
      <c r="F141" s="12" t="n"/>
      <c r="G141" s="12" t="n"/>
      <c r="H141" s="12" t="n"/>
      <c r="I141" s="12" t="n"/>
      <c r="J141" s="13" t="n"/>
      <c r="K141" s="13" t="n"/>
      <c r="L141" s="13" t="n"/>
      <c r="M141" s="13" t="n"/>
      <c r="N141" s="12" t="n"/>
      <c r="O141" s="12" t="n"/>
      <c r="P141" s="14">
        <f>IF(N141="","",IF(N141="SL",-1,K141/J141))</f>
        <v/>
      </c>
      <c r="Q141" s="14">
        <f>IF(N141="","",IF(OR(N141="SL",N141="TP0"),-1,L141/J141))</f>
        <v/>
      </c>
      <c r="R141" s="14">
        <f>IF(N141="","",IF(N141="TP2",M141/J141,-1))</f>
        <v/>
      </c>
      <c r="S141" s="14">
        <f>IF(N141="","",IF(N141="SL",-1,IF(N141="TP0",0.5*K141/J141,0.5*(K141+L141)/J141)))</f>
        <v/>
      </c>
      <c r="T141" s="14">
        <f>IF(N141="","",IF(N141="SL",-1,IF(N141="TP0",0.5*K141/J141-0.5,0.5*(K141+L141)/J141)))</f>
        <v/>
      </c>
      <c r="U141" s="15">
        <f>IF(P141="","",P141*J141/100*Config!$B$4)</f>
        <v/>
      </c>
      <c r="V141" s="15">
        <f>IF(Q141="","",Q141*J141/100*Config!$B$4)</f>
        <v/>
      </c>
      <c r="W141" s="15">
        <f>IF(R141="","",R141*J141/100*Config!$B$4)</f>
        <v/>
      </c>
      <c r="X141" s="15">
        <f>IF(S141="","",S141*J141/100*Config!$B$4)</f>
        <v/>
      </c>
      <c r="Y141" s="15">
        <f>IF(T141="","",T141*J141/100*Config!$B$4)</f>
        <v/>
      </c>
      <c r="Z141" s="15">
        <f>IF(U141="","",Config!$B$4 + SUM($U$2:U141))</f>
        <v/>
      </c>
      <c r="AA141" s="15">
        <f>IF(V141="","",Config!$B$4 + SUM($V$2:V141))</f>
        <v/>
      </c>
      <c r="AB141" s="15">
        <f>IF(W141="","",Config!$B$4 + SUM($W$2:W141))</f>
        <v/>
      </c>
      <c r="AC141" s="15">
        <f>IF(X141="","",Config!$B$4 + SUM($X$2:X141))</f>
        <v/>
      </c>
      <c r="AD141" s="15">
        <f>IF(Y141="","",Config!$B$4 + SUM($Y$2:Y141))</f>
        <v/>
      </c>
      <c r="AE141" s="15">
        <f>IF(P141="","",P141*J141/100*Config!$B$11)</f>
        <v/>
      </c>
      <c r="AF141" s="15">
        <f>IF(Q141="","",Q141*J141/100*Config!$B$11)</f>
        <v/>
      </c>
      <c r="AG141" s="15">
        <f>IF(R141="","",R141*J141/100*Config!$B$11)</f>
        <v/>
      </c>
      <c r="AH141" s="15">
        <f>IF(S141="","",S141*J141/100*Config!$B$11)</f>
        <v/>
      </c>
      <c r="AI141" s="15">
        <f>IF(T141="","",T141*J141/100*Config!$B$11)</f>
        <v/>
      </c>
      <c r="AJ141" s="15">
        <f>IF(AE141="","",Config!$B$9 + SUM($AE$2:AE141))</f>
        <v/>
      </c>
      <c r="AK141" s="15">
        <f>IF(AF141="","",Config!$B$9 + SUM($AF$2:AF141))</f>
        <v/>
      </c>
      <c r="AL141" s="15">
        <f>IF(AG141="","",Config!$B$9 + SUM($AG$2:AG141))</f>
        <v/>
      </c>
      <c r="AM141" s="15">
        <f>IF(AH141="","",Config!$B$9 + SUM($AH$2:AH141))</f>
        <v/>
      </c>
      <c r="AN141" s="15">
        <f>IF(AI141="","",Config!$B$9 + SUM($AI$2:AI141))</f>
        <v/>
      </c>
      <c r="AO141" s="16">
        <f>IF(P141="","",IF(P141&gt;0,1,0))</f>
        <v/>
      </c>
      <c r="AP141" s="16">
        <f>IF(Q141="","",IF(Q141&gt;0,1,0))</f>
        <v/>
      </c>
      <c r="AQ141" s="16">
        <f>IF(R141="","",IF(R141&gt;0,1,0))</f>
        <v/>
      </c>
      <c r="AR141" s="16">
        <f>IF(S141="","",IF(S141&gt;0,1,0))</f>
        <v/>
      </c>
      <c r="AS141" s="16">
        <f>IF(T141="","",IF(T141&gt;0,1,0))</f>
        <v/>
      </c>
      <c r="AT141" s="17">
        <f>IF(Z141="","",IF(AT140="",Z141,MAX(AT140,Z141)))</f>
        <v/>
      </c>
      <c r="AU141" s="17">
        <f>IF(AA141="","",IF(AU140="",AA141,MAX(AU140,AA141)))</f>
        <v/>
      </c>
      <c r="AV141" s="17">
        <f>IF(AB141="","",IF(AV140="",AB141,MAX(AV140,AB141)))</f>
        <v/>
      </c>
      <c r="AW141" s="17">
        <f>IF(AC141="","",IF(AW140="",AC141,MAX(AW140,AC141)))</f>
        <v/>
      </c>
      <c r="AX141" s="17">
        <f>IF(AD141="","",IF(AX140="",AD141,MAX(AX140,AD141)))</f>
        <v/>
      </c>
      <c r="AY141" s="17">
        <f>IF(Z141="","",AT141-Z141)</f>
        <v/>
      </c>
      <c r="AZ141" s="17">
        <f>IF(AA141="","",AU141-AA141)</f>
        <v/>
      </c>
      <c r="BA141" s="17">
        <f>IF(AB141="","",AV141-AB141)</f>
        <v/>
      </c>
      <c r="BB141" s="17">
        <f>IF(AC141="","",AW141-AC141)</f>
        <v/>
      </c>
      <c r="BC141" s="17">
        <f>IF(AD141="","",AX141-AD141)</f>
        <v/>
      </c>
      <c r="BD141" s="17">
        <f>IF(OR(AE141="",B141=""),"",SUMIFS($AE$2:AE141,$B$2:B141,B141))</f>
        <v/>
      </c>
      <c r="BE141" s="17">
        <f>IF(OR(AF141="",B141=""),"",SUMIFS($AF$2:AF141,$B$2:B141,B141))</f>
        <v/>
      </c>
      <c r="BF141" s="17">
        <f>IF(OR(AG141="",B141=""),"",SUMIFS($AG$2:AG141,$B$2:B141,B141))</f>
        <v/>
      </c>
      <c r="BG141" s="17">
        <f>IF(OR(AH141="",B141=""),"",SUMIFS($AH$2:AH141,$B$2:B141,B141))</f>
        <v/>
      </c>
      <c r="BH141" s="17">
        <f>IF(OR(AI141="",B141=""),"",SUMIFS($AI$2:AI141,$B$2:B141,B141))</f>
        <v/>
      </c>
      <c r="BI141" s="17">
        <f>IF(AJ141="","",IF(BI140="",AJ141,MAX(BI140,AJ141)))</f>
        <v/>
      </c>
      <c r="BJ141" s="17">
        <f>IF(AK141="","",IF(BJ140="",AK141,MAX(BJ140,AK141)))</f>
        <v/>
      </c>
      <c r="BK141" s="17">
        <f>IF(AL141="","",IF(BK140="",AL141,MAX(BK140,AL141)))</f>
        <v/>
      </c>
      <c r="BL141" s="17">
        <f>IF(AM141="","",IF(BL140="",AM141,MAX(BL140,AM141)))</f>
        <v/>
      </c>
      <c r="BM141" s="17">
        <f>IF(AN141="","",IF(BM140="",AN141,MAX(BM140,AN141)))</f>
        <v/>
      </c>
      <c r="BN141" s="17">
        <f>IF(AJ141="","",BI141-AJ141)</f>
        <v/>
      </c>
      <c r="BO141" s="17">
        <f>IF(AK141="","",BJ141-AK141)</f>
        <v/>
      </c>
      <c r="BP141" s="17">
        <f>IF(AL141="","",BK141-AL141)</f>
        <v/>
      </c>
      <c r="BQ141" s="17">
        <f>IF(AM141="","",BL141-AM141)</f>
        <v/>
      </c>
      <c r="BR141" s="17">
        <f>IF(AN141="","",BM141-AN141)</f>
        <v/>
      </c>
    </row>
    <row r="142">
      <c r="A142">
        <f>ROW()-1</f>
        <v/>
      </c>
      <c r="B142" s="9" t="n"/>
      <c r="C142" s="12" t="n"/>
      <c r="D142" s="11">
        <f>IF(B142="","",CHOOSE(WEEKDAY(B142,2),"Lu","Ma","Mi","Jo","Vi","Sa","Du"))</f>
        <v/>
      </c>
      <c r="E142" s="11">
        <f>IF(OR(B142="",C142=""),"",IF(OR(WEEKDAY(B142,2)=1,WEEKDAY(B142,2)=5),"D",IF(AND(C142&gt;=TIME(15,30,0),C142&lt;TIME(16,30,0)),"C",IF(AND(AND(WEEKDAY(B142,2)&gt;=2,WEEKDAY(B142,2)&lt;=4),C142&gt;=TIME(16,35,0),C142&lt;TIME(17,0,0)),"A1",IF(AND(AND(WEEKDAY(B142,2)&gt;=2,WEEKDAY(B142,2)&lt;=4),C142&gt;=TIME(17,0,0),C142&lt;TIME(18,0,0)),"A2",IF(AND(AND(WEEKDAY(B142,2)&gt;=2,WEEKDAY(B142,2)&lt;=4),C142&gt;=TIME(18,0,0),C142&lt;TIME(19,0,0)),"A3",IF(AND(AND(WEEKDAY(B142,2)&gt;=2,WEEKDAY(B142,2)&lt;=4),C142&gt;=TIME(22,0,0),C142&lt;TIME(22,45,0)),"B","Other")))))))</f>
        <v/>
      </c>
      <c r="F142" s="12" t="n"/>
      <c r="G142" s="12" t="n"/>
      <c r="H142" s="12" t="n"/>
      <c r="I142" s="12" t="n"/>
      <c r="J142" s="13" t="n"/>
      <c r="K142" s="13" t="n"/>
      <c r="L142" s="13" t="n"/>
      <c r="M142" s="13" t="n"/>
      <c r="N142" s="12" t="n"/>
      <c r="O142" s="12" t="n"/>
      <c r="P142" s="14">
        <f>IF(N142="","",IF(N142="SL",-1,K142/J142))</f>
        <v/>
      </c>
      <c r="Q142" s="14">
        <f>IF(N142="","",IF(OR(N142="SL",N142="TP0"),-1,L142/J142))</f>
        <v/>
      </c>
      <c r="R142" s="14">
        <f>IF(N142="","",IF(N142="TP2",M142/J142,-1))</f>
        <v/>
      </c>
      <c r="S142" s="14">
        <f>IF(N142="","",IF(N142="SL",-1,IF(N142="TP0",0.5*K142/J142,0.5*(K142+L142)/J142)))</f>
        <v/>
      </c>
      <c r="T142" s="14">
        <f>IF(N142="","",IF(N142="SL",-1,IF(N142="TP0",0.5*K142/J142-0.5,0.5*(K142+L142)/J142)))</f>
        <v/>
      </c>
      <c r="U142" s="15">
        <f>IF(P142="","",P142*J142/100*Config!$B$4)</f>
        <v/>
      </c>
      <c r="V142" s="15">
        <f>IF(Q142="","",Q142*J142/100*Config!$B$4)</f>
        <v/>
      </c>
      <c r="W142" s="15">
        <f>IF(R142="","",R142*J142/100*Config!$B$4)</f>
        <v/>
      </c>
      <c r="X142" s="15">
        <f>IF(S142="","",S142*J142/100*Config!$B$4)</f>
        <v/>
      </c>
      <c r="Y142" s="15">
        <f>IF(T142="","",T142*J142/100*Config!$B$4)</f>
        <v/>
      </c>
      <c r="Z142" s="15">
        <f>IF(U142="","",Config!$B$4 + SUM($U$2:U142))</f>
        <v/>
      </c>
      <c r="AA142" s="15">
        <f>IF(V142="","",Config!$B$4 + SUM($V$2:V142))</f>
        <v/>
      </c>
      <c r="AB142" s="15">
        <f>IF(W142="","",Config!$B$4 + SUM($W$2:W142))</f>
        <v/>
      </c>
      <c r="AC142" s="15">
        <f>IF(X142="","",Config!$B$4 + SUM($X$2:X142))</f>
        <v/>
      </c>
      <c r="AD142" s="15">
        <f>IF(Y142="","",Config!$B$4 + SUM($Y$2:Y142))</f>
        <v/>
      </c>
      <c r="AE142" s="15">
        <f>IF(P142="","",P142*J142/100*Config!$B$11)</f>
        <v/>
      </c>
      <c r="AF142" s="15">
        <f>IF(Q142="","",Q142*J142/100*Config!$B$11)</f>
        <v/>
      </c>
      <c r="AG142" s="15">
        <f>IF(R142="","",R142*J142/100*Config!$B$11)</f>
        <v/>
      </c>
      <c r="AH142" s="15">
        <f>IF(S142="","",S142*J142/100*Config!$B$11)</f>
        <v/>
      </c>
      <c r="AI142" s="15">
        <f>IF(T142="","",T142*J142/100*Config!$B$11)</f>
        <v/>
      </c>
      <c r="AJ142" s="15">
        <f>IF(AE142="","",Config!$B$9 + SUM($AE$2:AE142))</f>
        <v/>
      </c>
      <c r="AK142" s="15">
        <f>IF(AF142="","",Config!$B$9 + SUM($AF$2:AF142))</f>
        <v/>
      </c>
      <c r="AL142" s="15">
        <f>IF(AG142="","",Config!$B$9 + SUM($AG$2:AG142))</f>
        <v/>
      </c>
      <c r="AM142" s="15">
        <f>IF(AH142="","",Config!$B$9 + SUM($AH$2:AH142))</f>
        <v/>
      </c>
      <c r="AN142" s="15">
        <f>IF(AI142="","",Config!$B$9 + SUM($AI$2:AI142))</f>
        <v/>
      </c>
      <c r="AO142" s="16">
        <f>IF(P142="","",IF(P142&gt;0,1,0))</f>
        <v/>
      </c>
      <c r="AP142" s="16">
        <f>IF(Q142="","",IF(Q142&gt;0,1,0))</f>
        <v/>
      </c>
      <c r="AQ142" s="16">
        <f>IF(R142="","",IF(R142&gt;0,1,0))</f>
        <v/>
      </c>
      <c r="AR142" s="16">
        <f>IF(S142="","",IF(S142&gt;0,1,0))</f>
        <v/>
      </c>
      <c r="AS142" s="16">
        <f>IF(T142="","",IF(T142&gt;0,1,0))</f>
        <v/>
      </c>
      <c r="AT142" s="17">
        <f>IF(Z142="","",IF(AT141="",Z142,MAX(AT141,Z142)))</f>
        <v/>
      </c>
      <c r="AU142" s="17">
        <f>IF(AA142="","",IF(AU141="",AA142,MAX(AU141,AA142)))</f>
        <v/>
      </c>
      <c r="AV142" s="17">
        <f>IF(AB142="","",IF(AV141="",AB142,MAX(AV141,AB142)))</f>
        <v/>
      </c>
      <c r="AW142" s="17">
        <f>IF(AC142="","",IF(AW141="",AC142,MAX(AW141,AC142)))</f>
        <v/>
      </c>
      <c r="AX142" s="17">
        <f>IF(AD142="","",IF(AX141="",AD142,MAX(AX141,AD142)))</f>
        <v/>
      </c>
      <c r="AY142" s="17">
        <f>IF(Z142="","",AT142-Z142)</f>
        <v/>
      </c>
      <c r="AZ142" s="17">
        <f>IF(AA142="","",AU142-AA142)</f>
        <v/>
      </c>
      <c r="BA142" s="17">
        <f>IF(AB142="","",AV142-AB142)</f>
        <v/>
      </c>
      <c r="BB142" s="17">
        <f>IF(AC142="","",AW142-AC142)</f>
        <v/>
      </c>
      <c r="BC142" s="17">
        <f>IF(AD142="","",AX142-AD142)</f>
        <v/>
      </c>
      <c r="BD142" s="17">
        <f>IF(OR(AE142="",B142=""),"",SUMIFS($AE$2:AE142,$B$2:B142,B142))</f>
        <v/>
      </c>
      <c r="BE142" s="17">
        <f>IF(OR(AF142="",B142=""),"",SUMIFS($AF$2:AF142,$B$2:B142,B142))</f>
        <v/>
      </c>
      <c r="BF142" s="17">
        <f>IF(OR(AG142="",B142=""),"",SUMIFS($AG$2:AG142,$B$2:B142,B142))</f>
        <v/>
      </c>
      <c r="BG142" s="17">
        <f>IF(OR(AH142="",B142=""),"",SUMIFS($AH$2:AH142,$B$2:B142,B142))</f>
        <v/>
      </c>
      <c r="BH142" s="17">
        <f>IF(OR(AI142="",B142=""),"",SUMIFS($AI$2:AI142,$B$2:B142,B142))</f>
        <v/>
      </c>
      <c r="BI142" s="17">
        <f>IF(AJ142="","",IF(BI141="",AJ142,MAX(BI141,AJ142)))</f>
        <v/>
      </c>
      <c r="BJ142" s="17">
        <f>IF(AK142="","",IF(BJ141="",AK142,MAX(BJ141,AK142)))</f>
        <v/>
      </c>
      <c r="BK142" s="17">
        <f>IF(AL142="","",IF(BK141="",AL142,MAX(BK141,AL142)))</f>
        <v/>
      </c>
      <c r="BL142" s="17">
        <f>IF(AM142="","",IF(BL141="",AM142,MAX(BL141,AM142)))</f>
        <v/>
      </c>
      <c r="BM142" s="17">
        <f>IF(AN142="","",IF(BM141="",AN142,MAX(BM141,AN142)))</f>
        <v/>
      </c>
      <c r="BN142" s="17">
        <f>IF(AJ142="","",BI142-AJ142)</f>
        <v/>
      </c>
      <c r="BO142" s="17">
        <f>IF(AK142="","",BJ142-AK142)</f>
        <v/>
      </c>
      <c r="BP142" s="17">
        <f>IF(AL142="","",BK142-AL142)</f>
        <v/>
      </c>
      <c r="BQ142" s="17">
        <f>IF(AM142="","",BL142-AM142)</f>
        <v/>
      </c>
      <c r="BR142" s="17">
        <f>IF(AN142="","",BM142-AN142)</f>
        <v/>
      </c>
    </row>
    <row r="143">
      <c r="A143">
        <f>ROW()-1</f>
        <v/>
      </c>
      <c r="B143" s="9" t="n"/>
      <c r="C143" s="12" t="n"/>
      <c r="D143" s="11">
        <f>IF(B143="","",CHOOSE(WEEKDAY(B143,2),"Lu","Ma","Mi","Jo","Vi","Sa","Du"))</f>
        <v/>
      </c>
      <c r="E143" s="11">
        <f>IF(OR(B143="",C143=""),"",IF(OR(WEEKDAY(B143,2)=1,WEEKDAY(B143,2)=5),"D",IF(AND(C143&gt;=TIME(15,30,0),C143&lt;TIME(16,30,0)),"C",IF(AND(AND(WEEKDAY(B143,2)&gt;=2,WEEKDAY(B143,2)&lt;=4),C143&gt;=TIME(16,35,0),C143&lt;TIME(17,0,0)),"A1",IF(AND(AND(WEEKDAY(B143,2)&gt;=2,WEEKDAY(B143,2)&lt;=4),C143&gt;=TIME(17,0,0),C143&lt;TIME(18,0,0)),"A2",IF(AND(AND(WEEKDAY(B143,2)&gt;=2,WEEKDAY(B143,2)&lt;=4),C143&gt;=TIME(18,0,0),C143&lt;TIME(19,0,0)),"A3",IF(AND(AND(WEEKDAY(B143,2)&gt;=2,WEEKDAY(B143,2)&lt;=4),C143&gt;=TIME(22,0,0),C143&lt;TIME(22,45,0)),"B","Other")))))))</f>
        <v/>
      </c>
      <c r="F143" s="12" t="n"/>
      <c r="G143" s="12" t="n"/>
      <c r="H143" s="12" t="n"/>
      <c r="I143" s="12" t="n"/>
      <c r="J143" s="13" t="n"/>
      <c r="K143" s="13" t="n"/>
      <c r="L143" s="13" t="n"/>
      <c r="M143" s="13" t="n"/>
      <c r="N143" s="12" t="n"/>
      <c r="O143" s="12" t="n"/>
      <c r="P143" s="14">
        <f>IF(N143="","",IF(N143="SL",-1,K143/J143))</f>
        <v/>
      </c>
      <c r="Q143" s="14">
        <f>IF(N143="","",IF(OR(N143="SL",N143="TP0"),-1,L143/J143))</f>
        <v/>
      </c>
      <c r="R143" s="14">
        <f>IF(N143="","",IF(N143="TP2",M143/J143,-1))</f>
        <v/>
      </c>
      <c r="S143" s="14">
        <f>IF(N143="","",IF(N143="SL",-1,IF(N143="TP0",0.5*K143/J143,0.5*(K143+L143)/J143)))</f>
        <v/>
      </c>
      <c r="T143" s="14">
        <f>IF(N143="","",IF(N143="SL",-1,IF(N143="TP0",0.5*K143/J143-0.5,0.5*(K143+L143)/J143)))</f>
        <v/>
      </c>
      <c r="U143" s="15">
        <f>IF(P143="","",P143*J143/100*Config!$B$4)</f>
        <v/>
      </c>
      <c r="V143" s="15">
        <f>IF(Q143="","",Q143*J143/100*Config!$B$4)</f>
        <v/>
      </c>
      <c r="W143" s="15">
        <f>IF(R143="","",R143*J143/100*Config!$B$4)</f>
        <v/>
      </c>
      <c r="X143" s="15">
        <f>IF(S143="","",S143*J143/100*Config!$B$4)</f>
        <v/>
      </c>
      <c r="Y143" s="15">
        <f>IF(T143="","",T143*J143/100*Config!$B$4)</f>
        <v/>
      </c>
      <c r="Z143" s="15">
        <f>IF(U143="","",Config!$B$4 + SUM($U$2:U143))</f>
        <v/>
      </c>
      <c r="AA143" s="15">
        <f>IF(V143="","",Config!$B$4 + SUM($V$2:V143))</f>
        <v/>
      </c>
      <c r="AB143" s="15">
        <f>IF(W143="","",Config!$B$4 + SUM($W$2:W143))</f>
        <v/>
      </c>
      <c r="AC143" s="15">
        <f>IF(X143="","",Config!$B$4 + SUM($X$2:X143))</f>
        <v/>
      </c>
      <c r="AD143" s="15">
        <f>IF(Y143="","",Config!$B$4 + SUM($Y$2:Y143))</f>
        <v/>
      </c>
      <c r="AE143" s="15">
        <f>IF(P143="","",P143*J143/100*Config!$B$11)</f>
        <v/>
      </c>
      <c r="AF143" s="15">
        <f>IF(Q143="","",Q143*J143/100*Config!$B$11)</f>
        <v/>
      </c>
      <c r="AG143" s="15">
        <f>IF(R143="","",R143*J143/100*Config!$B$11)</f>
        <v/>
      </c>
      <c r="AH143" s="15">
        <f>IF(S143="","",S143*J143/100*Config!$B$11)</f>
        <v/>
      </c>
      <c r="AI143" s="15">
        <f>IF(T143="","",T143*J143/100*Config!$B$11)</f>
        <v/>
      </c>
      <c r="AJ143" s="15">
        <f>IF(AE143="","",Config!$B$9 + SUM($AE$2:AE143))</f>
        <v/>
      </c>
      <c r="AK143" s="15">
        <f>IF(AF143="","",Config!$B$9 + SUM($AF$2:AF143))</f>
        <v/>
      </c>
      <c r="AL143" s="15">
        <f>IF(AG143="","",Config!$B$9 + SUM($AG$2:AG143))</f>
        <v/>
      </c>
      <c r="AM143" s="15">
        <f>IF(AH143="","",Config!$B$9 + SUM($AH$2:AH143))</f>
        <v/>
      </c>
      <c r="AN143" s="15">
        <f>IF(AI143="","",Config!$B$9 + SUM($AI$2:AI143))</f>
        <v/>
      </c>
      <c r="AO143" s="16">
        <f>IF(P143="","",IF(P143&gt;0,1,0))</f>
        <v/>
      </c>
      <c r="AP143" s="16">
        <f>IF(Q143="","",IF(Q143&gt;0,1,0))</f>
        <v/>
      </c>
      <c r="AQ143" s="16">
        <f>IF(R143="","",IF(R143&gt;0,1,0))</f>
        <v/>
      </c>
      <c r="AR143" s="16">
        <f>IF(S143="","",IF(S143&gt;0,1,0))</f>
        <v/>
      </c>
      <c r="AS143" s="16">
        <f>IF(T143="","",IF(T143&gt;0,1,0))</f>
        <v/>
      </c>
      <c r="AT143" s="17">
        <f>IF(Z143="","",IF(AT142="",Z143,MAX(AT142,Z143)))</f>
        <v/>
      </c>
      <c r="AU143" s="17">
        <f>IF(AA143="","",IF(AU142="",AA143,MAX(AU142,AA143)))</f>
        <v/>
      </c>
      <c r="AV143" s="17">
        <f>IF(AB143="","",IF(AV142="",AB143,MAX(AV142,AB143)))</f>
        <v/>
      </c>
      <c r="AW143" s="17">
        <f>IF(AC143="","",IF(AW142="",AC143,MAX(AW142,AC143)))</f>
        <v/>
      </c>
      <c r="AX143" s="17">
        <f>IF(AD143="","",IF(AX142="",AD143,MAX(AX142,AD143)))</f>
        <v/>
      </c>
      <c r="AY143" s="17">
        <f>IF(Z143="","",AT143-Z143)</f>
        <v/>
      </c>
      <c r="AZ143" s="17">
        <f>IF(AA143="","",AU143-AA143)</f>
        <v/>
      </c>
      <c r="BA143" s="17">
        <f>IF(AB143="","",AV143-AB143)</f>
        <v/>
      </c>
      <c r="BB143" s="17">
        <f>IF(AC143="","",AW143-AC143)</f>
        <v/>
      </c>
      <c r="BC143" s="17">
        <f>IF(AD143="","",AX143-AD143)</f>
        <v/>
      </c>
      <c r="BD143" s="17">
        <f>IF(OR(AE143="",B143=""),"",SUMIFS($AE$2:AE143,$B$2:B143,B143))</f>
        <v/>
      </c>
      <c r="BE143" s="17">
        <f>IF(OR(AF143="",B143=""),"",SUMIFS($AF$2:AF143,$B$2:B143,B143))</f>
        <v/>
      </c>
      <c r="BF143" s="17">
        <f>IF(OR(AG143="",B143=""),"",SUMIFS($AG$2:AG143,$B$2:B143,B143))</f>
        <v/>
      </c>
      <c r="BG143" s="17">
        <f>IF(OR(AH143="",B143=""),"",SUMIFS($AH$2:AH143,$B$2:B143,B143))</f>
        <v/>
      </c>
      <c r="BH143" s="17">
        <f>IF(OR(AI143="",B143=""),"",SUMIFS($AI$2:AI143,$B$2:B143,B143))</f>
        <v/>
      </c>
      <c r="BI143" s="17">
        <f>IF(AJ143="","",IF(BI142="",AJ143,MAX(BI142,AJ143)))</f>
        <v/>
      </c>
      <c r="BJ143" s="17">
        <f>IF(AK143="","",IF(BJ142="",AK143,MAX(BJ142,AK143)))</f>
        <v/>
      </c>
      <c r="BK143" s="17">
        <f>IF(AL143="","",IF(BK142="",AL143,MAX(BK142,AL143)))</f>
        <v/>
      </c>
      <c r="BL143" s="17">
        <f>IF(AM143="","",IF(BL142="",AM143,MAX(BL142,AM143)))</f>
        <v/>
      </c>
      <c r="BM143" s="17">
        <f>IF(AN143="","",IF(BM142="",AN143,MAX(BM142,AN143)))</f>
        <v/>
      </c>
      <c r="BN143" s="17">
        <f>IF(AJ143="","",BI143-AJ143)</f>
        <v/>
      </c>
      <c r="BO143" s="17">
        <f>IF(AK143="","",BJ143-AK143)</f>
        <v/>
      </c>
      <c r="BP143" s="17">
        <f>IF(AL143="","",BK143-AL143)</f>
        <v/>
      </c>
      <c r="BQ143" s="17">
        <f>IF(AM143="","",BL143-AM143)</f>
        <v/>
      </c>
      <c r="BR143" s="17">
        <f>IF(AN143="","",BM143-AN143)</f>
        <v/>
      </c>
    </row>
    <row r="144">
      <c r="A144">
        <f>ROW()-1</f>
        <v/>
      </c>
      <c r="B144" s="9" t="n"/>
      <c r="C144" s="12" t="n"/>
      <c r="D144" s="11">
        <f>IF(B144="","",CHOOSE(WEEKDAY(B144,2),"Lu","Ma","Mi","Jo","Vi","Sa","Du"))</f>
        <v/>
      </c>
      <c r="E144" s="11">
        <f>IF(OR(B144="",C144=""),"",IF(OR(WEEKDAY(B144,2)=1,WEEKDAY(B144,2)=5),"D",IF(AND(C144&gt;=TIME(15,30,0),C144&lt;TIME(16,30,0)),"C",IF(AND(AND(WEEKDAY(B144,2)&gt;=2,WEEKDAY(B144,2)&lt;=4),C144&gt;=TIME(16,35,0),C144&lt;TIME(17,0,0)),"A1",IF(AND(AND(WEEKDAY(B144,2)&gt;=2,WEEKDAY(B144,2)&lt;=4),C144&gt;=TIME(17,0,0),C144&lt;TIME(18,0,0)),"A2",IF(AND(AND(WEEKDAY(B144,2)&gt;=2,WEEKDAY(B144,2)&lt;=4),C144&gt;=TIME(18,0,0),C144&lt;TIME(19,0,0)),"A3",IF(AND(AND(WEEKDAY(B144,2)&gt;=2,WEEKDAY(B144,2)&lt;=4),C144&gt;=TIME(22,0,0),C144&lt;TIME(22,45,0)),"B","Other")))))))</f>
        <v/>
      </c>
      <c r="F144" s="12" t="n"/>
      <c r="G144" s="12" t="n"/>
      <c r="H144" s="12" t="n"/>
      <c r="I144" s="12" t="n"/>
      <c r="J144" s="13" t="n"/>
      <c r="K144" s="13" t="n"/>
      <c r="L144" s="13" t="n"/>
      <c r="M144" s="13" t="n"/>
      <c r="N144" s="12" t="n"/>
      <c r="O144" s="12" t="n"/>
      <c r="P144" s="14">
        <f>IF(N144="","",IF(N144="SL",-1,K144/J144))</f>
        <v/>
      </c>
      <c r="Q144" s="14">
        <f>IF(N144="","",IF(OR(N144="SL",N144="TP0"),-1,L144/J144))</f>
        <v/>
      </c>
      <c r="R144" s="14">
        <f>IF(N144="","",IF(N144="TP2",M144/J144,-1))</f>
        <v/>
      </c>
      <c r="S144" s="14">
        <f>IF(N144="","",IF(N144="SL",-1,IF(N144="TP0",0.5*K144/J144,0.5*(K144+L144)/J144)))</f>
        <v/>
      </c>
      <c r="T144" s="14">
        <f>IF(N144="","",IF(N144="SL",-1,IF(N144="TP0",0.5*K144/J144-0.5,0.5*(K144+L144)/J144)))</f>
        <v/>
      </c>
      <c r="U144" s="15">
        <f>IF(P144="","",P144*J144/100*Config!$B$4)</f>
        <v/>
      </c>
      <c r="V144" s="15">
        <f>IF(Q144="","",Q144*J144/100*Config!$B$4)</f>
        <v/>
      </c>
      <c r="W144" s="15">
        <f>IF(R144="","",R144*J144/100*Config!$B$4)</f>
        <v/>
      </c>
      <c r="X144" s="15">
        <f>IF(S144="","",S144*J144/100*Config!$B$4)</f>
        <v/>
      </c>
      <c r="Y144" s="15">
        <f>IF(T144="","",T144*J144/100*Config!$B$4)</f>
        <v/>
      </c>
      <c r="Z144" s="15">
        <f>IF(U144="","",Config!$B$4 + SUM($U$2:U144))</f>
        <v/>
      </c>
      <c r="AA144" s="15">
        <f>IF(V144="","",Config!$B$4 + SUM($V$2:V144))</f>
        <v/>
      </c>
      <c r="AB144" s="15">
        <f>IF(W144="","",Config!$B$4 + SUM($W$2:W144))</f>
        <v/>
      </c>
      <c r="AC144" s="15">
        <f>IF(X144="","",Config!$B$4 + SUM($X$2:X144))</f>
        <v/>
      </c>
      <c r="AD144" s="15">
        <f>IF(Y144="","",Config!$B$4 + SUM($Y$2:Y144))</f>
        <v/>
      </c>
      <c r="AE144" s="15">
        <f>IF(P144="","",P144*J144/100*Config!$B$11)</f>
        <v/>
      </c>
      <c r="AF144" s="15">
        <f>IF(Q144="","",Q144*J144/100*Config!$B$11)</f>
        <v/>
      </c>
      <c r="AG144" s="15">
        <f>IF(R144="","",R144*J144/100*Config!$B$11)</f>
        <v/>
      </c>
      <c r="AH144" s="15">
        <f>IF(S144="","",S144*J144/100*Config!$B$11)</f>
        <v/>
      </c>
      <c r="AI144" s="15">
        <f>IF(T144="","",T144*J144/100*Config!$B$11)</f>
        <v/>
      </c>
      <c r="AJ144" s="15">
        <f>IF(AE144="","",Config!$B$9 + SUM($AE$2:AE144))</f>
        <v/>
      </c>
      <c r="AK144" s="15">
        <f>IF(AF144="","",Config!$B$9 + SUM($AF$2:AF144))</f>
        <v/>
      </c>
      <c r="AL144" s="15">
        <f>IF(AG144="","",Config!$B$9 + SUM($AG$2:AG144))</f>
        <v/>
      </c>
      <c r="AM144" s="15">
        <f>IF(AH144="","",Config!$B$9 + SUM($AH$2:AH144))</f>
        <v/>
      </c>
      <c r="AN144" s="15">
        <f>IF(AI144="","",Config!$B$9 + SUM($AI$2:AI144))</f>
        <v/>
      </c>
      <c r="AO144" s="16">
        <f>IF(P144="","",IF(P144&gt;0,1,0))</f>
        <v/>
      </c>
      <c r="AP144" s="16">
        <f>IF(Q144="","",IF(Q144&gt;0,1,0))</f>
        <v/>
      </c>
      <c r="AQ144" s="16">
        <f>IF(R144="","",IF(R144&gt;0,1,0))</f>
        <v/>
      </c>
      <c r="AR144" s="16">
        <f>IF(S144="","",IF(S144&gt;0,1,0))</f>
        <v/>
      </c>
      <c r="AS144" s="16">
        <f>IF(T144="","",IF(T144&gt;0,1,0))</f>
        <v/>
      </c>
      <c r="AT144" s="17">
        <f>IF(Z144="","",IF(AT143="",Z144,MAX(AT143,Z144)))</f>
        <v/>
      </c>
      <c r="AU144" s="17">
        <f>IF(AA144="","",IF(AU143="",AA144,MAX(AU143,AA144)))</f>
        <v/>
      </c>
      <c r="AV144" s="17">
        <f>IF(AB144="","",IF(AV143="",AB144,MAX(AV143,AB144)))</f>
        <v/>
      </c>
      <c r="AW144" s="17">
        <f>IF(AC144="","",IF(AW143="",AC144,MAX(AW143,AC144)))</f>
        <v/>
      </c>
      <c r="AX144" s="17">
        <f>IF(AD144="","",IF(AX143="",AD144,MAX(AX143,AD144)))</f>
        <v/>
      </c>
      <c r="AY144" s="17">
        <f>IF(Z144="","",AT144-Z144)</f>
        <v/>
      </c>
      <c r="AZ144" s="17">
        <f>IF(AA144="","",AU144-AA144)</f>
        <v/>
      </c>
      <c r="BA144" s="17">
        <f>IF(AB144="","",AV144-AB144)</f>
        <v/>
      </c>
      <c r="BB144" s="17">
        <f>IF(AC144="","",AW144-AC144)</f>
        <v/>
      </c>
      <c r="BC144" s="17">
        <f>IF(AD144="","",AX144-AD144)</f>
        <v/>
      </c>
      <c r="BD144" s="17">
        <f>IF(OR(AE144="",B144=""),"",SUMIFS($AE$2:AE144,$B$2:B144,B144))</f>
        <v/>
      </c>
      <c r="BE144" s="17">
        <f>IF(OR(AF144="",B144=""),"",SUMIFS($AF$2:AF144,$B$2:B144,B144))</f>
        <v/>
      </c>
      <c r="BF144" s="17">
        <f>IF(OR(AG144="",B144=""),"",SUMIFS($AG$2:AG144,$B$2:B144,B144))</f>
        <v/>
      </c>
      <c r="BG144" s="17">
        <f>IF(OR(AH144="",B144=""),"",SUMIFS($AH$2:AH144,$B$2:B144,B144))</f>
        <v/>
      </c>
      <c r="BH144" s="17">
        <f>IF(OR(AI144="",B144=""),"",SUMIFS($AI$2:AI144,$B$2:B144,B144))</f>
        <v/>
      </c>
      <c r="BI144" s="17">
        <f>IF(AJ144="","",IF(BI143="",AJ144,MAX(BI143,AJ144)))</f>
        <v/>
      </c>
      <c r="BJ144" s="17">
        <f>IF(AK144="","",IF(BJ143="",AK144,MAX(BJ143,AK144)))</f>
        <v/>
      </c>
      <c r="BK144" s="17">
        <f>IF(AL144="","",IF(BK143="",AL144,MAX(BK143,AL144)))</f>
        <v/>
      </c>
      <c r="BL144" s="17">
        <f>IF(AM144="","",IF(BL143="",AM144,MAX(BL143,AM144)))</f>
        <v/>
      </c>
      <c r="BM144" s="17">
        <f>IF(AN144="","",IF(BM143="",AN144,MAX(BM143,AN144)))</f>
        <v/>
      </c>
      <c r="BN144" s="17">
        <f>IF(AJ144="","",BI144-AJ144)</f>
        <v/>
      </c>
      <c r="BO144" s="17">
        <f>IF(AK144="","",BJ144-AK144)</f>
        <v/>
      </c>
      <c r="BP144" s="17">
        <f>IF(AL144="","",BK144-AL144)</f>
        <v/>
      </c>
      <c r="BQ144" s="17">
        <f>IF(AM144="","",BL144-AM144)</f>
        <v/>
      </c>
      <c r="BR144" s="17">
        <f>IF(AN144="","",BM144-AN144)</f>
        <v/>
      </c>
    </row>
    <row r="145">
      <c r="A145">
        <f>ROW()-1</f>
        <v/>
      </c>
      <c r="B145" s="9" t="n"/>
      <c r="C145" s="12" t="n"/>
      <c r="D145" s="11">
        <f>IF(B145="","",CHOOSE(WEEKDAY(B145,2),"Lu","Ma","Mi","Jo","Vi","Sa","Du"))</f>
        <v/>
      </c>
      <c r="E145" s="11">
        <f>IF(OR(B145="",C145=""),"",IF(OR(WEEKDAY(B145,2)=1,WEEKDAY(B145,2)=5),"D",IF(AND(C145&gt;=TIME(15,30,0),C145&lt;TIME(16,30,0)),"C",IF(AND(AND(WEEKDAY(B145,2)&gt;=2,WEEKDAY(B145,2)&lt;=4),C145&gt;=TIME(16,35,0),C145&lt;TIME(17,0,0)),"A1",IF(AND(AND(WEEKDAY(B145,2)&gt;=2,WEEKDAY(B145,2)&lt;=4),C145&gt;=TIME(17,0,0),C145&lt;TIME(18,0,0)),"A2",IF(AND(AND(WEEKDAY(B145,2)&gt;=2,WEEKDAY(B145,2)&lt;=4),C145&gt;=TIME(18,0,0),C145&lt;TIME(19,0,0)),"A3",IF(AND(AND(WEEKDAY(B145,2)&gt;=2,WEEKDAY(B145,2)&lt;=4),C145&gt;=TIME(22,0,0),C145&lt;TIME(22,45,0)),"B","Other")))))))</f>
        <v/>
      </c>
      <c r="F145" s="12" t="n"/>
      <c r="G145" s="12" t="n"/>
      <c r="H145" s="12" t="n"/>
      <c r="I145" s="12" t="n"/>
      <c r="J145" s="13" t="n"/>
      <c r="K145" s="13" t="n"/>
      <c r="L145" s="13" t="n"/>
      <c r="M145" s="13" t="n"/>
      <c r="N145" s="12" t="n"/>
      <c r="O145" s="12" t="n"/>
      <c r="P145" s="14">
        <f>IF(N145="","",IF(N145="SL",-1,K145/J145))</f>
        <v/>
      </c>
      <c r="Q145" s="14">
        <f>IF(N145="","",IF(OR(N145="SL",N145="TP0"),-1,L145/J145))</f>
        <v/>
      </c>
      <c r="R145" s="14">
        <f>IF(N145="","",IF(N145="TP2",M145/J145,-1))</f>
        <v/>
      </c>
      <c r="S145" s="14">
        <f>IF(N145="","",IF(N145="SL",-1,IF(N145="TP0",0.5*K145/J145,0.5*(K145+L145)/J145)))</f>
        <v/>
      </c>
      <c r="T145" s="14">
        <f>IF(N145="","",IF(N145="SL",-1,IF(N145="TP0",0.5*K145/J145-0.5,0.5*(K145+L145)/J145)))</f>
        <v/>
      </c>
      <c r="U145" s="15">
        <f>IF(P145="","",P145*J145/100*Config!$B$4)</f>
        <v/>
      </c>
      <c r="V145" s="15">
        <f>IF(Q145="","",Q145*J145/100*Config!$B$4)</f>
        <v/>
      </c>
      <c r="W145" s="15">
        <f>IF(R145="","",R145*J145/100*Config!$B$4)</f>
        <v/>
      </c>
      <c r="X145" s="15">
        <f>IF(S145="","",S145*J145/100*Config!$B$4)</f>
        <v/>
      </c>
      <c r="Y145" s="15">
        <f>IF(T145="","",T145*J145/100*Config!$B$4)</f>
        <v/>
      </c>
      <c r="Z145" s="15">
        <f>IF(U145="","",Config!$B$4 + SUM($U$2:U145))</f>
        <v/>
      </c>
      <c r="AA145" s="15">
        <f>IF(V145="","",Config!$B$4 + SUM($V$2:V145))</f>
        <v/>
      </c>
      <c r="AB145" s="15">
        <f>IF(W145="","",Config!$B$4 + SUM($W$2:W145))</f>
        <v/>
      </c>
      <c r="AC145" s="15">
        <f>IF(X145="","",Config!$B$4 + SUM($X$2:X145))</f>
        <v/>
      </c>
      <c r="AD145" s="15">
        <f>IF(Y145="","",Config!$B$4 + SUM($Y$2:Y145))</f>
        <v/>
      </c>
      <c r="AE145" s="15">
        <f>IF(P145="","",P145*J145/100*Config!$B$11)</f>
        <v/>
      </c>
      <c r="AF145" s="15">
        <f>IF(Q145="","",Q145*J145/100*Config!$B$11)</f>
        <v/>
      </c>
      <c r="AG145" s="15">
        <f>IF(R145="","",R145*J145/100*Config!$B$11)</f>
        <v/>
      </c>
      <c r="AH145" s="15">
        <f>IF(S145="","",S145*J145/100*Config!$B$11)</f>
        <v/>
      </c>
      <c r="AI145" s="15">
        <f>IF(T145="","",T145*J145/100*Config!$B$11)</f>
        <v/>
      </c>
      <c r="AJ145" s="15">
        <f>IF(AE145="","",Config!$B$9 + SUM($AE$2:AE145))</f>
        <v/>
      </c>
      <c r="AK145" s="15">
        <f>IF(AF145="","",Config!$B$9 + SUM($AF$2:AF145))</f>
        <v/>
      </c>
      <c r="AL145" s="15">
        <f>IF(AG145="","",Config!$B$9 + SUM($AG$2:AG145))</f>
        <v/>
      </c>
      <c r="AM145" s="15">
        <f>IF(AH145="","",Config!$B$9 + SUM($AH$2:AH145))</f>
        <v/>
      </c>
      <c r="AN145" s="15">
        <f>IF(AI145="","",Config!$B$9 + SUM($AI$2:AI145))</f>
        <v/>
      </c>
      <c r="AO145" s="16">
        <f>IF(P145="","",IF(P145&gt;0,1,0))</f>
        <v/>
      </c>
      <c r="AP145" s="16">
        <f>IF(Q145="","",IF(Q145&gt;0,1,0))</f>
        <v/>
      </c>
      <c r="AQ145" s="16">
        <f>IF(R145="","",IF(R145&gt;0,1,0))</f>
        <v/>
      </c>
      <c r="AR145" s="16">
        <f>IF(S145="","",IF(S145&gt;0,1,0))</f>
        <v/>
      </c>
      <c r="AS145" s="16">
        <f>IF(T145="","",IF(T145&gt;0,1,0))</f>
        <v/>
      </c>
      <c r="AT145" s="17">
        <f>IF(Z145="","",IF(AT144="",Z145,MAX(AT144,Z145)))</f>
        <v/>
      </c>
      <c r="AU145" s="17">
        <f>IF(AA145="","",IF(AU144="",AA145,MAX(AU144,AA145)))</f>
        <v/>
      </c>
      <c r="AV145" s="17">
        <f>IF(AB145="","",IF(AV144="",AB145,MAX(AV144,AB145)))</f>
        <v/>
      </c>
      <c r="AW145" s="17">
        <f>IF(AC145="","",IF(AW144="",AC145,MAX(AW144,AC145)))</f>
        <v/>
      </c>
      <c r="AX145" s="17">
        <f>IF(AD145="","",IF(AX144="",AD145,MAX(AX144,AD145)))</f>
        <v/>
      </c>
      <c r="AY145" s="17">
        <f>IF(Z145="","",AT145-Z145)</f>
        <v/>
      </c>
      <c r="AZ145" s="17">
        <f>IF(AA145="","",AU145-AA145)</f>
        <v/>
      </c>
      <c r="BA145" s="17">
        <f>IF(AB145="","",AV145-AB145)</f>
        <v/>
      </c>
      <c r="BB145" s="17">
        <f>IF(AC145="","",AW145-AC145)</f>
        <v/>
      </c>
      <c r="BC145" s="17">
        <f>IF(AD145="","",AX145-AD145)</f>
        <v/>
      </c>
      <c r="BD145" s="17">
        <f>IF(OR(AE145="",B145=""),"",SUMIFS($AE$2:AE145,$B$2:B145,B145))</f>
        <v/>
      </c>
      <c r="BE145" s="17">
        <f>IF(OR(AF145="",B145=""),"",SUMIFS($AF$2:AF145,$B$2:B145,B145))</f>
        <v/>
      </c>
      <c r="BF145" s="17">
        <f>IF(OR(AG145="",B145=""),"",SUMIFS($AG$2:AG145,$B$2:B145,B145))</f>
        <v/>
      </c>
      <c r="BG145" s="17">
        <f>IF(OR(AH145="",B145=""),"",SUMIFS($AH$2:AH145,$B$2:B145,B145))</f>
        <v/>
      </c>
      <c r="BH145" s="17">
        <f>IF(OR(AI145="",B145=""),"",SUMIFS($AI$2:AI145,$B$2:B145,B145))</f>
        <v/>
      </c>
      <c r="BI145" s="17">
        <f>IF(AJ145="","",IF(BI144="",AJ145,MAX(BI144,AJ145)))</f>
        <v/>
      </c>
      <c r="BJ145" s="17">
        <f>IF(AK145="","",IF(BJ144="",AK145,MAX(BJ144,AK145)))</f>
        <v/>
      </c>
      <c r="BK145" s="17">
        <f>IF(AL145="","",IF(BK144="",AL145,MAX(BK144,AL145)))</f>
        <v/>
      </c>
      <c r="BL145" s="17">
        <f>IF(AM145="","",IF(BL144="",AM145,MAX(BL144,AM145)))</f>
        <v/>
      </c>
      <c r="BM145" s="17">
        <f>IF(AN145="","",IF(BM144="",AN145,MAX(BM144,AN145)))</f>
        <v/>
      </c>
      <c r="BN145" s="17">
        <f>IF(AJ145="","",BI145-AJ145)</f>
        <v/>
      </c>
      <c r="BO145" s="17">
        <f>IF(AK145="","",BJ145-AK145)</f>
        <v/>
      </c>
      <c r="BP145" s="17">
        <f>IF(AL145="","",BK145-AL145)</f>
        <v/>
      </c>
      <c r="BQ145" s="17">
        <f>IF(AM145="","",BL145-AM145)</f>
        <v/>
      </c>
      <c r="BR145" s="17">
        <f>IF(AN145="","",BM145-AN145)</f>
        <v/>
      </c>
    </row>
    <row r="146">
      <c r="A146">
        <f>ROW()-1</f>
        <v/>
      </c>
      <c r="B146" s="9" t="n"/>
      <c r="C146" s="12" t="n"/>
      <c r="D146" s="11">
        <f>IF(B146="","",CHOOSE(WEEKDAY(B146,2),"Lu","Ma","Mi","Jo","Vi","Sa","Du"))</f>
        <v/>
      </c>
      <c r="E146" s="11">
        <f>IF(OR(B146="",C146=""),"",IF(OR(WEEKDAY(B146,2)=1,WEEKDAY(B146,2)=5),"D",IF(AND(C146&gt;=TIME(15,30,0),C146&lt;TIME(16,30,0)),"C",IF(AND(AND(WEEKDAY(B146,2)&gt;=2,WEEKDAY(B146,2)&lt;=4),C146&gt;=TIME(16,35,0),C146&lt;TIME(17,0,0)),"A1",IF(AND(AND(WEEKDAY(B146,2)&gt;=2,WEEKDAY(B146,2)&lt;=4),C146&gt;=TIME(17,0,0),C146&lt;TIME(18,0,0)),"A2",IF(AND(AND(WEEKDAY(B146,2)&gt;=2,WEEKDAY(B146,2)&lt;=4),C146&gt;=TIME(18,0,0),C146&lt;TIME(19,0,0)),"A3",IF(AND(AND(WEEKDAY(B146,2)&gt;=2,WEEKDAY(B146,2)&lt;=4),C146&gt;=TIME(22,0,0),C146&lt;TIME(22,45,0)),"B","Other")))))))</f>
        <v/>
      </c>
      <c r="F146" s="12" t="n"/>
      <c r="G146" s="12" t="n"/>
      <c r="H146" s="12" t="n"/>
      <c r="I146" s="12" t="n"/>
      <c r="J146" s="13" t="n"/>
      <c r="K146" s="13" t="n"/>
      <c r="L146" s="13" t="n"/>
      <c r="M146" s="13" t="n"/>
      <c r="N146" s="12" t="n"/>
      <c r="O146" s="12" t="n"/>
      <c r="P146" s="14">
        <f>IF(N146="","",IF(N146="SL",-1,K146/J146))</f>
        <v/>
      </c>
      <c r="Q146" s="14">
        <f>IF(N146="","",IF(OR(N146="SL",N146="TP0"),-1,L146/J146))</f>
        <v/>
      </c>
      <c r="R146" s="14">
        <f>IF(N146="","",IF(N146="TP2",M146/J146,-1))</f>
        <v/>
      </c>
      <c r="S146" s="14">
        <f>IF(N146="","",IF(N146="SL",-1,IF(N146="TP0",0.5*K146/J146,0.5*(K146+L146)/J146)))</f>
        <v/>
      </c>
      <c r="T146" s="14">
        <f>IF(N146="","",IF(N146="SL",-1,IF(N146="TP0",0.5*K146/J146-0.5,0.5*(K146+L146)/J146)))</f>
        <v/>
      </c>
      <c r="U146" s="15">
        <f>IF(P146="","",P146*J146/100*Config!$B$4)</f>
        <v/>
      </c>
      <c r="V146" s="15">
        <f>IF(Q146="","",Q146*J146/100*Config!$B$4)</f>
        <v/>
      </c>
      <c r="W146" s="15">
        <f>IF(R146="","",R146*J146/100*Config!$B$4)</f>
        <v/>
      </c>
      <c r="X146" s="15">
        <f>IF(S146="","",S146*J146/100*Config!$B$4)</f>
        <v/>
      </c>
      <c r="Y146" s="15">
        <f>IF(T146="","",T146*J146/100*Config!$B$4)</f>
        <v/>
      </c>
      <c r="Z146" s="15">
        <f>IF(U146="","",Config!$B$4 + SUM($U$2:U146))</f>
        <v/>
      </c>
      <c r="AA146" s="15">
        <f>IF(V146="","",Config!$B$4 + SUM($V$2:V146))</f>
        <v/>
      </c>
      <c r="AB146" s="15">
        <f>IF(W146="","",Config!$B$4 + SUM($W$2:W146))</f>
        <v/>
      </c>
      <c r="AC146" s="15">
        <f>IF(X146="","",Config!$B$4 + SUM($X$2:X146))</f>
        <v/>
      </c>
      <c r="AD146" s="15">
        <f>IF(Y146="","",Config!$B$4 + SUM($Y$2:Y146))</f>
        <v/>
      </c>
      <c r="AE146" s="15">
        <f>IF(P146="","",P146*J146/100*Config!$B$11)</f>
        <v/>
      </c>
      <c r="AF146" s="15">
        <f>IF(Q146="","",Q146*J146/100*Config!$B$11)</f>
        <v/>
      </c>
      <c r="AG146" s="15">
        <f>IF(R146="","",R146*J146/100*Config!$B$11)</f>
        <v/>
      </c>
      <c r="AH146" s="15">
        <f>IF(S146="","",S146*J146/100*Config!$B$11)</f>
        <v/>
      </c>
      <c r="AI146" s="15">
        <f>IF(T146="","",T146*J146/100*Config!$B$11)</f>
        <v/>
      </c>
      <c r="AJ146" s="15">
        <f>IF(AE146="","",Config!$B$9 + SUM($AE$2:AE146))</f>
        <v/>
      </c>
      <c r="AK146" s="15">
        <f>IF(AF146="","",Config!$B$9 + SUM($AF$2:AF146))</f>
        <v/>
      </c>
      <c r="AL146" s="15">
        <f>IF(AG146="","",Config!$B$9 + SUM($AG$2:AG146))</f>
        <v/>
      </c>
      <c r="AM146" s="15">
        <f>IF(AH146="","",Config!$B$9 + SUM($AH$2:AH146))</f>
        <v/>
      </c>
      <c r="AN146" s="15">
        <f>IF(AI146="","",Config!$B$9 + SUM($AI$2:AI146))</f>
        <v/>
      </c>
      <c r="AO146" s="16">
        <f>IF(P146="","",IF(P146&gt;0,1,0))</f>
        <v/>
      </c>
      <c r="AP146" s="16">
        <f>IF(Q146="","",IF(Q146&gt;0,1,0))</f>
        <v/>
      </c>
      <c r="AQ146" s="16">
        <f>IF(R146="","",IF(R146&gt;0,1,0))</f>
        <v/>
      </c>
      <c r="AR146" s="16">
        <f>IF(S146="","",IF(S146&gt;0,1,0))</f>
        <v/>
      </c>
      <c r="AS146" s="16">
        <f>IF(T146="","",IF(T146&gt;0,1,0))</f>
        <v/>
      </c>
      <c r="AT146" s="17">
        <f>IF(Z146="","",IF(AT145="",Z146,MAX(AT145,Z146)))</f>
        <v/>
      </c>
      <c r="AU146" s="17">
        <f>IF(AA146="","",IF(AU145="",AA146,MAX(AU145,AA146)))</f>
        <v/>
      </c>
      <c r="AV146" s="17">
        <f>IF(AB146="","",IF(AV145="",AB146,MAX(AV145,AB146)))</f>
        <v/>
      </c>
      <c r="AW146" s="17">
        <f>IF(AC146="","",IF(AW145="",AC146,MAX(AW145,AC146)))</f>
        <v/>
      </c>
      <c r="AX146" s="17">
        <f>IF(AD146="","",IF(AX145="",AD146,MAX(AX145,AD146)))</f>
        <v/>
      </c>
      <c r="AY146" s="17">
        <f>IF(Z146="","",AT146-Z146)</f>
        <v/>
      </c>
      <c r="AZ146" s="17">
        <f>IF(AA146="","",AU146-AA146)</f>
        <v/>
      </c>
      <c r="BA146" s="17">
        <f>IF(AB146="","",AV146-AB146)</f>
        <v/>
      </c>
      <c r="BB146" s="17">
        <f>IF(AC146="","",AW146-AC146)</f>
        <v/>
      </c>
      <c r="BC146" s="17">
        <f>IF(AD146="","",AX146-AD146)</f>
        <v/>
      </c>
      <c r="BD146" s="17">
        <f>IF(OR(AE146="",B146=""),"",SUMIFS($AE$2:AE146,$B$2:B146,B146))</f>
        <v/>
      </c>
      <c r="BE146" s="17">
        <f>IF(OR(AF146="",B146=""),"",SUMIFS($AF$2:AF146,$B$2:B146,B146))</f>
        <v/>
      </c>
      <c r="BF146" s="17">
        <f>IF(OR(AG146="",B146=""),"",SUMIFS($AG$2:AG146,$B$2:B146,B146))</f>
        <v/>
      </c>
      <c r="BG146" s="17">
        <f>IF(OR(AH146="",B146=""),"",SUMIFS($AH$2:AH146,$B$2:B146,B146))</f>
        <v/>
      </c>
      <c r="BH146" s="17">
        <f>IF(OR(AI146="",B146=""),"",SUMIFS($AI$2:AI146,$B$2:B146,B146))</f>
        <v/>
      </c>
      <c r="BI146" s="17">
        <f>IF(AJ146="","",IF(BI145="",AJ146,MAX(BI145,AJ146)))</f>
        <v/>
      </c>
      <c r="BJ146" s="17">
        <f>IF(AK146="","",IF(BJ145="",AK146,MAX(BJ145,AK146)))</f>
        <v/>
      </c>
      <c r="BK146" s="17">
        <f>IF(AL146="","",IF(BK145="",AL146,MAX(BK145,AL146)))</f>
        <v/>
      </c>
      <c r="BL146" s="17">
        <f>IF(AM146="","",IF(BL145="",AM146,MAX(BL145,AM146)))</f>
        <v/>
      </c>
      <c r="BM146" s="17">
        <f>IF(AN146="","",IF(BM145="",AN146,MAX(BM145,AN146)))</f>
        <v/>
      </c>
      <c r="BN146" s="17">
        <f>IF(AJ146="","",BI146-AJ146)</f>
        <v/>
      </c>
      <c r="BO146" s="17">
        <f>IF(AK146="","",BJ146-AK146)</f>
        <v/>
      </c>
      <c r="BP146" s="17">
        <f>IF(AL146="","",BK146-AL146)</f>
        <v/>
      </c>
      <c r="BQ146" s="17">
        <f>IF(AM146="","",BL146-AM146)</f>
        <v/>
      </c>
      <c r="BR146" s="17">
        <f>IF(AN146="","",BM146-AN146)</f>
        <v/>
      </c>
    </row>
    <row r="147">
      <c r="A147">
        <f>ROW()-1</f>
        <v/>
      </c>
      <c r="B147" s="9" t="n"/>
      <c r="C147" s="12" t="n"/>
      <c r="D147" s="11">
        <f>IF(B147="","",CHOOSE(WEEKDAY(B147,2),"Lu","Ma","Mi","Jo","Vi","Sa","Du"))</f>
        <v/>
      </c>
      <c r="E147" s="11">
        <f>IF(OR(B147="",C147=""),"",IF(OR(WEEKDAY(B147,2)=1,WEEKDAY(B147,2)=5),"D",IF(AND(C147&gt;=TIME(15,30,0),C147&lt;TIME(16,30,0)),"C",IF(AND(AND(WEEKDAY(B147,2)&gt;=2,WEEKDAY(B147,2)&lt;=4),C147&gt;=TIME(16,35,0),C147&lt;TIME(17,0,0)),"A1",IF(AND(AND(WEEKDAY(B147,2)&gt;=2,WEEKDAY(B147,2)&lt;=4),C147&gt;=TIME(17,0,0),C147&lt;TIME(18,0,0)),"A2",IF(AND(AND(WEEKDAY(B147,2)&gt;=2,WEEKDAY(B147,2)&lt;=4),C147&gt;=TIME(18,0,0),C147&lt;TIME(19,0,0)),"A3",IF(AND(AND(WEEKDAY(B147,2)&gt;=2,WEEKDAY(B147,2)&lt;=4),C147&gt;=TIME(22,0,0),C147&lt;TIME(22,45,0)),"B","Other")))))))</f>
        <v/>
      </c>
      <c r="F147" s="12" t="n"/>
      <c r="G147" s="12" t="n"/>
      <c r="H147" s="12" t="n"/>
      <c r="I147" s="12" t="n"/>
      <c r="J147" s="13" t="n"/>
      <c r="K147" s="13" t="n"/>
      <c r="L147" s="13" t="n"/>
      <c r="M147" s="13" t="n"/>
      <c r="N147" s="12" t="n"/>
      <c r="O147" s="12" t="n"/>
      <c r="P147" s="14">
        <f>IF(N147="","",IF(N147="SL",-1,K147/J147))</f>
        <v/>
      </c>
      <c r="Q147" s="14">
        <f>IF(N147="","",IF(OR(N147="SL",N147="TP0"),-1,L147/J147))</f>
        <v/>
      </c>
      <c r="R147" s="14">
        <f>IF(N147="","",IF(N147="TP2",M147/J147,-1))</f>
        <v/>
      </c>
      <c r="S147" s="14">
        <f>IF(N147="","",IF(N147="SL",-1,IF(N147="TP0",0.5*K147/J147,0.5*(K147+L147)/J147)))</f>
        <v/>
      </c>
      <c r="T147" s="14">
        <f>IF(N147="","",IF(N147="SL",-1,IF(N147="TP0",0.5*K147/J147-0.5,0.5*(K147+L147)/J147)))</f>
        <v/>
      </c>
      <c r="U147" s="15">
        <f>IF(P147="","",P147*J147/100*Config!$B$4)</f>
        <v/>
      </c>
      <c r="V147" s="15">
        <f>IF(Q147="","",Q147*J147/100*Config!$B$4)</f>
        <v/>
      </c>
      <c r="W147" s="15">
        <f>IF(R147="","",R147*J147/100*Config!$B$4)</f>
        <v/>
      </c>
      <c r="X147" s="15">
        <f>IF(S147="","",S147*J147/100*Config!$B$4)</f>
        <v/>
      </c>
      <c r="Y147" s="15">
        <f>IF(T147="","",T147*J147/100*Config!$B$4)</f>
        <v/>
      </c>
      <c r="Z147" s="15">
        <f>IF(U147="","",Config!$B$4 + SUM($U$2:U147))</f>
        <v/>
      </c>
      <c r="AA147" s="15">
        <f>IF(V147="","",Config!$B$4 + SUM($V$2:V147))</f>
        <v/>
      </c>
      <c r="AB147" s="15">
        <f>IF(W147="","",Config!$B$4 + SUM($W$2:W147))</f>
        <v/>
      </c>
      <c r="AC147" s="15">
        <f>IF(X147="","",Config!$B$4 + SUM($X$2:X147))</f>
        <v/>
      </c>
      <c r="AD147" s="15">
        <f>IF(Y147="","",Config!$B$4 + SUM($Y$2:Y147))</f>
        <v/>
      </c>
      <c r="AE147" s="15">
        <f>IF(P147="","",P147*J147/100*Config!$B$11)</f>
        <v/>
      </c>
      <c r="AF147" s="15">
        <f>IF(Q147="","",Q147*J147/100*Config!$B$11)</f>
        <v/>
      </c>
      <c r="AG147" s="15">
        <f>IF(R147="","",R147*J147/100*Config!$B$11)</f>
        <v/>
      </c>
      <c r="AH147" s="15">
        <f>IF(S147="","",S147*J147/100*Config!$B$11)</f>
        <v/>
      </c>
      <c r="AI147" s="15">
        <f>IF(T147="","",T147*J147/100*Config!$B$11)</f>
        <v/>
      </c>
      <c r="AJ147" s="15">
        <f>IF(AE147="","",Config!$B$9 + SUM($AE$2:AE147))</f>
        <v/>
      </c>
      <c r="AK147" s="15">
        <f>IF(AF147="","",Config!$B$9 + SUM($AF$2:AF147))</f>
        <v/>
      </c>
      <c r="AL147" s="15">
        <f>IF(AG147="","",Config!$B$9 + SUM($AG$2:AG147))</f>
        <v/>
      </c>
      <c r="AM147" s="15">
        <f>IF(AH147="","",Config!$B$9 + SUM($AH$2:AH147))</f>
        <v/>
      </c>
      <c r="AN147" s="15">
        <f>IF(AI147="","",Config!$B$9 + SUM($AI$2:AI147))</f>
        <v/>
      </c>
      <c r="AO147" s="16">
        <f>IF(P147="","",IF(P147&gt;0,1,0))</f>
        <v/>
      </c>
      <c r="AP147" s="16">
        <f>IF(Q147="","",IF(Q147&gt;0,1,0))</f>
        <v/>
      </c>
      <c r="AQ147" s="16">
        <f>IF(R147="","",IF(R147&gt;0,1,0))</f>
        <v/>
      </c>
      <c r="AR147" s="16">
        <f>IF(S147="","",IF(S147&gt;0,1,0))</f>
        <v/>
      </c>
      <c r="AS147" s="16">
        <f>IF(T147="","",IF(T147&gt;0,1,0))</f>
        <v/>
      </c>
      <c r="AT147" s="17">
        <f>IF(Z147="","",IF(AT146="",Z147,MAX(AT146,Z147)))</f>
        <v/>
      </c>
      <c r="AU147" s="17">
        <f>IF(AA147="","",IF(AU146="",AA147,MAX(AU146,AA147)))</f>
        <v/>
      </c>
      <c r="AV147" s="17">
        <f>IF(AB147="","",IF(AV146="",AB147,MAX(AV146,AB147)))</f>
        <v/>
      </c>
      <c r="AW147" s="17">
        <f>IF(AC147="","",IF(AW146="",AC147,MAX(AW146,AC147)))</f>
        <v/>
      </c>
      <c r="AX147" s="17">
        <f>IF(AD147="","",IF(AX146="",AD147,MAX(AX146,AD147)))</f>
        <v/>
      </c>
      <c r="AY147" s="17">
        <f>IF(Z147="","",AT147-Z147)</f>
        <v/>
      </c>
      <c r="AZ147" s="17">
        <f>IF(AA147="","",AU147-AA147)</f>
        <v/>
      </c>
      <c r="BA147" s="17">
        <f>IF(AB147="","",AV147-AB147)</f>
        <v/>
      </c>
      <c r="BB147" s="17">
        <f>IF(AC147="","",AW147-AC147)</f>
        <v/>
      </c>
      <c r="BC147" s="17">
        <f>IF(AD147="","",AX147-AD147)</f>
        <v/>
      </c>
      <c r="BD147" s="17">
        <f>IF(OR(AE147="",B147=""),"",SUMIFS($AE$2:AE147,$B$2:B147,B147))</f>
        <v/>
      </c>
      <c r="BE147" s="17">
        <f>IF(OR(AF147="",B147=""),"",SUMIFS($AF$2:AF147,$B$2:B147,B147))</f>
        <v/>
      </c>
      <c r="BF147" s="17">
        <f>IF(OR(AG147="",B147=""),"",SUMIFS($AG$2:AG147,$B$2:B147,B147))</f>
        <v/>
      </c>
      <c r="BG147" s="17">
        <f>IF(OR(AH147="",B147=""),"",SUMIFS($AH$2:AH147,$B$2:B147,B147))</f>
        <v/>
      </c>
      <c r="BH147" s="17">
        <f>IF(OR(AI147="",B147=""),"",SUMIFS($AI$2:AI147,$B$2:B147,B147))</f>
        <v/>
      </c>
      <c r="BI147" s="17">
        <f>IF(AJ147="","",IF(BI146="",AJ147,MAX(BI146,AJ147)))</f>
        <v/>
      </c>
      <c r="BJ147" s="17">
        <f>IF(AK147="","",IF(BJ146="",AK147,MAX(BJ146,AK147)))</f>
        <v/>
      </c>
      <c r="BK147" s="17">
        <f>IF(AL147="","",IF(BK146="",AL147,MAX(BK146,AL147)))</f>
        <v/>
      </c>
      <c r="BL147" s="17">
        <f>IF(AM147="","",IF(BL146="",AM147,MAX(BL146,AM147)))</f>
        <v/>
      </c>
      <c r="BM147" s="17">
        <f>IF(AN147="","",IF(BM146="",AN147,MAX(BM146,AN147)))</f>
        <v/>
      </c>
      <c r="BN147" s="17">
        <f>IF(AJ147="","",BI147-AJ147)</f>
        <v/>
      </c>
      <c r="BO147" s="17">
        <f>IF(AK147="","",BJ147-AK147)</f>
        <v/>
      </c>
      <c r="BP147" s="17">
        <f>IF(AL147="","",BK147-AL147)</f>
        <v/>
      </c>
      <c r="BQ147" s="17">
        <f>IF(AM147="","",BL147-AM147)</f>
        <v/>
      </c>
      <c r="BR147" s="17">
        <f>IF(AN147="","",BM147-AN147)</f>
        <v/>
      </c>
    </row>
    <row r="148">
      <c r="A148">
        <f>ROW()-1</f>
        <v/>
      </c>
      <c r="B148" s="9" t="n"/>
      <c r="C148" s="12" t="n"/>
      <c r="D148" s="11">
        <f>IF(B148="","",CHOOSE(WEEKDAY(B148,2),"Lu","Ma","Mi","Jo","Vi","Sa","Du"))</f>
        <v/>
      </c>
      <c r="E148" s="11">
        <f>IF(OR(B148="",C148=""),"",IF(OR(WEEKDAY(B148,2)=1,WEEKDAY(B148,2)=5),"D",IF(AND(C148&gt;=TIME(15,30,0),C148&lt;TIME(16,30,0)),"C",IF(AND(AND(WEEKDAY(B148,2)&gt;=2,WEEKDAY(B148,2)&lt;=4),C148&gt;=TIME(16,35,0),C148&lt;TIME(17,0,0)),"A1",IF(AND(AND(WEEKDAY(B148,2)&gt;=2,WEEKDAY(B148,2)&lt;=4),C148&gt;=TIME(17,0,0),C148&lt;TIME(18,0,0)),"A2",IF(AND(AND(WEEKDAY(B148,2)&gt;=2,WEEKDAY(B148,2)&lt;=4),C148&gt;=TIME(18,0,0),C148&lt;TIME(19,0,0)),"A3",IF(AND(AND(WEEKDAY(B148,2)&gt;=2,WEEKDAY(B148,2)&lt;=4),C148&gt;=TIME(22,0,0),C148&lt;TIME(22,45,0)),"B","Other")))))))</f>
        <v/>
      </c>
      <c r="F148" s="12" t="n"/>
      <c r="G148" s="12" t="n"/>
      <c r="H148" s="12" t="n"/>
      <c r="I148" s="12" t="n"/>
      <c r="J148" s="13" t="n"/>
      <c r="K148" s="13" t="n"/>
      <c r="L148" s="13" t="n"/>
      <c r="M148" s="13" t="n"/>
      <c r="N148" s="12" t="n"/>
      <c r="O148" s="12" t="n"/>
      <c r="P148" s="14">
        <f>IF(N148="","",IF(N148="SL",-1,K148/J148))</f>
        <v/>
      </c>
      <c r="Q148" s="14">
        <f>IF(N148="","",IF(OR(N148="SL",N148="TP0"),-1,L148/J148))</f>
        <v/>
      </c>
      <c r="R148" s="14">
        <f>IF(N148="","",IF(N148="TP2",M148/J148,-1))</f>
        <v/>
      </c>
      <c r="S148" s="14">
        <f>IF(N148="","",IF(N148="SL",-1,IF(N148="TP0",0.5*K148/J148,0.5*(K148+L148)/J148)))</f>
        <v/>
      </c>
      <c r="T148" s="14">
        <f>IF(N148="","",IF(N148="SL",-1,IF(N148="TP0",0.5*K148/J148-0.5,0.5*(K148+L148)/J148)))</f>
        <v/>
      </c>
      <c r="U148" s="15">
        <f>IF(P148="","",P148*J148/100*Config!$B$4)</f>
        <v/>
      </c>
      <c r="V148" s="15">
        <f>IF(Q148="","",Q148*J148/100*Config!$B$4)</f>
        <v/>
      </c>
      <c r="W148" s="15">
        <f>IF(R148="","",R148*J148/100*Config!$B$4)</f>
        <v/>
      </c>
      <c r="X148" s="15">
        <f>IF(S148="","",S148*J148/100*Config!$B$4)</f>
        <v/>
      </c>
      <c r="Y148" s="15">
        <f>IF(T148="","",T148*J148/100*Config!$B$4)</f>
        <v/>
      </c>
      <c r="Z148" s="15">
        <f>IF(U148="","",Config!$B$4 + SUM($U$2:U148))</f>
        <v/>
      </c>
      <c r="AA148" s="15">
        <f>IF(V148="","",Config!$B$4 + SUM($V$2:V148))</f>
        <v/>
      </c>
      <c r="AB148" s="15">
        <f>IF(W148="","",Config!$B$4 + SUM($W$2:W148))</f>
        <v/>
      </c>
      <c r="AC148" s="15">
        <f>IF(X148="","",Config!$B$4 + SUM($X$2:X148))</f>
        <v/>
      </c>
      <c r="AD148" s="15">
        <f>IF(Y148="","",Config!$B$4 + SUM($Y$2:Y148))</f>
        <v/>
      </c>
      <c r="AE148" s="15">
        <f>IF(P148="","",P148*J148/100*Config!$B$11)</f>
        <v/>
      </c>
      <c r="AF148" s="15">
        <f>IF(Q148="","",Q148*J148/100*Config!$B$11)</f>
        <v/>
      </c>
      <c r="AG148" s="15">
        <f>IF(R148="","",R148*J148/100*Config!$B$11)</f>
        <v/>
      </c>
      <c r="AH148" s="15">
        <f>IF(S148="","",S148*J148/100*Config!$B$11)</f>
        <v/>
      </c>
      <c r="AI148" s="15">
        <f>IF(T148="","",T148*J148/100*Config!$B$11)</f>
        <v/>
      </c>
      <c r="AJ148" s="15">
        <f>IF(AE148="","",Config!$B$9 + SUM($AE$2:AE148))</f>
        <v/>
      </c>
      <c r="AK148" s="15">
        <f>IF(AF148="","",Config!$B$9 + SUM($AF$2:AF148))</f>
        <v/>
      </c>
      <c r="AL148" s="15">
        <f>IF(AG148="","",Config!$B$9 + SUM($AG$2:AG148))</f>
        <v/>
      </c>
      <c r="AM148" s="15">
        <f>IF(AH148="","",Config!$B$9 + SUM($AH$2:AH148))</f>
        <v/>
      </c>
      <c r="AN148" s="15">
        <f>IF(AI148="","",Config!$B$9 + SUM($AI$2:AI148))</f>
        <v/>
      </c>
      <c r="AO148" s="16">
        <f>IF(P148="","",IF(P148&gt;0,1,0))</f>
        <v/>
      </c>
      <c r="AP148" s="16">
        <f>IF(Q148="","",IF(Q148&gt;0,1,0))</f>
        <v/>
      </c>
      <c r="AQ148" s="16">
        <f>IF(R148="","",IF(R148&gt;0,1,0))</f>
        <v/>
      </c>
      <c r="AR148" s="16">
        <f>IF(S148="","",IF(S148&gt;0,1,0))</f>
        <v/>
      </c>
      <c r="AS148" s="16">
        <f>IF(T148="","",IF(T148&gt;0,1,0))</f>
        <v/>
      </c>
      <c r="AT148" s="17">
        <f>IF(Z148="","",IF(AT147="",Z148,MAX(AT147,Z148)))</f>
        <v/>
      </c>
      <c r="AU148" s="17">
        <f>IF(AA148="","",IF(AU147="",AA148,MAX(AU147,AA148)))</f>
        <v/>
      </c>
      <c r="AV148" s="17">
        <f>IF(AB148="","",IF(AV147="",AB148,MAX(AV147,AB148)))</f>
        <v/>
      </c>
      <c r="AW148" s="17">
        <f>IF(AC148="","",IF(AW147="",AC148,MAX(AW147,AC148)))</f>
        <v/>
      </c>
      <c r="AX148" s="17">
        <f>IF(AD148="","",IF(AX147="",AD148,MAX(AX147,AD148)))</f>
        <v/>
      </c>
      <c r="AY148" s="17">
        <f>IF(Z148="","",AT148-Z148)</f>
        <v/>
      </c>
      <c r="AZ148" s="17">
        <f>IF(AA148="","",AU148-AA148)</f>
        <v/>
      </c>
      <c r="BA148" s="17">
        <f>IF(AB148="","",AV148-AB148)</f>
        <v/>
      </c>
      <c r="BB148" s="17">
        <f>IF(AC148="","",AW148-AC148)</f>
        <v/>
      </c>
      <c r="BC148" s="17">
        <f>IF(AD148="","",AX148-AD148)</f>
        <v/>
      </c>
      <c r="BD148" s="17">
        <f>IF(OR(AE148="",B148=""),"",SUMIFS($AE$2:AE148,$B$2:B148,B148))</f>
        <v/>
      </c>
      <c r="BE148" s="17">
        <f>IF(OR(AF148="",B148=""),"",SUMIFS($AF$2:AF148,$B$2:B148,B148))</f>
        <v/>
      </c>
      <c r="BF148" s="17">
        <f>IF(OR(AG148="",B148=""),"",SUMIFS($AG$2:AG148,$B$2:B148,B148))</f>
        <v/>
      </c>
      <c r="BG148" s="17">
        <f>IF(OR(AH148="",B148=""),"",SUMIFS($AH$2:AH148,$B$2:B148,B148))</f>
        <v/>
      </c>
      <c r="BH148" s="17">
        <f>IF(OR(AI148="",B148=""),"",SUMIFS($AI$2:AI148,$B$2:B148,B148))</f>
        <v/>
      </c>
      <c r="BI148" s="17">
        <f>IF(AJ148="","",IF(BI147="",AJ148,MAX(BI147,AJ148)))</f>
        <v/>
      </c>
      <c r="BJ148" s="17">
        <f>IF(AK148="","",IF(BJ147="",AK148,MAX(BJ147,AK148)))</f>
        <v/>
      </c>
      <c r="BK148" s="17">
        <f>IF(AL148="","",IF(BK147="",AL148,MAX(BK147,AL148)))</f>
        <v/>
      </c>
      <c r="BL148" s="17">
        <f>IF(AM148="","",IF(BL147="",AM148,MAX(BL147,AM148)))</f>
        <v/>
      </c>
      <c r="BM148" s="17">
        <f>IF(AN148="","",IF(BM147="",AN148,MAX(BM147,AN148)))</f>
        <v/>
      </c>
      <c r="BN148" s="17">
        <f>IF(AJ148="","",BI148-AJ148)</f>
        <v/>
      </c>
      <c r="BO148" s="17">
        <f>IF(AK148="","",BJ148-AK148)</f>
        <v/>
      </c>
      <c r="BP148" s="17">
        <f>IF(AL148="","",BK148-AL148)</f>
        <v/>
      </c>
      <c r="BQ148" s="17">
        <f>IF(AM148="","",BL148-AM148)</f>
        <v/>
      </c>
      <c r="BR148" s="17">
        <f>IF(AN148="","",BM148-AN148)</f>
        <v/>
      </c>
    </row>
    <row r="149">
      <c r="A149">
        <f>ROW()-1</f>
        <v/>
      </c>
      <c r="B149" s="9" t="n"/>
      <c r="C149" s="12" t="n"/>
      <c r="D149" s="11">
        <f>IF(B149="","",CHOOSE(WEEKDAY(B149,2),"Lu","Ma","Mi","Jo","Vi","Sa","Du"))</f>
        <v/>
      </c>
      <c r="E149" s="11">
        <f>IF(OR(B149="",C149=""),"",IF(OR(WEEKDAY(B149,2)=1,WEEKDAY(B149,2)=5),"D",IF(AND(C149&gt;=TIME(15,30,0),C149&lt;TIME(16,30,0)),"C",IF(AND(AND(WEEKDAY(B149,2)&gt;=2,WEEKDAY(B149,2)&lt;=4),C149&gt;=TIME(16,35,0),C149&lt;TIME(17,0,0)),"A1",IF(AND(AND(WEEKDAY(B149,2)&gt;=2,WEEKDAY(B149,2)&lt;=4),C149&gt;=TIME(17,0,0),C149&lt;TIME(18,0,0)),"A2",IF(AND(AND(WEEKDAY(B149,2)&gt;=2,WEEKDAY(B149,2)&lt;=4),C149&gt;=TIME(18,0,0),C149&lt;TIME(19,0,0)),"A3",IF(AND(AND(WEEKDAY(B149,2)&gt;=2,WEEKDAY(B149,2)&lt;=4),C149&gt;=TIME(22,0,0),C149&lt;TIME(22,45,0)),"B","Other")))))))</f>
        <v/>
      </c>
      <c r="F149" s="12" t="n"/>
      <c r="G149" s="12" t="n"/>
      <c r="H149" s="12" t="n"/>
      <c r="I149" s="12" t="n"/>
      <c r="J149" s="13" t="n"/>
      <c r="K149" s="13" t="n"/>
      <c r="L149" s="13" t="n"/>
      <c r="M149" s="13" t="n"/>
      <c r="N149" s="12" t="n"/>
      <c r="O149" s="12" t="n"/>
      <c r="P149" s="14">
        <f>IF(N149="","",IF(N149="SL",-1,K149/J149))</f>
        <v/>
      </c>
      <c r="Q149" s="14">
        <f>IF(N149="","",IF(OR(N149="SL",N149="TP0"),-1,L149/J149))</f>
        <v/>
      </c>
      <c r="R149" s="14">
        <f>IF(N149="","",IF(N149="TP2",M149/J149,-1))</f>
        <v/>
      </c>
      <c r="S149" s="14">
        <f>IF(N149="","",IF(N149="SL",-1,IF(N149="TP0",0.5*K149/J149,0.5*(K149+L149)/J149)))</f>
        <v/>
      </c>
      <c r="T149" s="14">
        <f>IF(N149="","",IF(N149="SL",-1,IF(N149="TP0",0.5*K149/J149-0.5,0.5*(K149+L149)/J149)))</f>
        <v/>
      </c>
      <c r="U149" s="15">
        <f>IF(P149="","",P149*J149/100*Config!$B$4)</f>
        <v/>
      </c>
      <c r="V149" s="15">
        <f>IF(Q149="","",Q149*J149/100*Config!$B$4)</f>
        <v/>
      </c>
      <c r="W149" s="15">
        <f>IF(R149="","",R149*J149/100*Config!$B$4)</f>
        <v/>
      </c>
      <c r="X149" s="15">
        <f>IF(S149="","",S149*J149/100*Config!$B$4)</f>
        <v/>
      </c>
      <c r="Y149" s="15">
        <f>IF(T149="","",T149*J149/100*Config!$B$4)</f>
        <v/>
      </c>
      <c r="Z149" s="15">
        <f>IF(U149="","",Config!$B$4 + SUM($U$2:U149))</f>
        <v/>
      </c>
      <c r="AA149" s="15">
        <f>IF(V149="","",Config!$B$4 + SUM($V$2:V149))</f>
        <v/>
      </c>
      <c r="AB149" s="15">
        <f>IF(W149="","",Config!$B$4 + SUM($W$2:W149))</f>
        <v/>
      </c>
      <c r="AC149" s="15">
        <f>IF(X149="","",Config!$B$4 + SUM($X$2:X149))</f>
        <v/>
      </c>
      <c r="AD149" s="15">
        <f>IF(Y149="","",Config!$B$4 + SUM($Y$2:Y149))</f>
        <v/>
      </c>
      <c r="AE149" s="15">
        <f>IF(P149="","",P149*J149/100*Config!$B$11)</f>
        <v/>
      </c>
      <c r="AF149" s="15">
        <f>IF(Q149="","",Q149*J149/100*Config!$B$11)</f>
        <v/>
      </c>
      <c r="AG149" s="15">
        <f>IF(R149="","",R149*J149/100*Config!$B$11)</f>
        <v/>
      </c>
      <c r="AH149" s="15">
        <f>IF(S149="","",S149*J149/100*Config!$B$11)</f>
        <v/>
      </c>
      <c r="AI149" s="15">
        <f>IF(T149="","",T149*J149/100*Config!$B$11)</f>
        <v/>
      </c>
      <c r="AJ149" s="15">
        <f>IF(AE149="","",Config!$B$9 + SUM($AE$2:AE149))</f>
        <v/>
      </c>
      <c r="AK149" s="15">
        <f>IF(AF149="","",Config!$B$9 + SUM($AF$2:AF149))</f>
        <v/>
      </c>
      <c r="AL149" s="15">
        <f>IF(AG149="","",Config!$B$9 + SUM($AG$2:AG149))</f>
        <v/>
      </c>
      <c r="AM149" s="15">
        <f>IF(AH149="","",Config!$B$9 + SUM($AH$2:AH149))</f>
        <v/>
      </c>
      <c r="AN149" s="15">
        <f>IF(AI149="","",Config!$B$9 + SUM($AI$2:AI149))</f>
        <v/>
      </c>
      <c r="AO149" s="16">
        <f>IF(P149="","",IF(P149&gt;0,1,0))</f>
        <v/>
      </c>
      <c r="AP149" s="16">
        <f>IF(Q149="","",IF(Q149&gt;0,1,0))</f>
        <v/>
      </c>
      <c r="AQ149" s="16">
        <f>IF(R149="","",IF(R149&gt;0,1,0))</f>
        <v/>
      </c>
      <c r="AR149" s="16">
        <f>IF(S149="","",IF(S149&gt;0,1,0))</f>
        <v/>
      </c>
      <c r="AS149" s="16">
        <f>IF(T149="","",IF(T149&gt;0,1,0))</f>
        <v/>
      </c>
      <c r="AT149" s="17">
        <f>IF(Z149="","",IF(AT148="",Z149,MAX(AT148,Z149)))</f>
        <v/>
      </c>
      <c r="AU149" s="17">
        <f>IF(AA149="","",IF(AU148="",AA149,MAX(AU148,AA149)))</f>
        <v/>
      </c>
      <c r="AV149" s="17">
        <f>IF(AB149="","",IF(AV148="",AB149,MAX(AV148,AB149)))</f>
        <v/>
      </c>
      <c r="AW149" s="17">
        <f>IF(AC149="","",IF(AW148="",AC149,MAX(AW148,AC149)))</f>
        <v/>
      </c>
      <c r="AX149" s="17">
        <f>IF(AD149="","",IF(AX148="",AD149,MAX(AX148,AD149)))</f>
        <v/>
      </c>
      <c r="AY149" s="17">
        <f>IF(Z149="","",AT149-Z149)</f>
        <v/>
      </c>
      <c r="AZ149" s="17">
        <f>IF(AA149="","",AU149-AA149)</f>
        <v/>
      </c>
      <c r="BA149" s="17">
        <f>IF(AB149="","",AV149-AB149)</f>
        <v/>
      </c>
      <c r="BB149" s="17">
        <f>IF(AC149="","",AW149-AC149)</f>
        <v/>
      </c>
      <c r="BC149" s="17">
        <f>IF(AD149="","",AX149-AD149)</f>
        <v/>
      </c>
      <c r="BD149" s="17">
        <f>IF(OR(AE149="",B149=""),"",SUMIFS($AE$2:AE149,$B$2:B149,B149))</f>
        <v/>
      </c>
      <c r="BE149" s="17">
        <f>IF(OR(AF149="",B149=""),"",SUMIFS($AF$2:AF149,$B$2:B149,B149))</f>
        <v/>
      </c>
      <c r="BF149" s="17">
        <f>IF(OR(AG149="",B149=""),"",SUMIFS($AG$2:AG149,$B$2:B149,B149))</f>
        <v/>
      </c>
      <c r="BG149" s="17">
        <f>IF(OR(AH149="",B149=""),"",SUMIFS($AH$2:AH149,$B$2:B149,B149))</f>
        <v/>
      </c>
      <c r="BH149" s="17">
        <f>IF(OR(AI149="",B149=""),"",SUMIFS($AI$2:AI149,$B$2:B149,B149))</f>
        <v/>
      </c>
      <c r="BI149" s="17">
        <f>IF(AJ149="","",IF(BI148="",AJ149,MAX(BI148,AJ149)))</f>
        <v/>
      </c>
      <c r="BJ149" s="17">
        <f>IF(AK149="","",IF(BJ148="",AK149,MAX(BJ148,AK149)))</f>
        <v/>
      </c>
      <c r="BK149" s="17">
        <f>IF(AL149="","",IF(BK148="",AL149,MAX(BK148,AL149)))</f>
        <v/>
      </c>
      <c r="BL149" s="17">
        <f>IF(AM149="","",IF(BL148="",AM149,MAX(BL148,AM149)))</f>
        <v/>
      </c>
      <c r="BM149" s="17">
        <f>IF(AN149="","",IF(BM148="",AN149,MAX(BM148,AN149)))</f>
        <v/>
      </c>
      <c r="BN149" s="17">
        <f>IF(AJ149="","",BI149-AJ149)</f>
        <v/>
      </c>
      <c r="BO149" s="17">
        <f>IF(AK149="","",BJ149-AK149)</f>
        <v/>
      </c>
      <c r="BP149" s="17">
        <f>IF(AL149="","",BK149-AL149)</f>
        <v/>
      </c>
      <c r="BQ149" s="17">
        <f>IF(AM149="","",BL149-AM149)</f>
        <v/>
      </c>
      <c r="BR149" s="17">
        <f>IF(AN149="","",BM149-AN149)</f>
        <v/>
      </c>
    </row>
    <row r="150">
      <c r="A150">
        <f>ROW()-1</f>
        <v/>
      </c>
      <c r="B150" s="9" t="n"/>
      <c r="C150" s="12" t="n"/>
      <c r="D150" s="11">
        <f>IF(B150="","",CHOOSE(WEEKDAY(B150,2),"Lu","Ma","Mi","Jo","Vi","Sa","Du"))</f>
        <v/>
      </c>
      <c r="E150" s="11">
        <f>IF(OR(B150="",C150=""),"",IF(OR(WEEKDAY(B150,2)=1,WEEKDAY(B150,2)=5),"D",IF(AND(C150&gt;=TIME(15,30,0),C150&lt;TIME(16,30,0)),"C",IF(AND(AND(WEEKDAY(B150,2)&gt;=2,WEEKDAY(B150,2)&lt;=4),C150&gt;=TIME(16,35,0),C150&lt;TIME(17,0,0)),"A1",IF(AND(AND(WEEKDAY(B150,2)&gt;=2,WEEKDAY(B150,2)&lt;=4),C150&gt;=TIME(17,0,0),C150&lt;TIME(18,0,0)),"A2",IF(AND(AND(WEEKDAY(B150,2)&gt;=2,WEEKDAY(B150,2)&lt;=4),C150&gt;=TIME(18,0,0),C150&lt;TIME(19,0,0)),"A3",IF(AND(AND(WEEKDAY(B150,2)&gt;=2,WEEKDAY(B150,2)&lt;=4),C150&gt;=TIME(22,0,0),C150&lt;TIME(22,45,0)),"B","Other")))))))</f>
        <v/>
      </c>
      <c r="F150" s="12" t="n"/>
      <c r="G150" s="12" t="n"/>
      <c r="H150" s="12" t="n"/>
      <c r="I150" s="12" t="n"/>
      <c r="J150" s="13" t="n"/>
      <c r="K150" s="13" t="n"/>
      <c r="L150" s="13" t="n"/>
      <c r="M150" s="13" t="n"/>
      <c r="N150" s="12" t="n"/>
      <c r="O150" s="12" t="n"/>
      <c r="P150" s="14">
        <f>IF(N150="","",IF(N150="SL",-1,K150/J150))</f>
        <v/>
      </c>
      <c r="Q150" s="14">
        <f>IF(N150="","",IF(OR(N150="SL",N150="TP0"),-1,L150/J150))</f>
        <v/>
      </c>
      <c r="R150" s="14">
        <f>IF(N150="","",IF(N150="TP2",M150/J150,-1))</f>
        <v/>
      </c>
      <c r="S150" s="14">
        <f>IF(N150="","",IF(N150="SL",-1,IF(N150="TP0",0.5*K150/J150,0.5*(K150+L150)/J150)))</f>
        <v/>
      </c>
      <c r="T150" s="14">
        <f>IF(N150="","",IF(N150="SL",-1,IF(N150="TP0",0.5*K150/J150-0.5,0.5*(K150+L150)/J150)))</f>
        <v/>
      </c>
      <c r="U150" s="15">
        <f>IF(P150="","",P150*J150/100*Config!$B$4)</f>
        <v/>
      </c>
      <c r="V150" s="15">
        <f>IF(Q150="","",Q150*J150/100*Config!$B$4)</f>
        <v/>
      </c>
      <c r="W150" s="15">
        <f>IF(R150="","",R150*J150/100*Config!$B$4)</f>
        <v/>
      </c>
      <c r="X150" s="15">
        <f>IF(S150="","",S150*J150/100*Config!$B$4)</f>
        <v/>
      </c>
      <c r="Y150" s="15">
        <f>IF(T150="","",T150*J150/100*Config!$B$4)</f>
        <v/>
      </c>
      <c r="Z150" s="15">
        <f>IF(U150="","",Config!$B$4 + SUM($U$2:U150))</f>
        <v/>
      </c>
      <c r="AA150" s="15">
        <f>IF(V150="","",Config!$B$4 + SUM($V$2:V150))</f>
        <v/>
      </c>
      <c r="AB150" s="15">
        <f>IF(W150="","",Config!$B$4 + SUM($W$2:W150))</f>
        <v/>
      </c>
      <c r="AC150" s="15">
        <f>IF(X150="","",Config!$B$4 + SUM($X$2:X150))</f>
        <v/>
      </c>
      <c r="AD150" s="15">
        <f>IF(Y150="","",Config!$B$4 + SUM($Y$2:Y150))</f>
        <v/>
      </c>
      <c r="AE150" s="15">
        <f>IF(P150="","",P150*J150/100*Config!$B$11)</f>
        <v/>
      </c>
      <c r="AF150" s="15">
        <f>IF(Q150="","",Q150*J150/100*Config!$B$11)</f>
        <v/>
      </c>
      <c r="AG150" s="15">
        <f>IF(R150="","",R150*J150/100*Config!$B$11)</f>
        <v/>
      </c>
      <c r="AH150" s="15">
        <f>IF(S150="","",S150*J150/100*Config!$B$11)</f>
        <v/>
      </c>
      <c r="AI150" s="15">
        <f>IF(T150="","",T150*J150/100*Config!$B$11)</f>
        <v/>
      </c>
      <c r="AJ150" s="15">
        <f>IF(AE150="","",Config!$B$9 + SUM($AE$2:AE150))</f>
        <v/>
      </c>
      <c r="AK150" s="15">
        <f>IF(AF150="","",Config!$B$9 + SUM($AF$2:AF150))</f>
        <v/>
      </c>
      <c r="AL150" s="15">
        <f>IF(AG150="","",Config!$B$9 + SUM($AG$2:AG150))</f>
        <v/>
      </c>
      <c r="AM150" s="15">
        <f>IF(AH150="","",Config!$B$9 + SUM($AH$2:AH150))</f>
        <v/>
      </c>
      <c r="AN150" s="15">
        <f>IF(AI150="","",Config!$B$9 + SUM($AI$2:AI150))</f>
        <v/>
      </c>
      <c r="AO150" s="16">
        <f>IF(P150="","",IF(P150&gt;0,1,0))</f>
        <v/>
      </c>
      <c r="AP150" s="16">
        <f>IF(Q150="","",IF(Q150&gt;0,1,0))</f>
        <v/>
      </c>
      <c r="AQ150" s="16">
        <f>IF(R150="","",IF(R150&gt;0,1,0))</f>
        <v/>
      </c>
      <c r="AR150" s="16">
        <f>IF(S150="","",IF(S150&gt;0,1,0))</f>
        <v/>
      </c>
      <c r="AS150" s="16">
        <f>IF(T150="","",IF(T150&gt;0,1,0))</f>
        <v/>
      </c>
      <c r="AT150" s="17">
        <f>IF(Z150="","",IF(AT149="",Z150,MAX(AT149,Z150)))</f>
        <v/>
      </c>
      <c r="AU150" s="17">
        <f>IF(AA150="","",IF(AU149="",AA150,MAX(AU149,AA150)))</f>
        <v/>
      </c>
      <c r="AV150" s="17">
        <f>IF(AB150="","",IF(AV149="",AB150,MAX(AV149,AB150)))</f>
        <v/>
      </c>
      <c r="AW150" s="17">
        <f>IF(AC150="","",IF(AW149="",AC150,MAX(AW149,AC150)))</f>
        <v/>
      </c>
      <c r="AX150" s="17">
        <f>IF(AD150="","",IF(AX149="",AD150,MAX(AX149,AD150)))</f>
        <v/>
      </c>
      <c r="AY150" s="17">
        <f>IF(Z150="","",AT150-Z150)</f>
        <v/>
      </c>
      <c r="AZ150" s="17">
        <f>IF(AA150="","",AU150-AA150)</f>
        <v/>
      </c>
      <c r="BA150" s="17">
        <f>IF(AB150="","",AV150-AB150)</f>
        <v/>
      </c>
      <c r="BB150" s="17">
        <f>IF(AC150="","",AW150-AC150)</f>
        <v/>
      </c>
      <c r="BC150" s="17">
        <f>IF(AD150="","",AX150-AD150)</f>
        <v/>
      </c>
      <c r="BD150" s="17">
        <f>IF(OR(AE150="",B150=""),"",SUMIFS($AE$2:AE150,$B$2:B150,B150))</f>
        <v/>
      </c>
      <c r="BE150" s="17">
        <f>IF(OR(AF150="",B150=""),"",SUMIFS($AF$2:AF150,$B$2:B150,B150))</f>
        <v/>
      </c>
      <c r="BF150" s="17">
        <f>IF(OR(AG150="",B150=""),"",SUMIFS($AG$2:AG150,$B$2:B150,B150))</f>
        <v/>
      </c>
      <c r="BG150" s="17">
        <f>IF(OR(AH150="",B150=""),"",SUMIFS($AH$2:AH150,$B$2:B150,B150))</f>
        <v/>
      </c>
      <c r="BH150" s="17">
        <f>IF(OR(AI150="",B150=""),"",SUMIFS($AI$2:AI150,$B$2:B150,B150))</f>
        <v/>
      </c>
      <c r="BI150" s="17">
        <f>IF(AJ150="","",IF(BI149="",AJ150,MAX(BI149,AJ150)))</f>
        <v/>
      </c>
      <c r="BJ150" s="17">
        <f>IF(AK150="","",IF(BJ149="",AK150,MAX(BJ149,AK150)))</f>
        <v/>
      </c>
      <c r="BK150" s="17">
        <f>IF(AL150="","",IF(BK149="",AL150,MAX(BK149,AL150)))</f>
        <v/>
      </c>
      <c r="BL150" s="17">
        <f>IF(AM150="","",IF(BL149="",AM150,MAX(BL149,AM150)))</f>
        <v/>
      </c>
      <c r="BM150" s="17">
        <f>IF(AN150="","",IF(BM149="",AN150,MAX(BM149,AN150)))</f>
        <v/>
      </c>
      <c r="BN150" s="17">
        <f>IF(AJ150="","",BI150-AJ150)</f>
        <v/>
      </c>
      <c r="BO150" s="17">
        <f>IF(AK150="","",BJ150-AK150)</f>
        <v/>
      </c>
      <c r="BP150" s="17">
        <f>IF(AL150="","",BK150-AL150)</f>
        <v/>
      </c>
      <c r="BQ150" s="17">
        <f>IF(AM150="","",BL150-AM150)</f>
        <v/>
      </c>
      <c r="BR150" s="17">
        <f>IF(AN150="","",BM150-AN150)</f>
        <v/>
      </c>
    </row>
    <row r="151">
      <c r="A151">
        <f>ROW()-1</f>
        <v/>
      </c>
      <c r="B151" s="9" t="n"/>
      <c r="C151" s="12" t="n"/>
      <c r="D151" s="11">
        <f>IF(B151="","",CHOOSE(WEEKDAY(B151,2),"Lu","Ma","Mi","Jo","Vi","Sa","Du"))</f>
        <v/>
      </c>
      <c r="E151" s="11">
        <f>IF(OR(B151="",C151=""),"",IF(OR(WEEKDAY(B151,2)=1,WEEKDAY(B151,2)=5),"D",IF(AND(C151&gt;=TIME(15,30,0),C151&lt;TIME(16,30,0)),"C",IF(AND(AND(WEEKDAY(B151,2)&gt;=2,WEEKDAY(B151,2)&lt;=4),C151&gt;=TIME(16,35,0),C151&lt;TIME(17,0,0)),"A1",IF(AND(AND(WEEKDAY(B151,2)&gt;=2,WEEKDAY(B151,2)&lt;=4),C151&gt;=TIME(17,0,0),C151&lt;TIME(18,0,0)),"A2",IF(AND(AND(WEEKDAY(B151,2)&gt;=2,WEEKDAY(B151,2)&lt;=4),C151&gt;=TIME(18,0,0),C151&lt;TIME(19,0,0)),"A3",IF(AND(AND(WEEKDAY(B151,2)&gt;=2,WEEKDAY(B151,2)&lt;=4),C151&gt;=TIME(22,0,0),C151&lt;TIME(22,45,0)),"B","Other")))))))</f>
        <v/>
      </c>
      <c r="F151" s="12" t="n"/>
      <c r="G151" s="12" t="n"/>
      <c r="H151" s="12" t="n"/>
      <c r="I151" s="12" t="n"/>
      <c r="J151" s="13" t="n"/>
      <c r="K151" s="13" t="n"/>
      <c r="L151" s="13" t="n"/>
      <c r="M151" s="13" t="n"/>
      <c r="N151" s="12" t="n"/>
      <c r="O151" s="12" t="n"/>
      <c r="P151" s="14">
        <f>IF(N151="","",IF(N151="SL",-1,K151/J151))</f>
        <v/>
      </c>
      <c r="Q151" s="14">
        <f>IF(N151="","",IF(OR(N151="SL",N151="TP0"),-1,L151/J151))</f>
        <v/>
      </c>
      <c r="R151" s="14">
        <f>IF(N151="","",IF(N151="TP2",M151/J151,-1))</f>
        <v/>
      </c>
      <c r="S151" s="14">
        <f>IF(N151="","",IF(N151="SL",-1,IF(N151="TP0",0.5*K151/J151,0.5*(K151+L151)/J151)))</f>
        <v/>
      </c>
      <c r="T151" s="14">
        <f>IF(N151="","",IF(N151="SL",-1,IF(N151="TP0",0.5*K151/J151-0.5,0.5*(K151+L151)/J151)))</f>
        <v/>
      </c>
      <c r="U151" s="15">
        <f>IF(P151="","",P151*J151/100*Config!$B$4)</f>
        <v/>
      </c>
      <c r="V151" s="15">
        <f>IF(Q151="","",Q151*J151/100*Config!$B$4)</f>
        <v/>
      </c>
      <c r="W151" s="15">
        <f>IF(R151="","",R151*J151/100*Config!$B$4)</f>
        <v/>
      </c>
      <c r="X151" s="15">
        <f>IF(S151="","",S151*J151/100*Config!$B$4)</f>
        <v/>
      </c>
      <c r="Y151" s="15">
        <f>IF(T151="","",T151*J151/100*Config!$B$4)</f>
        <v/>
      </c>
      <c r="Z151" s="15">
        <f>IF(U151="","",Config!$B$4 + SUM($U$2:U151))</f>
        <v/>
      </c>
      <c r="AA151" s="15">
        <f>IF(V151="","",Config!$B$4 + SUM($V$2:V151))</f>
        <v/>
      </c>
      <c r="AB151" s="15">
        <f>IF(W151="","",Config!$B$4 + SUM($W$2:W151))</f>
        <v/>
      </c>
      <c r="AC151" s="15">
        <f>IF(X151="","",Config!$B$4 + SUM($X$2:X151))</f>
        <v/>
      </c>
      <c r="AD151" s="15">
        <f>IF(Y151="","",Config!$B$4 + SUM($Y$2:Y151))</f>
        <v/>
      </c>
      <c r="AE151" s="15">
        <f>IF(P151="","",P151*J151/100*Config!$B$11)</f>
        <v/>
      </c>
      <c r="AF151" s="15">
        <f>IF(Q151="","",Q151*J151/100*Config!$B$11)</f>
        <v/>
      </c>
      <c r="AG151" s="15">
        <f>IF(R151="","",R151*J151/100*Config!$B$11)</f>
        <v/>
      </c>
      <c r="AH151" s="15">
        <f>IF(S151="","",S151*J151/100*Config!$B$11)</f>
        <v/>
      </c>
      <c r="AI151" s="15">
        <f>IF(T151="","",T151*J151/100*Config!$B$11)</f>
        <v/>
      </c>
      <c r="AJ151" s="15">
        <f>IF(AE151="","",Config!$B$9 + SUM($AE$2:AE151))</f>
        <v/>
      </c>
      <c r="AK151" s="15">
        <f>IF(AF151="","",Config!$B$9 + SUM($AF$2:AF151))</f>
        <v/>
      </c>
      <c r="AL151" s="15">
        <f>IF(AG151="","",Config!$B$9 + SUM($AG$2:AG151))</f>
        <v/>
      </c>
      <c r="AM151" s="15">
        <f>IF(AH151="","",Config!$B$9 + SUM($AH$2:AH151))</f>
        <v/>
      </c>
      <c r="AN151" s="15">
        <f>IF(AI151="","",Config!$B$9 + SUM($AI$2:AI151))</f>
        <v/>
      </c>
      <c r="AO151" s="16">
        <f>IF(P151="","",IF(P151&gt;0,1,0))</f>
        <v/>
      </c>
      <c r="AP151" s="16">
        <f>IF(Q151="","",IF(Q151&gt;0,1,0))</f>
        <v/>
      </c>
      <c r="AQ151" s="16">
        <f>IF(R151="","",IF(R151&gt;0,1,0))</f>
        <v/>
      </c>
      <c r="AR151" s="16">
        <f>IF(S151="","",IF(S151&gt;0,1,0))</f>
        <v/>
      </c>
      <c r="AS151" s="16">
        <f>IF(T151="","",IF(T151&gt;0,1,0))</f>
        <v/>
      </c>
      <c r="AT151" s="17">
        <f>IF(Z151="","",IF(AT150="",Z151,MAX(AT150,Z151)))</f>
        <v/>
      </c>
      <c r="AU151" s="17">
        <f>IF(AA151="","",IF(AU150="",AA151,MAX(AU150,AA151)))</f>
        <v/>
      </c>
      <c r="AV151" s="17">
        <f>IF(AB151="","",IF(AV150="",AB151,MAX(AV150,AB151)))</f>
        <v/>
      </c>
      <c r="AW151" s="17">
        <f>IF(AC151="","",IF(AW150="",AC151,MAX(AW150,AC151)))</f>
        <v/>
      </c>
      <c r="AX151" s="17">
        <f>IF(AD151="","",IF(AX150="",AD151,MAX(AX150,AD151)))</f>
        <v/>
      </c>
      <c r="AY151" s="17">
        <f>IF(Z151="","",AT151-Z151)</f>
        <v/>
      </c>
      <c r="AZ151" s="17">
        <f>IF(AA151="","",AU151-AA151)</f>
        <v/>
      </c>
      <c r="BA151" s="17">
        <f>IF(AB151="","",AV151-AB151)</f>
        <v/>
      </c>
      <c r="BB151" s="17">
        <f>IF(AC151="","",AW151-AC151)</f>
        <v/>
      </c>
      <c r="BC151" s="17">
        <f>IF(AD151="","",AX151-AD151)</f>
        <v/>
      </c>
      <c r="BD151" s="17">
        <f>IF(OR(AE151="",B151=""),"",SUMIFS($AE$2:AE151,$B$2:B151,B151))</f>
        <v/>
      </c>
      <c r="BE151" s="17">
        <f>IF(OR(AF151="",B151=""),"",SUMIFS($AF$2:AF151,$B$2:B151,B151))</f>
        <v/>
      </c>
      <c r="BF151" s="17">
        <f>IF(OR(AG151="",B151=""),"",SUMIFS($AG$2:AG151,$B$2:B151,B151))</f>
        <v/>
      </c>
      <c r="BG151" s="17">
        <f>IF(OR(AH151="",B151=""),"",SUMIFS($AH$2:AH151,$B$2:B151,B151))</f>
        <v/>
      </c>
      <c r="BH151" s="17">
        <f>IF(OR(AI151="",B151=""),"",SUMIFS($AI$2:AI151,$B$2:B151,B151))</f>
        <v/>
      </c>
      <c r="BI151" s="17">
        <f>IF(AJ151="","",IF(BI150="",AJ151,MAX(BI150,AJ151)))</f>
        <v/>
      </c>
      <c r="BJ151" s="17">
        <f>IF(AK151="","",IF(BJ150="",AK151,MAX(BJ150,AK151)))</f>
        <v/>
      </c>
      <c r="BK151" s="17">
        <f>IF(AL151="","",IF(BK150="",AL151,MAX(BK150,AL151)))</f>
        <v/>
      </c>
      <c r="BL151" s="17">
        <f>IF(AM151="","",IF(BL150="",AM151,MAX(BL150,AM151)))</f>
        <v/>
      </c>
      <c r="BM151" s="17">
        <f>IF(AN151="","",IF(BM150="",AN151,MAX(BM150,AN151)))</f>
        <v/>
      </c>
      <c r="BN151" s="17">
        <f>IF(AJ151="","",BI151-AJ151)</f>
        <v/>
      </c>
      <c r="BO151" s="17">
        <f>IF(AK151="","",BJ151-AK151)</f>
        <v/>
      </c>
      <c r="BP151" s="17">
        <f>IF(AL151="","",BK151-AL151)</f>
        <v/>
      </c>
      <c r="BQ151" s="17">
        <f>IF(AM151="","",BL151-AM151)</f>
        <v/>
      </c>
      <c r="BR151" s="17">
        <f>IF(AN151="","",BM151-AN151)</f>
        <v/>
      </c>
    </row>
    <row r="152">
      <c r="A152">
        <f>ROW()-1</f>
        <v/>
      </c>
      <c r="B152" s="9" t="n"/>
      <c r="C152" s="12" t="n"/>
      <c r="D152" s="11">
        <f>IF(B152="","",CHOOSE(WEEKDAY(B152,2),"Lu","Ma","Mi","Jo","Vi","Sa","Du"))</f>
        <v/>
      </c>
      <c r="E152" s="11">
        <f>IF(OR(B152="",C152=""),"",IF(OR(WEEKDAY(B152,2)=1,WEEKDAY(B152,2)=5),"D",IF(AND(C152&gt;=TIME(15,30,0),C152&lt;TIME(16,30,0)),"C",IF(AND(AND(WEEKDAY(B152,2)&gt;=2,WEEKDAY(B152,2)&lt;=4),C152&gt;=TIME(16,35,0),C152&lt;TIME(17,0,0)),"A1",IF(AND(AND(WEEKDAY(B152,2)&gt;=2,WEEKDAY(B152,2)&lt;=4),C152&gt;=TIME(17,0,0),C152&lt;TIME(18,0,0)),"A2",IF(AND(AND(WEEKDAY(B152,2)&gt;=2,WEEKDAY(B152,2)&lt;=4),C152&gt;=TIME(18,0,0),C152&lt;TIME(19,0,0)),"A3",IF(AND(AND(WEEKDAY(B152,2)&gt;=2,WEEKDAY(B152,2)&lt;=4),C152&gt;=TIME(22,0,0),C152&lt;TIME(22,45,0)),"B","Other")))))))</f>
        <v/>
      </c>
      <c r="F152" s="12" t="n"/>
      <c r="G152" s="12" t="n"/>
      <c r="H152" s="12" t="n"/>
      <c r="I152" s="12" t="n"/>
      <c r="J152" s="13" t="n"/>
      <c r="K152" s="13" t="n"/>
      <c r="L152" s="13" t="n"/>
      <c r="M152" s="13" t="n"/>
      <c r="N152" s="12" t="n"/>
      <c r="O152" s="12" t="n"/>
      <c r="P152" s="14">
        <f>IF(N152="","",IF(N152="SL",-1,K152/J152))</f>
        <v/>
      </c>
      <c r="Q152" s="14">
        <f>IF(N152="","",IF(OR(N152="SL",N152="TP0"),-1,L152/J152))</f>
        <v/>
      </c>
      <c r="R152" s="14">
        <f>IF(N152="","",IF(N152="TP2",M152/J152,-1))</f>
        <v/>
      </c>
      <c r="S152" s="14">
        <f>IF(N152="","",IF(N152="SL",-1,IF(N152="TP0",0.5*K152/J152,0.5*(K152+L152)/J152)))</f>
        <v/>
      </c>
      <c r="T152" s="14">
        <f>IF(N152="","",IF(N152="SL",-1,IF(N152="TP0",0.5*K152/J152-0.5,0.5*(K152+L152)/J152)))</f>
        <v/>
      </c>
      <c r="U152" s="15">
        <f>IF(P152="","",P152*J152/100*Config!$B$4)</f>
        <v/>
      </c>
      <c r="V152" s="15">
        <f>IF(Q152="","",Q152*J152/100*Config!$B$4)</f>
        <v/>
      </c>
      <c r="W152" s="15">
        <f>IF(R152="","",R152*J152/100*Config!$B$4)</f>
        <v/>
      </c>
      <c r="X152" s="15">
        <f>IF(S152="","",S152*J152/100*Config!$B$4)</f>
        <v/>
      </c>
      <c r="Y152" s="15">
        <f>IF(T152="","",T152*J152/100*Config!$B$4)</f>
        <v/>
      </c>
      <c r="Z152" s="15">
        <f>IF(U152="","",Config!$B$4 + SUM($U$2:U152))</f>
        <v/>
      </c>
      <c r="AA152" s="15">
        <f>IF(V152="","",Config!$B$4 + SUM($V$2:V152))</f>
        <v/>
      </c>
      <c r="AB152" s="15">
        <f>IF(W152="","",Config!$B$4 + SUM($W$2:W152))</f>
        <v/>
      </c>
      <c r="AC152" s="15">
        <f>IF(X152="","",Config!$B$4 + SUM($X$2:X152))</f>
        <v/>
      </c>
      <c r="AD152" s="15">
        <f>IF(Y152="","",Config!$B$4 + SUM($Y$2:Y152))</f>
        <v/>
      </c>
      <c r="AE152" s="15">
        <f>IF(P152="","",P152*J152/100*Config!$B$11)</f>
        <v/>
      </c>
      <c r="AF152" s="15">
        <f>IF(Q152="","",Q152*J152/100*Config!$B$11)</f>
        <v/>
      </c>
      <c r="AG152" s="15">
        <f>IF(R152="","",R152*J152/100*Config!$B$11)</f>
        <v/>
      </c>
      <c r="AH152" s="15">
        <f>IF(S152="","",S152*J152/100*Config!$B$11)</f>
        <v/>
      </c>
      <c r="AI152" s="15">
        <f>IF(T152="","",T152*J152/100*Config!$B$11)</f>
        <v/>
      </c>
      <c r="AJ152" s="15">
        <f>IF(AE152="","",Config!$B$9 + SUM($AE$2:AE152))</f>
        <v/>
      </c>
      <c r="AK152" s="15">
        <f>IF(AF152="","",Config!$B$9 + SUM($AF$2:AF152))</f>
        <v/>
      </c>
      <c r="AL152" s="15">
        <f>IF(AG152="","",Config!$B$9 + SUM($AG$2:AG152))</f>
        <v/>
      </c>
      <c r="AM152" s="15">
        <f>IF(AH152="","",Config!$B$9 + SUM($AH$2:AH152))</f>
        <v/>
      </c>
      <c r="AN152" s="15">
        <f>IF(AI152="","",Config!$B$9 + SUM($AI$2:AI152))</f>
        <v/>
      </c>
      <c r="AO152" s="16">
        <f>IF(P152="","",IF(P152&gt;0,1,0))</f>
        <v/>
      </c>
      <c r="AP152" s="16">
        <f>IF(Q152="","",IF(Q152&gt;0,1,0))</f>
        <v/>
      </c>
      <c r="AQ152" s="16">
        <f>IF(R152="","",IF(R152&gt;0,1,0))</f>
        <v/>
      </c>
      <c r="AR152" s="16">
        <f>IF(S152="","",IF(S152&gt;0,1,0))</f>
        <v/>
      </c>
      <c r="AS152" s="16">
        <f>IF(T152="","",IF(T152&gt;0,1,0))</f>
        <v/>
      </c>
      <c r="AT152" s="17">
        <f>IF(Z152="","",IF(AT151="",Z152,MAX(AT151,Z152)))</f>
        <v/>
      </c>
      <c r="AU152" s="17">
        <f>IF(AA152="","",IF(AU151="",AA152,MAX(AU151,AA152)))</f>
        <v/>
      </c>
      <c r="AV152" s="17">
        <f>IF(AB152="","",IF(AV151="",AB152,MAX(AV151,AB152)))</f>
        <v/>
      </c>
      <c r="AW152" s="17">
        <f>IF(AC152="","",IF(AW151="",AC152,MAX(AW151,AC152)))</f>
        <v/>
      </c>
      <c r="AX152" s="17">
        <f>IF(AD152="","",IF(AX151="",AD152,MAX(AX151,AD152)))</f>
        <v/>
      </c>
      <c r="AY152" s="17">
        <f>IF(Z152="","",AT152-Z152)</f>
        <v/>
      </c>
      <c r="AZ152" s="17">
        <f>IF(AA152="","",AU152-AA152)</f>
        <v/>
      </c>
      <c r="BA152" s="17">
        <f>IF(AB152="","",AV152-AB152)</f>
        <v/>
      </c>
      <c r="BB152" s="17">
        <f>IF(AC152="","",AW152-AC152)</f>
        <v/>
      </c>
      <c r="BC152" s="17">
        <f>IF(AD152="","",AX152-AD152)</f>
        <v/>
      </c>
      <c r="BD152" s="17">
        <f>IF(OR(AE152="",B152=""),"",SUMIFS($AE$2:AE152,$B$2:B152,B152))</f>
        <v/>
      </c>
      <c r="BE152" s="17">
        <f>IF(OR(AF152="",B152=""),"",SUMIFS($AF$2:AF152,$B$2:B152,B152))</f>
        <v/>
      </c>
      <c r="BF152" s="17">
        <f>IF(OR(AG152="",B152=""),"",SUMIFS($AG$2:AG152,$B$2:B152,B152))</f>
        <v/>
      </c>
      <c r="BG152" s="17">
        <f>IF(OR(AH152="",B152=""),"",SUMIFS($AH$2:AH152,$B$2:B152,B152))</f>
        <v/>
      </c>
      <c r="BH152" s="17">
        <f>IF(OR(AI152="",B152=""),"",SUMIFS($AI$2:AI152,$B$2:B152,B152))</f>
        <v/>
      </c>
      <c r="BI152" s="17">
        <f>IF(AJ152="","",IF(BI151="",AJ152,MAX(BI151,AJ152)))</f>
        <v/>
      </c>
      <c r="BJ152" s="17">
        <f>IF(AK152="","",IF(BJ151="",AK152,MAX(BJ151,AK152)))</f>
        <v/>
      </c>
      <c r="BK152" s="17">
        <f>IF(AL152="","",IF(BK151="",AL152,MAX(BK151,AL152)))</f>
        <v/>
      </c>
      <c r="BL152" s="17">
        <f>IF(AM152="","",IF(BL151="",AM152,MAX(BL151,AM152)))</f>
        <v/>
      </c>
      <c r="BM152" s="17">
        <f>IF(AN152="","",IF(BM151="",AN152,MAX(BM151,AN152)))</f>
        <v/>
      </c>
      <c r="BN152" s="17">
        <f>IF(AJ152="","",BI152-AJ152)</f>
        <v/>
      </c>
      <c r="BO152" s="17">
        <f>IF(AK152="","",BJ152-AK152)</f>
        <v/>
      </c>
      <c r="BP152" s="17">
        <f>IF(AL152="","",BK152-AL152)</f>
        <v/>
      </c>
      <c r="BQ152" s="17">
        <f>IF(AM152="","",BL152-AM152)</f>
        <v/>
      </c>
      <c r="BR152" s="17">
        <f>IF(AN152="","",BM152-AN152)</f>
        <v/>
      </c>
    </row>
    <row r="153">
      <c r="A153">
        <f>ROW()-1</f>
        <v/>
      </c>
      <c r="B153" s="9" t="n"/>
      <c r="C153" s="12" t="n"/>
      <c r="D153" s="11">
        <f>IF(B153="","",CHOOSE(WEEKDAY(B153,2),"Lu","Ma","Mi","Jo","Vi","Sa","Du"))</f>
        <v/>
      </c>
      <c r="E153" s="11">
        <f>IF(OR(B153="",C153=""),"",IF(OR(WEEKDAY(B153,2)=1,WEEKDAY(B153,2)=5),"D",IF(AND(C153&gt;=TIME(15,30,0),C153&lt;TIME(16,30,0)),"C",IF(AND(AND(WEEKDAY(B153,2)&gt;=2,WEEKDAY(B153,2)&lt;=4),C153&gt;=TIME(16,35,0),C153&lt;TIME(17,0,0)),"A1",IF(AND(AND(WEEKDAY(B153,2)&gt;=2,WEEKDAY(B153,2)&lt;=4),C153&gt;=TIME(17,0,0),C153&lt;TIME(18,0,0)),"A2",IF(AND(AND(WEEKDAY(B153,2)&gt;=2,WEEKDAY(B153,2)&lt;=4),C153&gt;=TIME(18,0,0),C153&lt;TIME(19,0,0)),"A3",IF(AND(AND(WEEKDAY(B153,2)&gt;=2,WEEKDAY(B153,2)&lt;=4),C153&gt;=TIME(22,0,0),C153&lt;TIME(22,45,0)),"B","Other")))))))</f>
        <v/>
      </c>
      <c r="F153" s="12" t="n"/>
      <c r="G153" s="12" t="n"/>
      <c r="H153" s="12" t="n"/>
      <c r="I153" s="12" t="n"/>
      <c r="J153" s="13" t="n"/>
      <c r="K153" s="13" t="n"/>
      <c r="L153" s="13" t="n"/>
      <c r="M153" s="13" t="n"/>
      <c r="N153" s="12" t="n"/>
      <c r="O153" s="12" t="n"/>
      <c r="P153" s="14">
        <f>IF(N153="","",IF(N153="SL",-1,K153/J153))</f>
        <v/>
      </c>
      <c r="Q153" s="14">
        <f>IF(N153="","",IF(OR(N153="SL",N153="TP0"),-1,L153/J153))</f>
        <v/>
      </c>
      <c r="R153" s="14">
        <f>IF(N153="","",IF(N153="TP2",M153/J153,-1))</f>
        <v/>
      </c>
      <c r="S153" s="14">
        <f>IF(N153="","",IF(N153="SL",-1,IF(N153="TP0",0.5*K153/J153,0.5*(K153+L153)/J153)))</f>
        <v/>
      </c>
      <c r="T153" s="14">
        <f>IF(N153="","",IF(N153="SL",-1,IF(N153="TP0",0.5*K153/J153-0.5,0.5*(K153+L153)/J153)))</f>
        <v/>
      </c>
      <c r="U153" s="15">
        <f>IF(P153="","",P153*J153/100*Config!$B$4)</f>
        <v/>
      </c>
      <c r="V153" s="15">
        <f>IF(Q153="","",Q153*J153/100*Config!$B$4)</f>
        <v/>
      </c>
      <c r="W153" s="15">
        <f>IF(R153="","",R153*J153/100*Config!$B$4)</f>
        <v/>
      </c>
      <c r="X153" s="15">
        <f>IF(S153="","",S153*J153/100*Config!$B$4)</f>
        <v/>
      </c>
      <c r="Y153" s="15">
        <f>IF(T153="","",T153*J153/100*Config!$B$4)</f>
        <v/>
      </c>
      <c r="Z153" s="15">
        <f>IF(U153="","",Config!$B$4 + SUM($U$2:U153))</f>
        <v/>
      </c>
      <c r="AA153" s="15">
        <f>IF(V153="","",Config!$B$4 + SUM($V$2:V153))</f>
        <v/>
      </c>
      <c r="AB153" s="15">
        <f>IF(W153="","",Config!$B$4 + SUM($W$2:W153))</f>
        <v/>
      </c>
      <c r="AC153" s="15">
        <f>IF(X153="","",Config!$B$4 + SUM($X$2:X153))</f>
        <v/>
      </c>
      <c r="AD153" s="15">
        <f>IF(Y153="","",Config!$B$4 + SUM($Y$2:Y153))</f>
        <v/>
      </c>
      <c r="AE153" s="15">
        <f>IF(P153="","",P153*J153/100*Config!$B$11)</f>
        <v/>
      </c>
      <c r="AF153" s="15">
        <f>IF(Q153="","",Q153*J153/100*Config!$B$11)</f>
        <v/>
      </c>
      <c r="AG153" s="15">
        <f>IF(R153="","",R153*J153/100*Config!$B$11)</f>
        <v/>
      </c>
      <c r="AH153" s="15">
        <f>IF(S153="","",S153*J153/100*Config!$B$11)</f>
        <v/>
      </c>
      <c r="AI153" s="15">
        <f>IF(T153="","",T153*J153/100*Config!$B$11)</f>
        <v/>
      </c>
      <c r="AJ153" s="15">
        <f>IF(AE153="","",Config!$B$9 + SUM($AE$2:AE153))</f>
        <v/>
      </c>
      <c r="AK153" s="15">
        <f>IF(AF153="","",Config!$B$9 + SUM($AF$2:AF153))</f>
        <v/>
      </c>
      <c r="AL153" s="15">
        <f>IF(AG153="","",Config!$B$9 + SUM($AG$2:AG153))</f>
        <v/>
      </c>
      <c r="AM153" s="15">
        <f>IF(AH153="","",Config!$B$9 + SUM($AH$2:AH153))</f>
        <v/>
      </c>
      <c r="AN153" s="15">
        <f>IF(AI153="","",Config!$B$9 + SUM($AI$2:AI153))</f>
        <v/>
      </c>
      <c r="AO153" s="16">
        <f>IF(P153="","",IF(P153&gt;0,1,0))</f>
        <v/>
      </c>
      <c r="AP153" s="16">
        <f>IF(Q153="","",IF(Q153&gt;0,1,0))</f>
        <v/>
      </c>
      <c r="AQ153" s="16">
        <f>IF(R153="","",IF(R153&gt;0,1,0))</f>
        <v/>
      </c>
      <c r="AR153" s="16">
        <f>IF(S153="","",IF(S153&gt;0,1,0))</f>
        <v/>
      </c>
      <c r="AS153" s="16">
        <f>IF(T153="","",IF(T153&gt;0,1,0))</f>
        <v/>
      </c>
      <c r="AT153" s="17">
        <f>IF(Z153="","",IF(AT152="",Z153,MAX(AT152,Z153)))</f>
        <v/>
      </c>
      <c r="AU153" s="17">
        <f>IF(AA153="","",IF(AU152="",AA153,MAX(AU152,AA153)))</f>
        <v/>
      </c>
      <c r="AV153" s="17">
        <f>IF(AB153="","",IF(AV152="",AB153,MAX(AV152,AB153)))</f>
        <v/>
      </c>
      <c r="AW153" s="17">
        <f>IF(AC153="","",IF(AW152="",AC153,MAX(AW152,AC153)))</f>
        <v/>
      </c>
      <c r="AX153" s="17">
        <f>IF(AD153="","",IF(AX152="",AD153,MAX(AX152,AD153)))</f>
        <v/>
      </c>
      <c r="AY153" s="17">
        <f>IF(Z153="","",AT153-Z153)</f>
        <v/>
      </c>
      <c r="AZ153" s="17">
        <f>IF(AA153="","",AU153-AA153)</f>
        <v/>
      </c>
      <c r="BA153" s="17">
        <f>IF(AB153="","",AV153-AB153)</f>
        <v/>
      </c>
      <c r="BB153" s="17">
        <f>IF(AC153="","",AW153-AC153)</f>
        <v/>
      </c>
      <c r="BC153" s="17">
        <f>IF(AD153="","",AX153-AD153)</f>
        <v/>
      </c>
      <c r="BD153" s="17">
        <f>IF(OR(AE153="",B153=""),"",SUMIFS($AE$2:AE153,$B$2:B153,B153))</f>
        <v/>
      </c>
      <c r="BE153" s="17">
        <f>IF(OR(AF153="",B153=""),"",SUMIFS($AF$2:AF153,$B$2:B153,B153))</f>
        <v/>
      </c>
      <c r="BF153" s="17">
        <f>IF(OR(AG153="",B153=""),"",SUMIFS($AG$2:AG153,$B$2:B153,B153))</f>
        <v/>
      </c>
      <c r="BG153" s="17">
        <f>IF(OR(AH153="",B153=""),"",SUMIFS($AH$2:AH153,$B$2:B153,B153))</f>
        <v/>
      </c>
      <c r="BH153" s="17">
        <f>IF(OR(AI153="",B153=""),"",SUMIFS($AI$2:AI153,$B$2:B153,B153))</f>
        <v/>
      </c>
      <c r="BI153" s="17">
        <f>IF(AJ153="","",IF(BI152="",AJ153,MAX(BI152,AJ153)))</f>
        <v/>
      </c>
      <c r="BJ153" s="17">
        <f>IF(AK153="","",IF(BJ152="",AK153,MAX(BJ152,AK153)))</f>
        <v/>
      </c>
      <c r="BK153" s="17">
        <f>IF(AL153="","",IF(BK152="",AL153,MAX(BK152,AL153)))</f>
        <v/>
      </c>
      <c r="BL153" s="17">
        <f>IF(AM153="","",IF(BL152="",AM153,MAX(BL152,AM153)))</f>
        <v/>
      </c>
      <c r="BM153" s="17">
        <f>IF(AN153="","",IF(BM152="",AN153,MAX(BM152,AN153)))</f>
        <v/>
      </c>
      <c r="BN153" s="17">
        <f>IF(AJ153="","",BI153-AJ153)</f>
        <v/>
      </c>
      <c r="BO153" s="17">
        <f>IF(AK153="","",BJ153-AK153)</f>
        <v/>
      </c>
      <c r="BP153" s="17">
        <f>IF(AL153="","",BK153-AL153)</f>
        <v/>
      </c>
      <c r="BQ153" s="17">
        <f>IF(AM153="","",BL153-AM153)</f>
        <v/>
      </c>
      <c r="BR153" s="17">
        <f>IF(AN153="","",BM153-AN153)</f>
        <v/>
      </c>
    </row>
    <row r="154">
      <c r="A154">
        <f>ROW()-1</f>
        <v/>
      </c>
      <c r="B154" s="9" t="n"/>
      <c r="C154" s="12" t="n"/>
      <c r="D154" s="11">
        <f>IF(B154="","",CHOOSE(WEEKDAY(B154,2),"Lu","Ma","Mi","Jo","Vi","Sa","Du"))</f>
        <v/>
      </c>
      <c r="E154" s="11">
        <f>IF(OR(B154="",C154=""),"",IF(OR(WEEKDAY(B154,2)=1,WEEKDAY(B154,2)=5),"D",IF(AND(C154&gt;=TIME(15,30,0),C154&lt;TIME(16,30,0)),"C",IF(AND(AND(WEEKDAY(B154,2)&gt;=2,WEEKDAY(B154,2)&lt;=4),C154&gt;=TIME(16,35,0),C154&lt;TIME(17,0,0)),"A1",IF(AND(AND(WEEKDAY(B154,2)&gt;=2,WEEKDAY(B154,2)&lt;=4),C154&gt;=TIME(17,0,0),C154&lt;TIME(18,0,0)),"A2",IF(AND(AND(WEEKDAY(B154,2)&gt;=2,WEEKDAY(B154,2)&lt;=4),C154&gt;=TIME(18,0,0),C154&lt;TIME(19,0,0)),"A3",IF(AND(AND(WEEKDAY(B154,2)&gt;=2,WEEKDAY(B154,2)&lt;=4),C154&gt;=TIME(22,0,0),C154&lt;TIME(22,45,0)),"B","Other")))))))</f>
        <v/>
      </c>
      <c r="F154" s="12" t="n"/>
      <c r="G154" s="12" t="n"/>
      <c r="H154" s="12" t="n"/>
      <c r="I154" s="12" t="n"/>
      <c r="J154" s="13" t="n"/>
      <c r="K154" s="13" t="n"/>
      <c r="L154" s="13" t="n"/>
      <c r="M154" s="13" t="n"/>
      <c r="N154" s="12" t="n"/>
      <c r="O154" s="12" t="n"/>
      <c r="P154" s="14">
        <f>IF(N154="","",IF(N154="SL",-1,K154/J154))</f>
        <v/>
      </c>
      <c r="Q154" s="14">
        <f>IF(N154="","",IF(OR(N154="SL",N154="TP0"),-1,L154/J154))</f>
        <v/>
      </c>
      <c r="R154" s="14">
        <f>IF(N154="","",IF(N154="TP2",M154/J154,-1))</f>
        <v/>
      </c>
      <c r="S154" s="14">
        <f>IF(N154="","",IF(N154="SL",-1,IF(N154="TP0",0.5*K154/J154,0.5*(K154+L154)/J154)))</f>
        <v/>
      </c>
      <c r="T154" s="14">
        <f>IF(N154="","",IF(N154="SL",-1,IF(N154="TP0",0.5*K154/J154-0.5,0.5*(K154+L154)/J154)))</f>
        <v/>
      </c>
      <c r="U154" s="15">
        <f>IF(P154="","",P154*J154/100*Config!$B$4)</f>
        <v/>
      </c>
      <c r="V154" s="15">
        <f>IF(Q154="","",Q154*J154/100*Config!$B$4)</f>
        <v/>
      </c>
      <c r="W154" s="15">
        <f>IF(R154="","",R154*J154/100*Config!$B$4)</f>
        <v/>
      </c>
      <c r="X154" s="15">
        <f>IF(S154="","",S154*J154/100*Config!$B$4)</f>
        <v/>
      </c>
      <c r="Y154" s="15">
        <f>IF(T154="","",T154*J154/100*Config!$B$4)</f>
        <v/>
      </c>
      <c r="Z154" s="15">
        <f>IF(U154="","",Config!$B$4 + SUM($U$2:U154))</f>
        <v/>
      </c>
      <c r="AA154" s="15">
        <f>IF(V154="","",Config!$B$4 + SUM($V$2:V154))</f>
        <v/>
      </c>
      <c r="AB154" s="15">
        <f>IF(W154="","",Config!$B$4 + SUM($W$2:W154))</f>
        <v/>
      </c>
      <c r="AC154" s="15">
        <f>IF(X154="","",Config!$B$4 + SUM($X$2:X154))</f>
        <v/>
      </c>
      <c r="AD154" s="15">
        <f>IF(Y154="","",Config!$B$4 + SUM($Y$2:Y154))</f>
        <v/>
      </c>
      <c r="AE154" s="15">
        <f>IF(P154="","",P154*J154/100*Config!$B$11)</f>
        <v/>
      </c>
      <c r="AF154" s="15">
        <f>IF(Q154="","",Q154*J154/100*Config!$B$11)</f>
        <v/>
      </c>
      <c r="AG154" s="15">
        <f>IF(R154="","",R154*J154/100*Config!$B$11)</f>
        <v/>
      </c>
      <c r="AH154" s="15">
        <f>IF(S154="","",S154*J154/100*Config!$B$11)</f>
        <v/>
      </c>
      <c r="AI154" s="15">
        <f>IF(T154="","",T154*J154/100*Config!$B$11)</f>
        <v/>
      </c>
      <c r="AJ154" s="15">
        <f>IF(AE154="","",Config!$B$9 + SUM($AE$2:AE154))</f>
        <v/>
      </c>
      <c r="AK154" s="15">
        <f>IF(AF154="","",Config!$B$9 + SUM($AF$2:AF154))</f>
        <v/>
      </c>
      <c r="AL154" s="15">
        <f>IF(AG154="","",Config!$B$9 + SUM($AG$2:AG154))</f>
        <v/>
      </c>
      <c r="AM154" s="15">
        <f>IF(AH154="","",Config!$B$9 + SUM($AH$2:AH154))</f>
        <v/>
      </c>
      <c r="AN154" s="15">
        <f>IF(AI154="","",Config!$B$9 + SUM($AI$2:AI154))</f>
        <v/>
      </c>
      <c r="AO154" s="16">
        <f>IF(P154="","",IF(P154&gt;0,1,0))</f>
        <v/>
      </c>
      <c r="AP154" s="16">
        <f>IF(Q154="","",IF(Q154&gt;0,1,0))</f>
        <v/>
      </c>
      <c r="AQ154" s="16">
        <f>IF(R154="","",IF(R154&gt;0,1,0))</f>
        <v/>
      </c>
      <c r="AR154" s="16">
        <f>IF(S154="","",IF(S154&gt;0,1,0))</f>
        <v/>
      </c>
      <c r="AS154" s="16">
        <f>IF(T154="","",IF(T154&gt;0,1,0))</f>
        <v/>
      </c>
      <c r="AT154" s="17">
        <f>IF(Z154="","",IF(AT153="",Z154,MAX(AT153,Z154)))</f>
        <v/>
      </c>
      <c r="AU154" s="17">
        <f>IF(AA154="","",IF(AU153="",AA154,MAX(AU153,AA154)))</f>
        <v/>
      </c>
      <c r="AV154" s="17">
        <f>IF(AB154="","",IF(AV153="",AB154,MAX(AV153,AB154)))</f>
        <v/>
      </c>
      <c r="AW154" s="17">
        <f>IF(AC154="","",IF(AW153="",AC154,MAX(AW153,AC154)))</f>
        <v/>
      </c>
      <c r="AX154" s="17">
        <f>IF(AD154="","",IF(AX153="",AD154,MAX(AX153,AD154)))</f>
        <v/>
      </c>
      <c r="AY154" s="17">
        <f>IF(Z154="","",AT154-Z154)</f>
        <v/>
      </c>
      <c r="AZ154" s="17">
        <f>IF(AA154="","",AU154-AA154)</f>
        <v/>
      </c>
      <c r="BA154" s="17">
        <f>IF(AB154="","",AV154-AB154)</f>
        <v/>
      </c>
      <c r="BB154" s="17">
        <f>IF(AC154="","",AW154-AC154)</f>
        <v/>
      </c>
      <c r="BC154" s="17">
        <f>IF(AD154="","",AX154-AD154)</f>
        <v/>
      </c>
      <c r="BD154" s="17">
        <f>IF(OR(AE154="",B154=""),"",SUMIFS($AE$2:AE154,$B$2:B154,B154))</f>
        <v/>
      </c>
      <c r="BE154" s="17">
        <f>IF(OR(AF154="",B154=""),"",SUMIFS($AF$2:AF154,$B$2:B154,B154))</f>
        <v/>
      </c>
      <c r="BF154" s="17">
        <f>IF(OR(AG154="",B154=""),"",SUMIFS($AG$2:AG154,$B$2:B154,B154))</f>
        <v/>
      </c>
      <c r="BG154" s="17">
        <f>IF(OR(AH154="",B154=""),"",SUMIFS($AH$2:AH154,$B$2:B154,B154))</f>
        <v/>
      </c>
      <c r="BH154" s="17">
        <f>IF(OR(AI154="",B154=""),"",SUMIFS($AI$2:AI154,$B$2:B154,B154))</f>
        <v/>
      </c>
      <c r="BI154" s="17">
        <f>IF(AJ154="","",IF(BI153="",AJ154,MAX(BI153,AJ154)))</f>
        <v/>
      </c>
      <c r="BJ154" s="17">
        <f>IF(AK154="","",IF(BJ153="",AK154,MAX(BJ153,AK154)))</f>
        <v/>
      </c>
      <c r="BK154" s="17">
        <f>IF(AL154="","",IF(BK153="",AL154,MAX(BK153,AL154)))</f>
        <v/>
      </c>
      <c r="BL154" s="17">
        <f>IF(AM154="","",IF(BL153="",AM154,MAX(BL153,AM154)))</f>
        <v/>
      </c>
      <c r="BM154" s="17">
        <f>IF(AN154="","",IF(BM153="",AN154,MAX(BM153,AN154)))</f>
        <v/>
      </c>
      <c r="BN154" s="17">
        <f>IF(AJ154="","",BI154-AJ154)</f>
        <v/>
      </c>
      <c r="BO154" s="17">
        <f>IF(AK154="","",BJ154-AK154)</f>
        <v/>
      </c>
      <c r="BP154" s="17">
        <f>IF(AL154="","",BK154-AL154)</f>
        <v/>
      </c>
      <c r="BQ154" s="17">
        <f>IF(AM154="","",BL154-AM154)</f>
        <v/>
      </c>
      <c r="BR154" s="17">
        <f>IF(AN154="","",BM154-AN154)</f>
        <v/>
      </c>
    </row>
    <row r="155">
      <c r="A155">
        <f>ROW()-1</f>
        <v/>
      </c>
      <c r="B155" s="9" t="n"/>
      <c r="C155" s="12" t="n"/>
      <c r="D155" s="11">
        <f>IF(B155="","",CHOOSE(WEEKDAY(B155,2),"Lu","Ma","Mi","Jo","Vi","Sa","Du"))</f>
        <v/>
      </c>
      <c r="E155" s="11">
        <f>IF(OR(B155="",C155=""),"",IF(OR(WEEKDAY(B155,2)=1,WEEKDAY(B155,2)=5),"D",IF(AND(C155&gt;=TIME(15,30,0),C155&lt;TIME(16,30,0)),"C",IF(AND(AND(WEEKDAY(B155,2)&gt;=2,WEEKDAY(B155,2)&lt;=4),C155&gt;=TIME(16,35,0),C155&lt;TIME(17,0,0)),"A1",IF(AND(AND(WEEKDAY(B155,2)&gt;=2,WEEKDAY(B155,2)&lt;=4),C155&gt;=TIME(17,0,0),C155&lt;TIME(18,0,0)),"A2",IF(AND(AND(WEEKDAY(B155,2)&gt;=2,WEEKDAY(B155,2)&lt;=4),C155&gt;=TIME(18,0,0),C155&lt;TIME(19,0,0)),"A3",IF(AND(AND(WEEKDAY(B155,2)&gt;=2,WEEKDAY(B155,2)&lt;=4),C155&gt;=TIME(22,0,0),C155&lt;TIME(22,45,0)),"B","Other")))))))</f>
        <v/>
      </c>
      <c r="F155" s="12" t="n"/>
      <c r="G155" s="12" t="n"/>
      <c r="H155" s="12" t="n"/>
      <c r="I155" s="12" t="n"/>
      <c r="J155" s="13" t="n"/>
      <c r="K155" s="13" t="n"/>
      <c r="L155" s="13" t="n"/>
      <c r="M155" s="13" t="n"/>
      <c r="N155" s="12" t="n"/>
      <c r="O155" s="12" t="n"/>
      <c r="P155" s="14">
        <f>IF(N155="","",IF(N155="SL",-1,K155/J155))</f>
        <v/>
      </c>
      <c r="Q155" s="14">
        <f>IF(N155="","",IF(OR(N155="SL",N155="TP0"),-1,L155/J155))</f>
        <v/>
      </c>
      <c r="R155" s="14">
        <f>IF(N155="","",IF(N155="TP2",M155/J155,-1))</f>
        <v/>
      </c>
      <c r="S155" s="14">
        <f>IF(N155="","",IF(N155="SL",-1,IF(N155="TP0",0.5*K155/J155,0.5*(K155+L155)/J155)))</f>
        <v/>
      </c>
      <c r="T155" s="14">
        <f>IF(N155="","",IF(N155="SL",-1,IF(N155="TP0",0.5*K155/J155-0.5,0.5*(K155+L155)/J155)))</f>
        <v/>
      </c>
      <c r="U155" s="15">
        <f>IF(P155="","",P155*J155/100*Config!$B$4)</f>
        <v/>
      </c>
      <c r="V155" s="15">
        <f>IF(Q155="","",Q155*J155/100*Config!$B$4)</f>
        <v/>
      </c>
      <c r="W155" s="15">
        <f>IF(R155="","",R155*J155/100*Config!$B$4)</f>
        <v/>
      </c>
      <c r="X155" s="15">
        <f>IF(S155="","",S155*J155/100*Config!$B$4)</f>
        <v/>
      </c>
      <c r="Y155" s="15">
        <f>IF(T155="","",T155*J155/100*Config!$B$4)</f>
        <v/>
      </c>
      <c r="Z155" s="15">
        <f>IF(U155="","",Config!$B$4 + SUM($U$2:U155))</f>
        <v/>
      </c>
      <c r="AA155" s="15">
        <f>IF(V155="","",Config!$B$4 + SUM($V$2:V155))</f>
        <v/>
      </c>
      <c r="AB155" s="15">
        <f>IF(W155="","",Config!$B$4 + SUM($W$2:W155))</f>
        <v/>
      </c>
      <c r="AC155" s="15">
        <f>IF(X155="","",Config!$B$4 + SUM($X$2:X155))</f>
        <v/>
      </c>
      <c r="AD155" s="15">
        <f>IF(Y155="","",Config!$B$4 + SUM($Y$2:Y155))</f>
        <v/>
      </c>
      <c r="AE155" s="15">
        <f>IF(P155="","",P155*J155/100*Config!$B$11)</f>
        <v/>
      </c>
      <c r="AF155" s="15">
        <f>IF(Q155="","",Q155*J155/100*Config!$B$11)</f>
        <v/>
      </c>
      <c r="AG155" s="15">
        <f>IF(R155="","",R155*J155/100*Config!$B$11)</f>
        <v/>
      </c>
      <c r="AH155" s="15">
        <f>IF(S155="","",S155*J155/100*Config!$B$11)</f>
        <v/>
      </c>
      <c r="AI155" s="15">
        <f>IF(T155="","",T155*J155/100*Config!$B$11)</f>
        <v/>
      </c>
      <c r="AJ155" s="15">
        <f>IF(AE155="","",Config!$B$9 + SUM($AE$2:AE155))</f>
        <v/>
      </c>
      <c r="AK155" s="15">
        <f>IF(AF155="","",Config!$B$9 + SUM($AF$2:AF155))</f>
        <v/>
      </c>
      <c r="AL155" s="15">
        <f>IF(AG155="","",Config!$B$9 + SUM($AG$2:AG155))</f>
        <v/>
      </c>
      <c r="AM155" s="15">
        <f>IF(AH155="","",Config!$B$9 + SUM($AH$2:AH155))</f>
        <v/>
      </c>
      <c r="AN155" s="15">
        <f>IF(AI155="","",Config!$B$9 + SUM($AI$2:AI155))</f>
        <v/>
      </c>
      <c r="AO155" s="16">
        <f>IF(P155="","",IF(P155&gt;0,1,0))</f>
        <v/>
      </c>
      <c r="AP155" s="16">
        <f>IF(Q155="","",IF(Q155&gt;0,1,0))</f>
        <v/>
      </c>
      <c r="AQ155" s="16">
        <f>IF(R155="","",IF(R155&gt;0,1,0))</f>
        <v/>
      </c>
      <c r="AR155" s="16">
        <f>IF(S155="","",IF(S155&gt;0,1,0))</f>
        <v/>
      </c>
      <c r="AS155" s="16">
        <f>IF(T155="","",IF(T155&gt;0,1,0))</f>
        <v/>
      </c>
      <c r="AT155" s="17">
        <f>IF(Z155="","",IF(AT154="",Z155,MAX(AT154,Z155)))</f>
        <v/>
      </c>
      <c r="AU155" s="17">
        <f>IF(AA155="","",IF(AU154="",AA155,MAX(AU154,AA155)))</f>
        <v/>
      </c>
      <c r="AV155" s="17">
        <f>IF(AB155="","",IF(AV154="",AB155,MAX(AV154,AB155)))</f>
        <v/>
      </c>
      <c r="AW155" s="17">
        <f>IF(AC155="","",IF(AW154="",AC155,MAX(AW154,AC155)))</f>
        <v/>
      </c>
      <c r="AX155" s="17">
        <f>IF(AD155="","",IF(AX154="",AD155,MAX(AX154,AD155)))</f>
        <v/>
      </c>
      <c r="AY155" s="17">
        <f>IF(Z155="","",AT155-Z155)</f>
        <v/>
      </c>
      <c r="AZ155" s="17">
        <f>IF(AA155="","",AU155-AA155)</f>
        <v/>
      </c>
      <c r="BA155" s="17">
        <f>IF(AB155="","",AV155-AB155)</f>
        <v/>
      </c>
      <c r="BB155" s="17">
        <f>IF(AC155="","",AW155-AC155)</f>
        <v/>
      </c>
      <c r="BC155" s="17">
        <f>IF(AD155="","",AX155-AD155)</f>
        <v/>
      </c>
      <c r="BD155" s="17">
        <f>IF(OR(AE155="",B155=""),"",SUMIFS($AE$2:AE155,$B$2:B155,B155))</f>
        <v/>
      </c>
      <c r="BE155" s="17">
        <f>IF(OR(AF155="",B155=""),"",SUMIFS($AF$2:AF155,$B$2:B155,B155))</f>
        <v/>
      </c>
      <c r="BF155" s="17">
        <f>IF(OR(AG155="",B155=""),"",SUMIFS($AG$2:AG155,$B$2:B155,B155))</f>
        <v/>
      </c>
      <c r="BG155" s="17">
        <f>IF(OR(AH155="",B155=""),"",SUMIFS($AH$2:AH155,$B$2:B155,B155))</f>
        <v/>
      </c>
      <c r="BH155" s="17">
        <f>IF(OR(AI155="",B155=""),"",SUMIFS($AI$2:AI155,$B$2:B155,B155))</f>
        <v/>
      </c>
      <c r="BI155" s="17">
        <f>IF(AJ155="","",IF(BI154="",AJ155,MAX(BI154,AJ155)))</f>
        <v/>
      </c>
      <c r="BJ155" s="17">
        <f>IF(AK155="","",IF(BJ154="",AK155,MAX(BJ154,AK155)))</f>
        <v/>
      </c>
      <c r="BK155" s="17">
        <f>IF(AL155="","",IF(BK154="",AL155,MAX(BK154,AL155)))</f>
        <v/>
      </c>
      <c r="BL155" s="17">
        <f>IF(AM155="","",IF(BL154="",AM155,MAX(BL154,AM155)))</f>
        <v/>
      </c>
      <c r="BM155" s="17">
        <f>IF(AN155="","",IF(BM154="",AN155,MAX(BM154,AN155)))</f>
        <v/>
      </c>
      <c r="BN155" s="17">
        <f>IF(AJ155="","",BI155-AJ155)</f>
        <v/>
      </c>
      <c r="BO155" s="17">
        <f>IF(AK155="","",BJ155-AK155)</f>
        <v/>
      </c>
      <c r="BP155" s="17">
        <f>IF(AL155="","",BK155-AL155)</f>
        <v/>
      </c>
      <c r="BQ155" s="17">
        <f>IF(AM155="","",BL155-AM155)</f>
        <v/>
      </c>
      <c r="BR155" s="17">
        <f>IF(AN155="","",BM155-AN155)</f>
        <v/>
      </c>
    </row>
    <row r="156">
      <c r="A156">
        <f>ROW()-1</f>
        <v/>
      </c>
      <c r="B156" s="9" t="n"/>
      <c r="C156" s="12" t="n"/>
      <c r="D156" s="11">
        <f>IF(B156="","",CHOOSE(WEEKDAY(B156,2),"Lu","Ma","Mi","Jo","Vi","Sa","Du"))</f>
        <v/>
      </c>
      <c r="E156" s="11">
        <f>IF(OR(B156="",C156=""),"",IF(OR(WEEKDAY(B156,2)=1,WEEKDAY(B156,2)=5),"D",IF(AND(C156&gt;=TIME(15,30,0),C156&lt;TIME(16,30,0)),"C",IF(AND(AND(WEEKDAY(B156,2)&gt;=2,WEEKDAY(B156,2)&lt;=4),C156&gt;=TIME(16,35,0),C156&lt;TIME(17,0,0)),"A1",IF(AND(AND(WEEKDAY(B156,2)&gt;=2,WEEKDAY(B156,2)&lt;=4),C156&gt;=TIME(17,0,0),C156&lt;TIME(18,0,0)),"A2",IF(AND(AND(WEEKDAY(B156,2)&gt;=2,WEEKDAY(B156,2)&lt;=4),C156&gt;=TIME(18,0,0),C156&lt;TIME(19,0,0)),"A3",IF(AND(AND(WEEKDAY(B156,2)&gt;=2,WEEKDAY(B156,2)&lt;=4),C156&gt;=TIME(22,0,0),C156&lt;TIME(22,45,0)),"B","Other")))))))</f>
        <v/>
      </c>
      <c r="F156" s="12" t="n"/>
      <c r="G156" s="12" t="n"/>
      <c r="H156" s="12" t="n"/>
      <c r="I156" s="12" t="n"/>
      <c r="J156" s="13" t="n"/>
      <c r="K156" s="13" t="n"/>
      <c r="L156" s="13" t="n"/>
      <c r="M156" s="13" t="n"/>
      <c r="N156" s="12" t="n"/>
      <c r="O156" s="12" t="n"/>
      <c r="P156" s="14">
        <f>IF(N156="","",IF(N156="SL",-1,K156/J156))</f>
        <v/>
      </c>
      <c r="Q156" s="14">
        <f>IF(N156="","",IF(OR(N156="SL",N156="TP0"),-1,L156/J156))</f>
        <v/>
      </c>
      <c r="R156" s="14">
        <f>IF(N156="","",IF(N156="TP2",M156/J156,-1))</f>
        <v/>
      </c>
      <c r="S156" s="14">
        <f>IF(N156="","",IF(N156="SL",-1,IF(N156="TP0",0.5*K156/J156,0.5*(K156+L156)/J156)))</f>
        <v/>
      </c>
      <c r="T156" s="14">
        <f>IF(N156="","",IF(N156="SL",-1,IF(N156="TP0",0.5*K156/J156-0.5,0.5*(K156+L156)/J156)))</f>
        <v/>
      </c>
      <c r="U156" s="15">
        <f>IF(P156="","",P156*J156/100*Config!$B$4)</f>
        <v/>
      </c>
      <c r="V156" s="15">
        <f>IF(Q156="","",Q156*J156/100*Config!$B$4)</f>
        <v/>
      </c>
      <c r="W156" s="15">
        <f>IF(R156="","",R156*J156/100*Config!$B$4)</f>
        <v/>
      </c>
      <c r="X156" s="15">
        <f>IF(S156="","",S156*J156/100*Config!$B$4)</f>
        <v/>
      </c>
      <c r="Y156" s="15">
        <f>IF(T156="","",T156*J156/100*Config!$B$4)</f>
        <v/>
      </c>
      <c r="Z156" s="15">
        <f>IF(U156="","",Config!$B$4 + SUM($U$2:U156))</f>
        <v/>
      </c>
      <c r="AA156" s="15">
        <f>IF(V156="","",Config!$B$4 + SUM($V$2:V156))</f>
        <v/>
      </c>
      <c r="AB156" s="15">
        <f>IF(W156="","",Config!$B$4 + SUM($W$2:W156))</f>
        <v/>
      </c>
      <c r="AC156" s="15">
        <f>IF(X156="","",Config!$B$4 + SUM($X$2:X156))</f>
        <v/>
      </c>
      <c r="AD156" s="15">
        <f>IF(Y156="","",Config!$B$4 + SUM($Y$2:Y156))</f>
        <v/>
      </c>
      <c r="AE156" s="15">
        <f>IF(P156="","",P156*J156/100*Config!$B$11)</f>
        <v/>
      </c>
      <c r="AF156" s="15">
        <f>IF(Q156="","",Q156*J156/100*Config!$B$11)</f>
        <v/>
      </c>
      <c r="AG156" s="15">
        <f>IF(R156="","",R156*J156/100*Config!$B$11)</f>
        <v/>
      </c>
      <c r="AH156" s="15">
        <f>IF(S156="","",S156*J156/100*Config!$B$11)</f>
        <v/>
      </c>
      <c r="AI156" s="15">
        <f>IF(T156="","",T156*J156/100*Config!$B$11)</f>
        <v/>
      </c>
      <c r="AJ156" s="15">
        <f>IF(AE156="","",Config!$B$9 + SUM($AE$2:AE156))</f>
        <v/>
      </c>
      <c r="AK156" s="15">
        <f>IF(AF156="","",Config!$B$9 + SUM($AF$2:AF156))</f>
        <v/>
      </c>
      <c r="AL156" s="15">
        <f>IF(AG156="","",Config!$B$9 + SUM($AG$2:AG156))</f>
        <v/>
      </c>
      <c r="AM156" s="15">
        <f>IF(AH156="","",Config!$B$9 + SUM($AH$2:AH156))</f>
        <v/>
      </c>
      <c r="AN156" s="15">
        <f>IF(AI156="","",Config!$B$9 + SUM($AI$2:AI156))</f>
        <v/>
      </c>
      <c r="AO156" s="16">
        <f>IF(P156="","",IF(P156&gt;0,1,0))</f>
        <v/>
      </c>
      <c r="AP156" s="16">
        <f>IF(Q156="","",IF(Q156&gt;0,1,0))</f>
        <v/>
      </c>
      <c r="AQ156" s="16">
        <f>IF(R156="","",IF(R156&gt;0,1,0))</f>
        <v/>
      </c>
      <c r="AR156" s="16">
        <f>IF(S156="","",IF(S156&gt;0,1,0))</f>
        <v/>
      </c>
      <c r="AS156" s="16">
        <f>IF(T156="","",IF(T156&gt;0,1,0))</f>
        <v/>
      </c>
      <c r="AT156" s="17">
        <f>IF(Z156="","",IF(AT155="",Z156,MAX(AT155,Z156)))</f>
        <v/>
      </c>
      <c r="AU156" s="17">
        <f>IF(AA156="","",IF(AU155="",AA156,MAX(AU155,AA156)))</f>
        <v/>
      </c>
      <c r="AV156" s="17">
        <f>IF(AB156="","",IF(AV155="",AB156,MAX(AV155,AB156)))</f>
        <v/>
      </c>
      <c r="AW156" s="17">
        <f>IF(AC156="","",IF(AW155="",AC156,MAX(AW155,AC156)))</f>
        <v/>
      </c>
      <c r="AX156" s="17">
        <f>IF(AD156="","",IF(AX155="",AD156,MAX(AX155,AD156)))</f>
        <v/>
      </c>
      <c r="AY156" s="17">
        <f>IF(Z156="","",AT156-Z156)</f>
        <v/>
      </c>
      <c r="AZ156" s="17">
        <f>IF(AA156="","",AU156-AA156)</f>
        <v/>
      </c>
      <c r="BA156" s="17">
        <f>IF(AB156="","",AV156-AB156)</f>
        <v/>
      </c>
      <c r="BB156" s="17">
        <f>IF(AC156="","",AW156-AC156)</f>
        <v/>
      </c>
      <c r="BC156" s="17">
        <f>IF(AD156="","",AX156-AD156)</f>
        <v/>
      </c>
      <c r="BD156" s="17">
        <f>IF(OR(AE156="",B156=""),"",SUMIFS($AE$2:AE156,$B$2:B156,B156))</f>
        <v/>
      </c>
      <c r="BE156" s="17">
        <f>IF(OR(AF156="",B156=""),"",SUMIFS($AF$2:AF156,$B$2:B156,B156))</f>
        <v/>
      </c>
      <c r="BF156" s="17">
        <f>IF(OR(AG156="",B156=""),"",SUMIFS($AG$2:AG156,$B$2:B156,B156))</f>
        <v/>
      </c>
      <c r="BG156" s="17">
        <f>IF(OR(AH156="",B156=""),"",SUMIFS($AH$2:AH156,$B$2:B156,B156))</f>
        <v/>
      </c>
      <c r="BH156" s="17">
        <f>IF(OR(AI156="",B156=""),"",SUMIFS($AI$2:AI156,$B$2:B156,B156))</f>
        <v/>
      </c>
      <c r="BI156" s="17">
        <f>IF(AJ156="","",IF(BI155="",AJ156,MAX(BI155,AJ156)))</f>
        <v/>
      </c>
      <c r="BJ156" s="17">
        <f>IF(AK156="","",IF(BJ155="",AK156,MAX(BJ155,AK156)))</f>
        <v/>
      </c>
      <c r="BK156" s="17">
        <f>IF(AL156="","",IF(BK155="",AL156,MAX(BK155,AL156)))</f>
        <v/>
      </c>
      <c r="BL156" s="17">
        <f>IF(AM156="","",IF(BL155="",AM156,MAX(BL155,AM156)))</f>
        <v/>
      </c>
      <c r="BM156" s="17">
        <f>IF(AN156="","",IF(BM155="",AN156,MAX(BM155,AN156)))</f>
        <v/>
      </c>
      <c r="BN156" s="17">
        <f>IF(AJ156="","",BI156-AJ156)</f>
        <v/>
      </c>
      <c r="BO156" s="17">
        <f>IF(AK156="","",BJ156-AK156)</f>
        <v/>
      </c>
      <c r="BP156" s="17">
        <f>IF(AL156="","",BK156-AL156)</f>
        <v/>
      </c>
      <c r="BQ156" s="17">
        <f>IF(AM156="","",BL156-AM156)</f>
        <v/>
      </c>
      <c r="BR156" s="17">
        <f>IF(AN156="","",BM156-AN156)</f>
        <v/>
      </c>
    </row>
    <row r="157">
      <c r="A157">
        <f>ROW()-1</f>
        <v/>
      </c>
      <c r="B157" s="9" t="n"/>
      <c r="C157" s="12" t="n"/>
      <c r="D157" s="11">
        <f>IF(B157="","",CHOOSE(WEEKDAY(B157,2),"Lu","Ma","Mi","Jo","Vi","Sa","Du"))</f>
        <v/>
      </c>
      <c r="E157" s="11">
        <f>IF(OR(B157="",C157=""),"",IF(OR(WEEKDAY(B157,2)=1,WEEKDAY(B157,2)=5),"D",IF(AND(C157&gt;=TIME(15,30,0),C157&lt;TIME(16,30,0)),"C",IF(AND(AND(WEEKDAY(B157,2)&gt;=2,WEEKDAY(B157,2)&lt;=4),C157&gt;=TIME(16,35,0),C157&lt;TIME(17,0,0)),"A1",IF(AND(AND(WEEKDAY(B157,2)&gt;=2,WEEKDAY(B157,2)&lt;=4),C157&gt;=TIME(17,0,0),C157&lt;TIME(18,0,0)),"A2",IF(AND(AND(WEEKDAY(B157,2)&gt;=2,WEEKDAY(B157,2)&lt;=4),C157&gt;=TIME(18,0,0),C157&lt;TIME(19,0,0)),"A3",IF(AND(AND(WEEKDAY(B157,2)&gt;=2,WEEKDAY(B157,2)&lt;=4),C157&gt;=TIME(22,0,0),C157&lt;TIME(22,45,0)),"B","Other")))))))</f>
        <v/>
      </c>
      <c r="F157" s="12" t="n"/>
      <c r="G157" s="12" t="n"/>
      <c r="H157" s="12" t="n"/>
      <c r="I157" s="12" t="n"/>
      <c r="J157" s="13" t="n"/>
      <c r="K157" s="13" t="n"/>
      <c r="L157" s="13" t="n"/>
      <c r="M157" s="13" t="n"/>
      <c r="N157" s="12" t="n"/>
      <c r="O157" s="12" t="n"/>
      <c r="P157" s="14">
        <f>IF(N157="","",IF(N157="SL",-1,K157/J157))</f>
        <v/>
      </c>
      <c r="Q157" s="14">
        <f>IF(N157="","",IF(OR(N157="SL",N157="TP0"),-1,L157/J157))</f>
        <v/>
      </c>
      <c r="R157" s="14">
        <f>IF(N157="","",IF(N157="TP2",M157/J157,-1))</f>
        <v/>
      </c>
      <c r="S157" s="14">
        <f>IF(N157="","",IF(N157="SL",-1,IF(N157="TP0",0.5*K157/J157,0.5*(K157+L157)/J157)))</f>
        <v/>
      </c>
      <c r="T157" s="14">
        <f>IF(N157="","",IF(N157="SL",-1,IF(N157="TP0",0.5*K157/J157-0.5,0.5*(K157+L157)/J157)))</f>
        <v/>
      </c>
      <c r="U157" s="15">
        <f>IF(P157="","",P157*J157/100*Config!$B$4)</f>
        <v/>
      </c>
      <c r="V157" s="15">
        <f>IF(Q157="","",Q157*J157/100*Config!$B$4)</f>
        <v/>
      </c>
      <c r="W157" s="15">
        <f>IF(R157="","",R157*J157/100*Config!$B$4)</f>
        <v/>
      </c>
      <c r="X157" s="15">
        <f>IF(S157="","",S157*J157/100*Config!$B$4)</f>
        <v/>
      </c>
      <c r="Y157" s="15">
        <f>IF(T157="","",T157*J157/100*Config!$B$4)</f>
        <v/>
      </c>
      <c r="Z157" s="15">
        <f>IF(U157="","",Config!$B$4 + SUM($U$2:U157))</f>
        <v/>
      </c>
      <c r="AA157" s="15">
        <f>IF(V157="","",Config!$B$4 + SUM($V$2:V157))</f>
        <v/>
      </c>
      <c r="AB157" s="15">
        <f>IF(W157="","",Config!$B$4 + SUM($W$2:W157))</f>
        <v/>
      </c>
      <c r="AC157" s="15">
        <f>IF(X157="","",Config!$B$4 + SUM($X$2:X157))</f>
        <v/>
      </c>
      <c r="AD157" s="15">
        <f>IF(Y157="","",Config!$B$4 + SUM($Y$2:Y157))</f>
        <v/>
      </c>
      <c r="AE157" s="15">
        <f>IF(P157="","",P157*J157/100*Config!$B$11)</f>
        <v/>
      </c>
      <c r="AF157" s="15">
        <f>IF(Q157="","",Q157*J157/100*Config!$B$11)</f>
        <v/>
      </c>
      <c r="AG157" s="15">
        <f>IF(R157="","",R157*J157/100*Config!$B$11)</f>
        <v/>
      </c>
      <c r="AH157" s="15">
        <f>IF(S157="","",S157*J157/100*Config!$B$11)</f>
        <v/>
      </c>
      <c r="AI157" s="15">
        <f>IF(T157="","",T157*J157/100*Config!$B$11)</f>
        <v/>
      </c>
      <c r="AJ157" s="15">
        <f>IF(AE157="","",Config!$B$9 + SUM($AE$2:AE157))</f>
        <v/>
      </c>
      <c r="AK157" s="15">
        <f>IF(AF157="","",Config!$B$9 + SUM($AF$2:AF157))</f>
        <v/>
      </c>
      <c r="AL157" s="15">
        <f>IF(AG157="","",Config!$B$9 + SUM($AG$2:AG157))</f>
        <v/>
      </c>
      <c r="AM157" s="15">
        <f>IF(AH157="","",Config!$B$9 + SUM($AH$2:AH157))</f>
        <v/>
      </c>
      <c r="AN157" s="15">
        <f>IF(AI157="","",Config!$B$9 + SUM($AI$2:AI157))</f>
        <v/>
      </c>
      <c r="AO157" s="16">
        <f>IF(P157="","",IF(P157&gt;0,1,0))</f>
        <v/>
      </c>
      <c r="AP157" s="16">
        <f>IF(Q157="","",IF(Q157&gt;0,1,0))</f>
        <v/>
      </c>
      <c r="AQ157" s="16">
        <f>IF(R157="","",IF(R157&gt;0,1,0))</f>
        <v/>
      </c>
      <c r="AR157" s="16">
        <f>IF(S157="","",IF(S157&gt;0,1,0))</f>
        <v/>
      </c>
      <c r="AS157" s="16">
        <f>IF(T157="","",IF(T157&gt;0,1,0))</f>
        <v/>
      </c>
      <c r="AT157" s="17">
        <f>IF(Z157="","",IF(AT156="",Z157,MAX(AT156,Z157)))</f>
        <v/>
      </c>
      <c r="AU157" s="17">
        <f>IF(AA157="","",IF(AU156="",AA157,MAX(AU156,AA157)))</f>
        <v/>
      </c>
      <c r="AV157" s="17">
        <f>IF(AB157="","",IF(AV156="",AB157,MAX(AV156,AB157)))</f>
        <v/>
      </c>
      <c r="AW157" s="17">
        <f>IF(AC157="","",IF(AW156="",AC157,MAX(AW156,AC157)))</f>
        <v/>
      </c>
      <c r="AX157" s="17">
        <f>IF(AD157="","",IF(AX156="",AD157,MAX(AX156,AD157)))</f>
        <v/>
      </c>
      <c r="AY157" s="17">
        <f>IF(Z157="","",AT157-Z157)</f>
        <v/>
      </c>
      <c r="AZ157" s="17">
        <f>IF(AA157="","",AU157-AA157)</f>
        <v/>
      </c>
      <c r="BA157" s="17">
        <f>IF(AB157="","",AV157-AB157)</f>
        <v/>
      </c>
      <c r="BB157" s="17">
        <f>IF(AC157="","",AW157-AC157)</f>
        <v/>
      </c>
      <c r="BC157" s="17">
        <f>IF(AD157="","",AX157-AD157)</f>
        <v/>
      </c>
      <c r="BD157" s="17">
        <f>IF(OR(AE157="",B157=""),"",SUMIFS($AE$2:AE157,$B$2:B157,B157))</f>
        <v/>
      </c>
      <c r="BE157" s="17">
        <f>IF(OR(AF157="",B157=""),"",SUMIFS($AF$2:AF157,$B$2:B157,B157))</f>
        <v/>
      </c>
      <c r="BF157" s="17">
        <f>IF(OR(AG157="",B157=""),"",SUMIFS($AG$2:AG157,$B$2:B157,B157))</f>
        <v/>
      </c>
      <c r="BG157" s="17">
        <f>IF(OR(AH157="",B157=""),"",SUMIFS($AH$2:AH157,$B$2:B157,B157))</f>
        <v/>
      </c>
      <c r="BH157" s="17">
        <f>IF(OR(AI157="",B157=""),"",SUMIFS($AI$2:AI157,$B$2:B157,B157))</f>
        <v/>
      </c>
      <c r="BI157" s="17">
        <f>IF(AJ157="","",IF(BI156="",AJ157,MAX(BI156,AJ157)))</f>
        <v/>
      </c>
      <c r="BJ157" s="17">
        <f>IF(AK157="","",IF(BJ156="",AK157,MAX(BJ156,AK157)))</f>
        <v/>
      </c>
      <c r="BK157" s="17">
        <f>IF(AL157="","",IF(BK156="",AL157,MAX(BK156,AL157)))</f>
        <v/>
      </c>
      <c r="BL157" s="17">
        <f>IF(AM157="","",IF(BL156="",AM157,MAX(BL156,AM157)))</f>
        <v/>
      </c>
      <c r="BM157" s="17">
        <f>IF(AN157="","",IF(BM156="",AN157,MAX(BM156,AN157)))</f>
        <v/>
      </c>
      <c r="BN157" s="17">
        <f>IF(AJ157="","",BI157-AJ157)</f>
        <v/>
      </c>
      <c r="BO157" s="17">
        <f>IF(AK157="","",BJ157-AK157)</f>
        <v/>
      </c>
      <c r="BP157" s="17">
        <f>IF(AL157="","",BK157-AL157)</f>
        <v/>
      </c>
      <c r="BQ157" s="17">
        <f>IF(AM157="","",BL157-AM157)</f>
        <v/>
      </c>
      <c r="BR157" s="17">
        <f>IF(AN157="","",BM157-AN157)</f>
        <v/>
      </c>
    </row>
    <row r="158">
      <c r="A158">
        <f>ROW()-1</f>
        <v/>
      </c>
      <c r="B158" s="9" t="n"/>
      <c r="C158" s="12" t="n"/>
      <c r="D158" s="11">
        <f>IF(B158="","",CHOOSE(WEEKDAY(B158,2),"Lu","Ma","Mi","Jo","Vi","Sa","Du"))</f>
        <v/>
      </c>
      <c r="E158" s="11">
        <f>IF(OR(B158="",C158=""),"",IF(OR(WEEKDAY(B158,2)=1,WEEKDAY(B158,2)=5),"D",IF(AND(C158&gt;=TIME(15,30,0),C158&lt;TIME(16,30,0)),"C",IF(AND(AND(WEEKDAY(B158,2)&gt;=2,WEEKDAY(B158,2)&lt;=4),C158&gt;=TIME(16,35,0),C158&lt;TIME(17,0,0)),"A1",IF(AND(AND(WEEKDAY(B158,2)&gt;=2,WEEKDAY(B158,2)&lt;=4),C158&gt;=TIME(17,0,0),C158&lt;TIME(18,0,0)),"A2",IF(AND(AND(WEEKDAY(B158,2)&gt;=2,WEEKDAY(B158,2)&lt;=4),C158&gt;=TIME(18,0,0),C158&lt;TIME(19,0,0)),"A3",IF(AND(AND(WEEKDAY(B158,2)&gt;=2,WEEKDAY(B158,2)&lt;=4),C158&gt;=TIME(22,0,0),C158&lt;TIME(22,45,0)),"B","Other")))))))</f>
        <v/>
      </c>
      <c r="F158" s="12" t="n"/>
      <c r="G158" s="12" t="n"/>
      <c r="H158" s="12" t="n"/>
      <c r="I158" s="12" t="n"/>
      <c r="J158" s="13" t="n"/>
      <c r="K158" s="13" t="n"/>
      <c r="L158" s="13" t="n"/>
      <c r="M158" s="13" t="n"/>
      <c r="N158" s="12" t="n"/>
      <c r="O158" s="12" t="n"/>
      <c r="P158" s="14">
        <f>IF(N158="","",IF(N158="SL",-1,K158/J158))</f>
        <v/>
      </c>
      <c r="Q158" s="14">
        <f>IF(N158="","",IF(OR(N158="SL",N158="TP0"),-1,L158/J158))</f>
        <v/>
      </c>
      <c r="R158" s="14">
        <f>IF(N158="","",IF(N158="TP2",M158/J158,-1))</f>
        <v/>
      </c>
      <c r="S158" s="14">
        <f>IF(N158="","",IF(N158="SL",-1,IF(N158="TP0",0.5*K158/J158,0.5*(K158+L158)/J158)))</f>
        <v/>
      </c>
      <c r="T158" s="14">
        <f>IF(N158="","",IF(N158="SL",-1,IF(N158="TP0",0.5*K158/J158-0.5,0.5*(K158+L158)/J158)))</f>
        <v/>
      </c>
      <c r="U158" s="15">
        <f>IF(P158="","",P158*J158/100*Config!$B$4)</f>
        <v/>
      </c>
      <c r="V158" s="15">
        <f>IF(Q158="","",Q158*J158/100*Config!$B$4)</f>
        <v/>
      </c>
      <c r="W158" s="15">
        <f>IF(R158="","",R158*J158/100*Config!$B$4)</f>
        <v/>
      </c>
      <c r="X158" s="15">
        <f>IF(S158="","",S158*J158/100*Config!$B$4)</f>
        <v/>
      </c>
      <c r="Y158" s="15">
        <f>IF(T158="","",T158*J158/100*Config!$B$4)</f>
        <v/>
      </c>
      <c r="Z158" s="15">
        <f>IF(U158="","",Config!$B$4 + SUM($U$2:U158))</f>
        <v/>
      </c>
      <c r="AA158" s="15">
        <f>IF(V158="","",Config!$B$4 + SUM($V$2:V158))</f>
        <v/>
      </c>
      <c r="AB158" s="15">
        <f>IF(W158="","",Config!$B$4 + SUM($W$2:W158))</f>
        <v/>
      </c>
      <c r="AC158" s="15">
        <f>IF(X158="","",Config!$B$4 + SUM($X$2:X158))</f>
        <v/>
      </c>
      <c r="AD158" s="15">
        <f>IF(Y158="","",Config!$B$4 + SUM($Y$2:Y158))</f>
        <v/>
      </c>
      <c r="AE158" s="15">
        <f>IF(P158="","",P158*J158/100*Config!$B$11)</f>
        <v/>
      </c>
      <c r="AF158" s="15">
        <f>IF(Q158="","",Q158*J158/100*Config!$B$11)</f>
        <v/>
      </c>
      <c r="AG158" s="15">
        <f>IF(R158="","",R158*J158/100*Config!$B$11)</f>
        <v/>
      </c>
      <c r="AH158" s="15">
        <f>IF(S158="","",S158*J158/100*Config!$B$11)</f>
        <v/>
      </c>
      <c r="AI158" s="15">
        <f>IF(T158="","",T158*J158/100*Config!$B$11)</f>
        <v/>
      </c>
      <c r="AJ158" s="15">
        <f>IF(AE158="","",Config!$B$9 + SUM($AE$2:AE158))</f>
        <v/>
      </c>
      <c r="AK158" s="15">
        <f>IF(AF158="","",Config!$B$9 + SUM($AF$2:AF158))</f>
        <v/>
      </c>
      <c r="AL158" s="15">
        <f>IF(AG158="","",Config!$B$9 + SUM($AG$2:AG158))</f>
        <v/>
      </c>
      <c r="AM158" s="15">
        <f>IF(AH158="","",Config!$B$9 + SUM($AH$2:AH158))</f>
        <v/>
      </c>
      <c r="AN158" s="15">
        <f>IF(AI158="","",Config!$B$9 + SUM($AI$2:AI158))</f>
        <v/>
      </c>
      <c r="AO158" s="16">
        <f>IF(P158="","",IF(P158&gt;0,1,0))</f>
        <v/>
      </c>
      <c r="AP158" s="16">
        <f>IF(Q158="","",IF(Q158&gt;0,1,0))</f>
        <v/>
      </c>
      <c r="AQ158" s="16">
        <f>IF(R158="","",IF(R158&gt;0,1,0))</f>
        <v/>
      </c>
      <c r="AR158" s="16">
        <f>IF(S158="","",IF(S158&gt;0,1,0))</f>
        <v/>
      </c>
      <c r="AS158" s="16">
        <f>IF(T158="","",IF(T158&gt;0,1,0))</f>
        <v/>
      </c>
      <c r="AT158" s="17">
        <f>IF(Z158="","",IF(AT157="",Z158,MAX(AT157,Z158)))</f>
        <v/>
      </c>
      <c r="AU158" s="17">
        <f>IF(AA158="","",IF(AU157="",AA158,MAX(AU157,AA158)))</f>
        <v/>
      </c>
      <c r="AV158" s="17">
        <f>IF(AB158="","",IF(AV157="",AB158,MAX(AV157,AB158)))</f>
        <v/>
      </c>
      <c r="AW158" s="17">
        <f>IF(AC158="","",IF(AW157="",AC158,MAX(AW157,AC158)))</f>
        <v/>
      </c>
      <c r="AX158" s="17">
        <f>IF(AD158="","",IF(AX157="",AD158,MAX(AX157,AD158)))</f>
        <v/>
      </c>
      <c r="AY158" s="17">
        <f>IF(Z158="","",AT158-Z158)</f>
        <v/>
      </c>
      <c r="AZ158" s="17">
        <f>IF(AA158="","",AU158-AA158)</f>
        <v/>
      </c>
      <c r="BA158" s="17">
        <f>IF(AB158="","",AV158-AB158)</f>
        <v/>
      </c>
      <c r="BB158" s="17">
        <f>IF(AC158="","",AW158-AC158)</f>
        <v/>
      </c>
      <c r="BC158" s="17">
        <f>IF(AD158="","",AX158-AD158)</f>
        <v/>
      </c>
      <c r="BD158" s="17">
        <f>IF(OR(AE158="",B158=""),"",SUMIFS($AE$2:AE158,$B$2:B158,B158))</f>
        <v/>
      </c>
      <c r="BE158" s="17">
        <f>IF(OR(AF158="",B158=""),"",SUMIFS($AF$2:AF158,$B$2:B158,B158))</f>
        <v/>
      </c>
      <c r="BF158" s="17">
        <f>IF(OR(AG158="",B158=""),"",SUMIFS($AG$2:AG158,$B$2:B158,B158))</f>
        <v/>
      </c>
      <c r="BG158" s="17">
        <f>IF(OR(AH158="",B158=""),"",SUMIFS($AH$2:AH158,$B$2:B158,B158))</f>
        <v/>
      </c>
      <c r="BH158" s="17">
        <f>IF(OR(AI158="",B158=""),"",SUMIFS($AI$2:AI158,$B$2:B158,B158))</f>
        <v/>
      </c>
      <c r="BI158" s="17">
        <f>IF(AJ158="","",IF(BI157="",AJ158,MAX(BI157,AJ158)))</f>
        <v/>
      </c>
      <c r="BJ158" s="17">
        <f>IF(AK158="","",IF(BJ157="",AK158,MAX(BJ157,AK158)))</f>
        <v/>
      </c>
      <c r="BK158" s="17">
        <f>IF(AL158="","",IF(BK157="",AL158,MAX(BK157,AL158)))</f>
        <v/>
      </c>
      <c r="BL158" s="17">
        <f>IF(AM158="","",IF(BL157="",AM158,MAX(BL157,AM158)))</f>
        <v/>
      </c>
      <c r="BM158" s="17">
        <f>IF(AN158="","",IF(BM157="",AN158,MAX(BM157,AN158)))</f>
        <v/>
      </c>
      <c r="BN158" s="17">
        <f>IF(AJ158="","",BI158-AJ158)</f>
        <v/>
      </c>
      <c r="BO158" s="17">
        <f>IF(AK158="","",BJ158-AK158)</f>
        <v/>
      </c>
      <c r="BP158" s="17">
        <f>IF(AL158="","",BK158-AL158)</f>
        <v/>
      </c>
      <c r="BQ158" s="17">
        <f>IF(AM158="","",BL158-AM158)</f>
        <v/>
      </c>
      <c r="BR158" s="17">
        <f>IF(AN158="","",BM158-AN158)</f>
        <v/>
      </c>
    </row>
    <row r="159">
      <c r="A159">
        <f>ROW()-1</f>
        <v/>
      </c>
      <c r="B159" s="9" t="n"/>
      <c r="C159" s="12" t="n"/>
      <c r="D159" s="11">
        <f>IF(B159="","",CHOOSE(WEEKDAY(B159,2),"Lu","Ma","Mi","Jo","Vi","Sa","Du"))</f>
        <v/>
      </c>
      <c r="E159" s="11">
        <f>IF(OR(B159="",C159=""),"",IF(OR(WEEKDAY(B159,2)=1,WEEKDAY(B159,2)=5),"D",IF(AND(C159&gt;=TIME(15,30,0),C159&lt;TIME(16,30,0)),"C",IF(AND(AND(WEEKDAY(B159,2)&gt;=2,WEEKDAY(B159,2)&lt;=4),C159&gt;=TIME(16,35,0),C159&lt;TIME(17,0,0)),"A1",IF(AND(AND(WEEKDAY(B159,2)&gt;=2,WEEKDAY(B159,2)&lt;=4),C159&gt;=TIME(17,0,0),C159&lt;TIME(18,0,0)),"A2",IF(AND(AND(WEEKDAY(B159,2)&gt;=2,WEEKDAY(B159,2)&lt;=4),C159&gt;=TIME(18,0,0),C159&lt;TIME(19,0,0)),"A3",IF(AND(AND(WEEKDAY(B159,2)&gt;=2,WEEKDAY(B159,2)&lt;=4),C159&gt;=TIME(22,0,0),C159&lt;TIME(22,45,0)),"B","Other")))))))</f>
        <v/>
      </c>
      <c r="F159" s="12" t="n"/>
      <c r="G159" s="12" t="n"/>
      <c r="H159" s="12" t="n"/>
      <c r="I159" s="12" t="n"/>
      <c r="J159" s="13" t="n"/>
      <c r="K159" s="13" t="n"/>
      <c r="L159" s="13" t="n"/>
      <c r="M159" s="13" t="n"/>
      <c r="N159" s="12" t="n"/>
      <c r="O159" s="12" t="n"/>
      <c r="P159" s="14">
        <f>IF(N159="","",IF(N159="SL",-1,K159/J159))</f>
        <v/>
      </c>
      <c r="Q159" s="14">
        <f>IF(N159="","",IF(OR(N159="SL",N159="TP0"),-1,L159/J159))</f>
        <v/>
      </c>
      <c r="R159" s="14">
        <f>IF(N159="","",IF(N159="TP2",M159/J159,-1))</f>
        <v/>
      </c>
      <c r="S159" s="14">
        <f>IF(N159="","",IF(N159="SL",-1,IF(N159="TP0",0.5*K159/J159,0.5*(K159+L159)/J159)))</f>
        <v/>
      </c>
      <c r="T159" s="14">
        <f>IF(N159="","",IF(N159="SL",-1,IF(N159="TP0",0.5*K159/J159-0.5,0.5*(K159+L159)/J159)))</f>
        <v/>
      </c>
      <c r="U159" s="15">
        <f>IF(P159="","",P159*J159/100*Config!$B$4)</f>
        <v/>
      </c>
      <c r="V159" s="15">
        <f>IF(Q159="","",Q159*J159/100*Config!$B$4)</f>
        <v/>
      </c>
      <c r="W159" s="15">
        <f>IF(R159="","",R159*J159/100*Config!$B$4)</f>
        <v/>
      </c>
      <c r="X159" s="15">
        <f>IF(S159="","",S159*J159/100*Config!$B$4)</f>
        <v/>
      </c>
      <c r="Y159" s="15">
        <f>IF(T159="","",T159*J159/100*Config!$B$4)</f>
        <v/>
      </c>
      <c r="Z159" s="15">
        <f>IF(U159="","",Config!$B$4 + SUM($U$2:U159))</f>
        <v/>
      </c>
      <c r="AA159" s="15">
        <f>IF(V159="","",Config!$B$4 + SUM($V$2:V159))</f>
        <v/>
      </c>
      <c r="AB159" s="15">
        <f>IF(W159="","",Config!$B$4 + SUM($W$2:W159))</f>
        <v/>
      </c>
      <c r="AC159" s="15">
        <f>IF(X159="","",Config!$B$4 + SUM($X$2:X159))</f>
        <v/>
      </c>
      <c r="AD159" s="15">
        <f>IF(Y159="","",Config!$B$4 + SUM($Y$2:Y159))</f>
        <v/>
      </c>
      <c r="AE159" s="15">
        <f>IF(P159="","",P159*J159/100*Config!$B$11)</f>
        <v/>
      </c>
      <c r="AF159" s="15">
        <f>IF(Q159="","",Q159*J159/100*Config!$B$11)</f>
        <v/>
      </c>
      <c r="AG159" s="15">
        <f>IF(R159="","",R159*J159/100*Config!$B$11)</f>
        <v/>
      </c>
      <c r="AH159" s="15">
        <f>IF(S159="","",S159*J159/100*Config!$B$11)</f>
        <v/>
      </c>
      <c r="AI159" s="15">
        <f>IF(T159="","",T159*J159/100*Config!$B$11)</f>
        <v/>
      </c>
      <c r="AJ159" s="15">
        <f>IF(AE159="","",Config!$B$9 + SUM($AE$2:AE159))</f>
        <v/>
      </c>
      <c r="AK159" s="15">
        <f>IF(AF159="","",Config!$B$9 + SUM($AF$2:AF159))</f>
        <v/>
      </c>
      <c r="AL159" s="15">
        <f>IF(AG159="","",Config!$B$9 + SUM($AG$2:AG159))</f>
        <v/>
      </c>
      <c r="AM159" s="15">
        <f>IF(AH159="","",Config!$B$9 + SUM($AH$2:AH159))</f>
        <v/>
      </c>
      <c r="AN159" s="15">
        <f>IF(AI159="","",Config!$B$9 + SUM($AI$2:AI159))</f>
        <v/>
      </c>
      <c r="AO159" s="16">
        <f>IF(P159="","",IF(P159&gt;0,1,0))</f>
        <v/>
      </c>
      <c r="AP159" s="16">
        <f>IF(Q159="","",IF(Q159&gt;0,1,0))</f>
        <v/>
      </c>
      <c r="AQ159" s="16">
        <f>IF(R159="","",IF(R159&gt;0,1,0))</f>
        <v/>
      </c>
      <c r="AR159" s="16">
        <f>IF(S159="","",IF(S159&gt;0,1,0))</f>
        <v/>
      </c>
      <c r="AS159" s="16">
        <f>IF(T159="","",IF(T159&gt;0,1,0))</f>
        <v/>
      </c>
      <c r="AT159" s="17">
        <f>IF(Z159="","",IF(AT158="",Z159,MAX(AT158,Z159)))</f>
        <v/>
      </c>
      <c r="AU159" s="17">
        <f>IF(AA159="","",IF(AU158="",AA159,MAX(AU158,AA159)))</f>
        <v/>
      </c>
      <c r="AV159" s="17">
        <f>IF(AB159="","",IF(AV158="",AB159,MAX(AV158,AB159)))</f>
        <v/>
      </c>
      <c r="AW159" s="17">
        <f>IF(AC159="","",IF(AW158="",AC159,MAX(AW158,AC159)))</f>
        <v/>
      </c>
      <c r="AX159" s="17">
        <f>IF(AD159="","",IF(AX158="",AD159,MAX(AX158,AD159)))</f>
        <v/>
      </c>
      <c r="AY159" s="17">
        <f>IF(Z159="","",AT159-Z159)</f>
        <v/>
      </c>
      <c r="AZ159" s="17">
        <f>IF(AA159="","",AU159-AA159)</f>
        <v/>
      </c>
      <c r="BA159" s="17">
        <f>IF(AB159="","",AV159-AB159)</f>
        <v/>
      </c>
      <c r="BB159" s="17">
        <f>IF(AC159="","",AW159-AC159)</f>
        <v/>
      </c>
      <c r="BC159" s="17">
        <f>IF(AD159="","",AX159-AD159)</f>
        <v/>
      </c>
      <c r="BD159" s="17">
        <f>IF(OR(AE159="",B159=""),"",SUMIFS($AE$2:AE159,$B$2:B159,B159))</f>
        <v/>
      </c>
      <c r="BE159" s="17">
        <f>IF(OR(AF159="",B159=""),"",SUMIFS($AF$2:AF159,$B$2:B159,B159))</f>
        <v/>
      </c>
      <c r="BF159" s="17">
        <f>IF(OR(AG159="",B159=""),"",SUMIFS($AG$2:AG159,$B$2:B159,B159))</f>
        <v/>
      </c>
      <c r="BG159" s="17">
        <f>IF(OR(AH159="",B159=""),"",SUMIFS($AH$2:AH159,$B$2:B159,B159))</f>
        <v/>
      </c>
      <c r="BH159" s="17">
        <f>IF(OR(AI159="",B159=""),"",SUMIFS($AI$2:AI159,$B$2:B159,B159))</f>
        <v/>
      </c>
      <c r="BI159" s="17">
        <f>IF(AJ159="","",IF(BI158="",AJ159,MAX(BI158,AJ159)))</f>
        <v/>
      </c>
      <c r="BJ159" s="17">
        <f>IF(AK159="","",IF(BJ158="",AK159,MAX(BJ158,AK159)))</f>
        <v/>
      </c>
      <c r="BK159" s="17">
        <f>IF(AL159="","",IF(BK158="",AL159,MAX(BK158,AL159)))</f>
        <v/>
      </c>
      <c r="BL159" s="17">
        <f>IF(AM159="","",IF(BL158="",AM159,MAX(BL158,AM159)))</f>
        <v/>
      </c>
      <c r="BM159" s="17">
        <f>IF(AN159="","",IF(BM158="",AN159,MAX(BM158,AN159)))</f>
        <v/>
      </c>
      <c r="BN159" s="17">
        <f>IF(AJ159="","",BI159-AJ159)</f>
        <v/>
      </c>
      <c r="BO159" s="17">
        <f>IF(AK159="","",BJ159-AK159)</f>
        <v/>
      </c>
      <c r="BP159" s="17">
        <f>IF(AL159="","",BK159-AL159)</f>
        <v/>
      </c>
      <c r="BQ159" s="17">
        <f>IF(AM159="","",BL159-AM159)</f>
        <v/>
      </c>
      <c r="BR159" s="17">
        <f>IF(AN159="","",BM159-AN159)</f>
        <v/>
      </c>
    </row>
    <row r="160">
      <c r="A160">
        <f>ROW()-1</f>
        <v/>
      </c>
      <c r="B160" s="9" t="n"/>
      <c r="C160" s="12" t="n"/>
      <c r="D160" s="11">
        <f>IF(B160="","",CHOOSE(WEEKDAY(B160,2),"Lu","Ma","Mi","Jo","Vi","Sa","Du"))</f>
        <v/>
      </c>
      <c r="E160" s="11">
        <f>IF(OR(B160="",C160=""),"",IF(OR(WEEKDAY(B160,2)=1,WEEKDAY(B160,2)=5),"D",IF(AND(C160&gt;=TIME(15,30,0),C160&lt;TIME(16,30,0)),"C",IF(AND(AND(WEEKDAY(B160,2)&gt;=2,WEEKDAY(B160,2)&lt;=4),C160&gt;=TIME(16,35,0),C160&lt;TIME(17,0,0)),"A1",IF(AND(AND(WEEKDAY(B160,2)&gt;=2,WEEKDAY(B160,2)&lt;=4),C160&gt;=TIME(17,0,0),C160&lt;TIME(18,0,0)),"A2",IF(AND(AND(WEEKDAY(B160,2)&gt;=2,WEEKDAY(B160,2)&lt;=4),C160&gt;=TIME(18,0,0),C160&lt;TIME(19,0,0)),"A3",IF(AND(AND(WEEKDAY(B160,2)&gt;=2,WEEKDAY(B160,2)&lt;=4),C160&gt;=TIME(22,0,0),C160&lt;TIME(22,45,0)),"B","Other")))))))</f>
        <v/>
      </c>
      <c r="F160" s="12" t="n"/>
      <c r="G160" s="12" t="n"/>
      <c r="H160" s="12" t="n"/>
      <c r="I160" s="12" t="n"/>
      <c r="J160" s="13" t="n"/>
      <c r="K160" s="13" t="n"/>
      <c r="L160" s="13" t="n"/>
      <c r="M160" s="13" t="n"/>
      <c r="N160" s="12" t="n"/>
      <c r="O160" s="12" t="n"/>
      <c r="P160" s="14">
        <f>IF(N160="","",IF(N160="SL",-1,K160/J160))</f>
        <v/>
      </c>
      <c r="Q160" s="14">
        <f>IF(N160="","",IF(OR(N160="SL",N160="TP0"),-1,L160/J160))</f>
        <v/>
      </c>
      <c r="R160" s="14">
        <f>IF(N160="","",IF(N160="TP2",M160/J160,-1))</f>
        <v/>
      </c>
      <c r="S160" s="14">
        <f>IF(N160="","",IF(N160="SL",-1,IF(N160="TP0",0.5*K160/J160,0.5*(K160+L160)/J160)))</f>
        <v/>
      </c>
      <c r="T160" s="14">
        <f>IF(N160="","",IF(N160="SL",-1,IF(N160="TP0",0.5*K160/J160-0.5,0.5*(K160+L160)/J160)))</f>
        <v/>
      </c>
      <c r="U160" s="15">
        <f>IF(P160="","",P160*J160/100*Config!$B$4)</f>
        <v/>
      </c>
      <c r="V160" s="15">
        <f>IF(Q160="","",Q160*J160/100*Config!$B$4)</f>
        <v/>
      </c>
      <c r="W160" s="15">
        <f>IF(R160="","",R160*J160/100*Config!$B$4)</f>
        <v/>
      </c>
      <c r="X160" s="15">
        <f>IF(S160="","",S160*J160/100*Config!$B$4)</f>
        <v/>
      </c>
      <c r="Y160" s="15">
        <f>IF(T160="","",T160*J160/100*Config!$B$4)</f>
        <v/>
      </c>
      <c r="Z160" s="15">
        <f>IF(U160="","",Config!$B$4 + SUM($U$2:U160))</f>
        <v/>
      </c>
      <c r="AA160" s="15">
        <f>IF(V160="","",Config!$B$4 + SUM($V$2:V160))</f>
        <v/>
      </c>
      <c r="AB160" s="15">
        <f>IF(W160="","",Config!$B$4 + SUM($W$2:W160))</f>
        <v/>
      </c>
      <c r="AC160" s="15">
        <f>IF(X160="","",Config!$B$4 + SUM($X$2:X160))</f>
        <v/>
      </c>
      <c r="AD160" s="15">
        <f>IF(Y160="","",Config!$B$4 + SUM($Y$2:Y160))</f>
        <v/>
      </c>
      <c r="AE160" s="15">
        <f>IF(P160="","",P160*J160/100*Config!$B$11)</f>
        <v/>
      </c>
      <c r="AF160" s="15">
        <f>IF(Q160="","",Q160*J160/100*Config!$B$11)</f>
        <v/>
      </c>
      <c r="AG160" s="15">
        <f>IF(R160="","",R160*J160/100*Config!$B$11)</f>
        <v/>
      </c>
      <c r="AH160" s="15">
        <f>IF(S160="","",S160*J160/100*Config!$B$11)</f>
        <v/>
      </c>
      <c r="AI160" s="15">
        <f>IF(T160="","",T160*J160/100*Config!$B$11)</f>
        <v/>
      </c>
      <c r="AJ160" s="15">
        <f>IF(AE160="","",Config!$B$9 + SUM($AE$2:AE160))</f>
        <v/>
      </c>
      <c r="AK160" s="15">
        <f>IF(AF160="","",Config!$B$9 + SUM($AF$2:AF160))</f>
        <v/>
      </c>
      <c r="AL160" s="15">
        <f>IF(AG160="","",Config!$B$9 + SUM($AG$2:AG160))</f>
        <v/>
      </c>
      <c r="AM160" s="15">
        <f>IF(AH160="","",Config!$B$9 + SUM($AH$2:AH160))</f>
        <v/>
      </c>
      <c r="AN160" s="15">
        <f>IF(AI160="","",Config!$B$9 + SUM($AI$2:AI160))</f>
        <v/>
      </c>
      <c r="AO160" s="16">
        <f>IF(P160="","",IF(P160&gt;0,1,0))</f>
        <v/>
      </c>
      <c r="AP160" s="16">
        <f>IF(Q160="","",IF(Q160&gt;0,1,0))</f>
        <v/>
      </c>
      <c r="AQ160" s="16">
        <f>IF(R160="","",IF(R160&gt;0,1,0))</f>
        <v/>
      </c>
      <c r="AR160" s="16">
        <f>IF(S160="","",IF(S160&gt;0,1,0))</f>
        <v/>
      </c>
      <c r="AS160" s="16">
        <f>IF(T160="","",IF(T160&gt;0,1,0))</f>
        <v/>
      </c>
      <c r="AT160" s="17">
        <f>IF(Z160="","",IF(AT159="",Z160,MAX(AT159,Z160)))</f>
        <v/>
      </c>
      <c r="AU160" s="17">
        <f>IF(AA160="","",IF(AU159="",AA160,MAX(AU159,AA160)))</f>
        <v/>
      </c>
      <c r="AV160" s="17">
        <f>IF(AB160="","",IF(AV159="",AB160,MAX(AV159,AB160)))</f>
        <v/>
      </c>
      <c r="AW160" s="17">
        <f>IF(AC160="","",IF(AW159="",AC160,MAX(AW159,AC160)))</f>
        <v/>
      </c>
      <c r="AX160" s="17">
        <f>IF(AD160="","",IF(AX159="",AD160,MAX(AX159,AD160)))</f>
        <v/>
      </c>
      <c r="AY160" s="17">
        <f>IF(Z160="","",AT160-Z160)</f>
        <v/>
      </c>
      <c r="AZ160" s="17">
        <f>IF(AA160="","",AU160-AA160)</f>
        <v/>
      </c>
      <c r="BA160" s="17">
        <f>IF(AB160="","",AV160-AB160)</f>
        <v/>
      </c>
      <c r="BB160" s="17">
        <f>IF(AC160="","",AW160-AC160)</f>
        <v/>
      </c>
      <c r="BC160" s="17">
        <f>IF(AD160="","",AX160-AD160)</f>
        <v/>
      </c>
      <c r="BD160" s="17">
        <f>IF(OR(AE160="",B160=""),"",SUMIFS($AE$2:AE160,$B$2:B160,B160))</f>
        <v/>
      </c>
      <c r="BE160" s="17">
        <f>IF(OR(AF160="",B160=""),"",SUMIFS($AF$2:AF160,$B$2:B160,B160))</f>
        <v/>
      </c>
      <c r="BF160" s="17">
        <f>IF(OR(AG160="",B160=""),"",SUMIFS($AG$2:AG160,$B$2:B160,B160))</f>
        <v/>
      </c>
      <c r="BG160" s="17">
        <f>IF(OR(AH160="",B160=""),"",SUMIFS($AH$2:AH160,$B$2:B160,B160))</f>
        <v/>
      </c>
      <c r="BH160" s="17">
        <f>IF(OR(AI160="",B160=""),"",SUMIFS($AI$2:AI160,$B$2:B160,B160))</f>
        <v/>
      </c>
      <c r="BI160" s="17">
        <f>IF(AJ160="","",IF(BI159="",AJ160,MAX(BI159,AJ160)))</f>
        <v/>
      </c>
      <c r="BJ160" s="17">
        <f>IF(AK160="","",IF(BJ159="",AK160,MAX(BJ159,AK160)))</f>
        <v/>
      </c>
      <c r="BK160" s="17">
        <f>IF(AL160="","",IF(BK159="",AL160,MAX(BK159,AL160)))</f>
        <v/>
      </c>
      <c r="BL160" s="17">
        <f>IF(AM160="","",IF(BL159="",AM160,MAX(BL159,AM160)))</f>
        <v/>
      </c>
      <c r="BM160" s="17">
        <f>IF(AN160="","",IF(BM159="",AN160,MAX(BM159,AN160)))</f>
        <v/>
      </c>
      <c r="BN160" s="17">
        <f>IF(AJ160="","",BI160-AJ160)</f>
        <v/>
      </c>
      <c r="BO160" s="17">
        <f>IF(AK160="","",BJ160-AK160)</f>
        <v/>
      </c>
      <c r="BP160" s="17">
        <f>IF(AL160="","",BK160-AL160)</f>
        <v/>
      </c>
      <c r="BQ160" s="17">
        <f>IF(AM160="","",BL160-AM160)</f>
        <v/>
      </c>
      <c r="BR160" s="17">
        <f>IF(AN160="","",BM160-AN160)</f>
        <v/>
      </c>
    </row>
    <row r="161">
      <c r="A161">
        <f>ROW()-1</f>
        <v/>
      </c>
      <c r="B161" s="9" t="n"/>
      <c r="C161" s="12" t="n"/>
      <c r="D161" s="11">
        <f>IF(B161="","",CHOOSE(WEEKDAY(B161,2),"Lu","Ma","Mi","Jo","Vi","Sa","Du"))</f>
        <v/>
      </c>
      <c r="E161" s="11">
        <f>IF(OR(B161="",C161=""),"",IF(OR(WEEKDAY(B161,2)=1,WEEKDAY(B161,2)=5),"D",IF(AND(C161&gt;=TIME(15,30,0),C161&lt;TIME(16,30,0)),"C",IF(AND(AND(WEEKDAY(B161,2)&gt;=2,WEEKDAY(B161,2)&lt;=4),C161&gt;=TIME(16,35,0),C161&lt;TIME(17,0,0)),"A1",IF(AND(AND(WEEKDAY(B161,2)&gt;=2,WEEKDAY(B161,2)&lt;=4),C161&gt;=TIME(17,0,0),C161&lt;TIME(18,0,0)),"A2",IF(AND(AND(WEEKDAY(B161,2)&gt;=2,WEEKDAY(B161,2)&lt;=4),C161&gt;=TIME(18,0,0),C161&lt;TIME(19,0,0)),"A3",IF(AND(AND(WEEKDAY(B161,2)&gt;=2,WEEKDAY(B161,2)&lt;=4),C161&gt;=TIME(22,0,0),C161&lt;TIME(22,45,0)),"B","Other")))))))</f>
        <v/>
      </c>
      <c r="F161" s="12" t="n"/>
      <c r="G161" s="12" t="n"/>
      <c r="H161" s="12" t="n"/>
      <c r="I161" s="12" t="n"/>
      <c r="J161" s="13" t="n"/>
      <c r="K161" s="13" t="n"/>
      <c r="L161" s="13" t="n"/>
      <c r="M161" s="13" t="n"/>
      <c r="N161" s="12" t="n"/>
      <c r="O161" s="12" t="n"/>
      <c r="P161" s="14">
        <f>IF(N161="","",IF(N161="SL",-1,K161/J161))</f>
        <v/>
      </c>
      <c r="Q161" s="14">
        <f>IF(N161="","",IF(OR(N161="SL",N161="TP0"),-1,L161/J161))</f>
        <v/>
      </c>
      <c r="R161" s="14">
        <f>IF(N161="","",IF(N161="TP2",M161/J161,-1))</f>
        <v/>
      </c>
      <c r="S161" s="14">
        <f>IF(N161="","",IF(N161="SL",-1,IF(N161="TP0",0.5*K161/J161,0.5*(K161+L161)/J161)))</f>
        <v/>
      </c>
      <c r="T161" s="14">
        <f>IF(N161="","",IF(N161="SL",-1,IF(N161="TP0",0.5*K161/J161-0.5,0.5*(K161+L161)/J161)))</f>
        <v/>
      </c>
      <c r="U161" s="15">
        <f>IF(P161="","",P161*J161/100*Config!$B$4)</f>
        <v/>
      </c>
      <c r="V161" s="15">
        <f>IF(Q161="","",Q161*J161/100*Config!$B$4)</f>
        <v/>
      </c>
      <c r="W161" s="15">
        <f>IF(R161="","",R161*J161/100*Config!$B$4)</f>
        <v/>
      </c>
      <c r="X161" s="15">
        <f>IF(S161="","",S161*J161/100*Config!$B$4)</f>
        <v/>
      </c>
      <c r="Y161" s="15">
        <f>IF(T161="","",T161*J161/100*Config!$B$4)</f>
        <v/>
      </c>
      <c r="Z161" s="15">
        <f>IF(U161="","",Config!$B$4 + SUM($U$2:U161))</f>
        <v/>
      </c>
      <c r="AA161" s="15">
        <f>IF(V161="","",Config!$B$4 + SUM($V$2:V161))</f>
        <v/>
      </c>
      <c r="AB161" s="15">
        <f>IF(W161="","",Config!$B$4 + SUM($W$2:W161))</f>
        <v/>
      </c>
      <c r="AC161" s="15">
        <f>IF(X161="","",Config!$B$4 + SUM($X$2:X161))</f>
        <v/>
      </c>
      <c r="AD161" s="15">
        <f>IF(Y161="","",Config!$B$4 + SUM($Y$2:Y161))</f>
        <v/>
      </c>
      <c r="AE161" s="15">
        <f>IF(P161="","",P161*J161/100*Config!$B$11)</f>
        <v/>
      </c>
      <c r="AF161" s="15">
        <f>IF(Q161="","",Q161*J161/100*Config!$B$11)</f>
        <v/>
      </c>
      <c r="AG161" s="15">
        <f>IF(R161="","",R161*J161/100*Config!$B$11)</f>
        <v/>
      </c>
      <c r="AH161" s="15">
        <f>IF(S161="","",S161*J161/100*Config!$B$11)</f>
        <v/>
      </c>
      <c r="AI161" s="15">
        <f>IF(T161="","",T161*J161/100*Config!$B$11)</f>
        <v/>
      </c>
      <c r="AJ161" s="15">
        <f>IF(AE161="","",Config!$B$9 + SUM($AE$2:AE161))</f>
        <v/>
      </c>
      <c r="AK161" s="15">
        <f>IF(AF161="","",Config!$B$9 + SUM($AF$2:AF161))</f>
        <v/>
      </c>
      <c r="AL161" s="15">
        <f>IF(AG161="","",Config!$B$9 + SUM($AG$2:AG161))</f>
        <v/>
      </c>
      <c r="AM161" s="15">
        <f>IF(AH161="","",Config!$B$9 + SUM($AH$2:AH161))</f>
        <v/>
      </c>
      <c r="AN161" s="15">
        <f>IF(AI161="","",Config!$B$9 + SUM($AI$2:AI161))</f>
        <v/>
      </c>
      <c r="AO161" s="16">
        <f>IF(P161="","",IF(P161&gt;0,1,0))</f>
        <v/>
      </c>
      <c r="AP161" s="16">
        <f>IF(Q161="","",IF(Q161&gt;0,1,0))</f>
        <v/>
      </c>
      <c r="AQ161" s="16">
        <f>IF(R161="","",IF(R161&gt;0,1,0))</f>
        <v/>
      </c>
      <c r="AR161" s="16">
        <f>IF(S161="","",IF(S161&gt;0,1,0))</f>
        <v/>
      </c>
      <c r="AS161" s="16">
        <f>IF(T161="","",IF(T161&gt;0,1,0))</f>
        <v/>
      </c>
      <c r="AT161" s="17">
        <f>IF(Z161="","",IF(AT160="",Z161,MAX(AT160,Z161)))</f>
        <v/>
      </c>
      <c r="AU161" s="17">
        <f>IF(AA161="","",IF(AU160="",AA161,MAX(AU160,AA161)))</f>
        <v/>
      </c>
      <c r="AV161" s="17">
        <f>IF(AB161="","",IF(AV160="",AB161,MAX(AV160,AB161)))</f>
        <v/>
      </c>
      <c r="AW161" s="17">
        <f>IF(AC161="","",IF(AW160="",AC161,MAX(AW160,AC161)))</f>
        <v/>
      </c>
      <c r="AX161" s="17">
        <f>IF(AD161="","",IF(AX160="",AD161,MAX(AX160,AD161)))</f>
        <v/>
      </c>
      <c r="AY161" s="17">
        <f>IF(Z161="","",AT161-Z161)</f>
        <v/>
      </c>
      <c r="AZ161" s="17">
        <f>IF(AA161="","",AU161-AA161)</f>
        <v/>
      </c>
      <c r="BA161" s="17">
        <f>IF(AB161="","",AV161-AB161)</f>
        <v/>
      </c>
      <c r="BB161" s="17">
        <f>IF(AC161="","",AW161-AC161)</f>
        <v/>
      </c>
      <c r="BC161" s="17">
        <f>IF(AD161="","",AX161-AD161)</f>
        <v/>
      </c>
      <c r="BD161" s="17">
        <f>IF(OR(AE161="",B161=""),"",SUMIFS($AE$2:AE161,$B$2:B161,B161))</f>
        <v/>
      </c>
      <c r="BE161" s="17">
        <f>IF(OR(AF161="",B161=""),"",SUMIFS($AF$2:AF161,$B$2:B161,B161))</f>
        <v/>
      </c>
      <c r="BF161" s="17">
        <f>IF(OR(AG161="",B161=""),"",SUMIFS($AG$2:AG161,$B$2:B161,B161))</f>
        <v/>
      </c>
      <c r="BG161" s="17">
        <f>IF(OR(AH161="",B161=""),"",SUMIFS($AH$2:AH161,$B$2:B161,B161))</f>
        <v/>
      </c>
      <c r="BH161" s="17">
        <f>IF(OR(AI161="",B161=""),"",SUMIFS($AI$2:AI161,$B$2:B161,B161))</f>
        <v/>
      </c>
      <c r="BI161" s="17">
        <f>IF(AJ161="","",IF(BI160="",AJ161,MAX(BI160,AJ161)))</f>
        <v/>
      </c>
      <c r="BJ161" s="17">
        <f>IF(AK161="","",IF(BJ160="",AK161,MAX(BJ160,AK161)))</f>
        <v/>
      </c>
      <c r="BK161" s="17">
        <f>IF(AL161="","",IF(BK160="",AL161,MAX(BK160,AL161)))</f>
        <v/>
      </c>
      <c r="BL161" s="17">
        <f>IF(AM161="","",IF(BL160="",AM161,MAX(BL160,AM161)))</f>
        <v/>
      </c>
      <c r="BM161" s="17">
        <f>IF(AN161="","",IF(BM160="",AN161,MAX(BM160,AN161)))</f>
        <v/>
      </c>
      <c r="BN161" s="17">
        <f>IF(AJ161="","",BI161-AJ161)</f>
        <v/>
      </c>
      <c r="BO161" s="17">
        <f>IF(AK161="","",BJ161-AK161)</f>
        <v/>
      </c>
      <c r="BP161" s="17">
        <f>IF(AL161="","",BK161-AL161)</f>
        <v/>
      </c>
      <c r="BQ161" s="17">
        <f>IF(AM161="","",BL161-AM161)</f>
        <v/>
      </c>
      <c r="BR161" s="17">
        <f>IF(AN161="","",BM161-AN161)</f>
        <v/>
      </c>
    </row>
    <row r="162">
      <c r="A162">
        <f>ROW()-1</f>
        <v/>
      </c>
      <c r="B162" s="9" t="n"/>
      <c r="C162" s="12" t="n"/>
      <c r="D162" s="11">
        <f>IF(B162="","",CHOOSE(WEEKDAY(B162,2),"Lu","Ma","Mi","Jo","Vi","Sa","Du"))</f>
        <v/>
      </c>
      <c r="E162" s="11">
        <f>IF(OR(B162="",C162=""),"",IF(OR(WEEKDAY(B162,2)=1,WEEKDAY(B162,2)=5),"D",IF(AND(C162&gt;=TIME(15,30,0),C162&lt;TIME(16,30,0)),"C",IF(AND(AND(WEEKDAY(B162,2)&gt;=2,WEEKDAY(B162,2)&lt;=4),C162&gt;=TIME(16,35,0),C162&lt;TIME(17,0,0)),"A1",IF(AND(AND(WEEKDAY(B162,2)&gt;=2,WEEKDAY(B162,2)&lt;=4),C162&gt;=TIME(17,0,0),C162&lt;TIME(18,0,0)),"A2",IF(AND(AND(WEEKDAY(B162,2)&gt;=2,WEEKDAY(B162,2)&lt;=4),C162&gt;=TIME(18,0,0),C162&lt;TIME(19,0,0)),"A3",IF(AND(AND(WEEKDAY(B162,2)&gt;=2,WEEKDAY(B162,2)&lt;=4),C162&gt;=TIME(22,0,0),C162&lt;TIME(22,45,0)),"B","Other")))))))</f>
        <v/>
      </c>
      <c r="F162" s="12" t="n"/>
      <c r="G162" s="12" t="n"/>
      <c r="H162" s="12" t="n"/>
      <c r="I162" s="12" t="n"/>
      <c r="J162" s="13" t="n"/>
      <c r="K162" s="13" t="n"/>
      <c r="L162" s="13" t="n"/>
      <c r="M162" s="13" t="n"/>
      <c r="N162" s="12" t="n"/>
      <c r="O162" s="12" t="n"/>
      <c r="P162" s="14">
        <f>IF(N162="","",IF(N162="SL",-1,K162/J162))</f>
        <v/>
      </c>
      <c r="Q162" s="14">
        <f>IF(N162="","",IF(OR(N162="SL",N162="TP0"),-1,L162/J162))</f>
        <v/>
      </c>
      <c r="R162" s="14">
        <f>IF(N162="","",IF(N162="TP2",M162/J162,-1))</f>
        <v/>
      </c>
      <c r="S162" s="14">
        <f>IF(N162="","",IF(N162="SL",-1,IF(N162="TP0",0.5*K162/J162,0.5*(K162+L162)/J162)))</f>
        <v/>
      </c>
      <c r="T162" s="14">
        <f>IF(N162="","",IF(N162="SL",-1,IF(N162="TP0",0.5*K162/J162-0.5,0.5*(K162+L162)/J162)))</f>
        <v/>
      </c>
      <c r="U162" s="15">
        <f>IF(P162="","",P162*J162/100*Config!$B$4)</f>
        <v/>
      </c>
      <c r="V162" s="15">
        <f>IF(Q162="","",Q162*J162/100*Config!$B$4)</f>
        <v/>
      </c>
      <c r="W162" s="15">
        <f>IF(R162="","",R162*J162/100*Config!$B$4)</f>
        <v/>
      </c>
      <c r="X162" s="15">
        <f>IF(S162="","",S162*J162/100*Config!$B$4)</f>
        <v/>
      </c>
      <c r="Y162" s="15">
        <f>IF(T162="","",T162*J162/100*Config!$B$4)</f>
        <v/>
      </c>
      <c r="Z162" s="15">
        <f>IF(U162="","",Config!$B$4 + SUM($U$2:U162))</f>
        <v/>
      </c>
      <c r="AA162" s="15">
        <f>IF(V162="","",Config!$B$4 + SUM($V$2:V162))</f>
        <v/>
      </c>
      <c r="AB162" s="15">
        <f>IF(W162="","",Config!$B$4 + SUM($W$2:W162))</f>
        <v/>
      </c>
      <c r="AC162" s="15">
        <f>IF(X162="","",Config!$B$4 + SUM($X$2:X162))</f>
        <v/>
      </c>
      <c r="AD162" s="15">
        <f>IF(Y162="","",Config!$B$4 + SUM($Y$2:Y162))</f>
        <v/>
      </c>
      <c r="AE162" s="15">
        <f>IF(P162="","",P162*J162/100*Config!$B$11)</f>
        <v/>
      </c>
      <c r="AF162" s="15">
        <f>IF(Q162="","",Q162*J162/100*Config!$B$11)</f>
        <v/>
      </c>
      <c r="AG162" s="15">
        <f>IF(R162="","",R162*J162/100*Config!$B$11)</f>
        <v/>
      </c>
      <c r="AH162" s="15">
        <f>IF(S162="","",S162*J162/100*Config!$B$11)</f>
        <v/>
      </c>
      <c r="AI162" s="15">
        <f>IF(T162="","",T162*J162/100*Config!$B$11)</f>
        <v/>
      </c>
      <c r="AJ162" s="15">
        <f>IF(AE162="","",Config!$B$9 + SUM($AE$2:AE162))</f>
        <v/>
      </c>
      <c r="AK162" s="15">
        <f>IF(AF162="","",Config!$B$9 + SUM($AF$2:AF162))</f>
        <v/>
      </c>
      <c r="AL162" s="15">
        <f>IF(AG162="","",Config!$B$9 + SUM($AG$2:AG162))</f>
        <v/>
      </c>
      <c r="AM162" s="15">
        <f>IF(AH162="","",Config!$B$9 + SUM($AH$2:AH162))</f>
        <v/>
      </c>
      <c r="AN162" s="15">
        <f>IF(AI162="","",Config!$B$9 + SUM($AI$2:AI162))</f>
        <v/>
      </c>
      <c r="AO162" s="16">
        <f>IF(P162="","",IF(P162&gt;0,1,0))</f>
        <v/>
      </c>
      <c r="AP162" s="16">
        <f>IF(Q162="","",IF(Q162&gt;0,1,0))</f>
        <v/>
      </c>
      <c r="AQ162" s="16">
        <f>IF(R162="","",IF(R162&gt;0,1,0))</f>
        <v/>
      </c>
      <c r="AR162" s="16">
        <f>IF(S162="","",IF(S162&gt;0,1,0))</f>
        <v/>
      </c>
      <c r="AS162" s="16">
        <f>IF(T162="","",IF(T162&gt;0,1,0))</f>
        <v/>
      </c>
      <c r="AT162" s="17">
        <f>IF(Z162="","",IF(AT161="",Z162,MAX(AT161,Z162)))</f>
        <v/>
      </c>
      <c r="AU162" s="17">
        <f>IF(AA162="","",IF(AU161="",AA162,MAX(AU161,AA162)))</f>
        <v/>
      </c>
      <c r="AV162" s="17">
        <f>IF(AB162="","",IF(AV161="",AB162,MAX(AV161,AB162)))</f>
        <v/>
      </c>
      <c r="AW162" s="17">
        <f>IF(AC162="","",IF(AW161="",AC162,MAX(AW161,AC162)))</f>
        <v/>
      </c>
      <c r="AX162" s="17">
        <f>IF(AD162="","",IF(AX161="",AD162,MAX(AX161,AD162)))</f>
        <v/>
      </c>
      <c r="AY162" s="17">
        <f>IF(Z162="","",AT162-Z162)</f>
        <v/>
      </c>
      <c r="AZ162" s="17">
        <f>IF(AA162="","",AU162-AA162)</f>
        <v/>
      </c>
      <c r="BA162" s="17">
        <f>IF(AB162="","",AV162-AB162)</f>
        <v/>
      </c>
      <c r="BB162" s="17">
        <f>IF(AC162="","",AW162-AC162)</f>
        <v/>
      </c>
      <c r="BC162" s="17">
        <f>IF(AD162="","",AX162-AD162)</f>
        <v/>
      </c>
      <c r="BD162" s="17">
        <f>IF(OR(AE162="",B162=""),"",SUMIFS($AE$2:AE162,$B$2:B162,B162))</f>
        <v/>
      </c>
      <c r="BE162" s="17">
        <f>IF(OR(AF162="",B162=""),"",SUMIFS($AF$2:AF162,$B$2:B162,B162))</f>
        <v/>
      </c>
      <c r="BF162" s="17">
        <f>IF(OR(AG162="",B162=""),"",SUMIFS($AG$2:AG162,$B$2:B162,B162))</f>
        <v/>
      </c>
      <c r="BG162" s="17">
        <f>IF(OR(AH162="",B162=""),"",SUMIFS($AH$2:AH162,$B$2:B162,B162))</f>
        <v/>
      </c>
      <c r="BH162" s="17">
        <f>IF(OR(AI162="",B162=""),"",SUMIFS($AI$2:AI162,$B$2:B162,B162))</f>
        <v/>
      </c>
      <c r="BI162" s="17">
        <f>IF(AJ162="","",IF(BI161="",AJ162,MAX(BI161,AJ162)))</f>
        <v/>
      </c>
      <c r="BJ162" s="17">
        <f>IF(AK162="","",IF(BJ161="",AK162,MAX(BJ161,AK162)))</f>
        <v/>
      </c>
      <c r="BK162" s="17">
        <f>IF(AL162="","",IF(BK161="",AL162,MAX(BK161,AL162)))</f>
        <v/>
      </c>
      <c r="BL162" s="17">
        <f>IF(AM162="","",IF(BL161="",AM162,MAX(BL161,AM162)))</f>
        <v/>
      </c>
      <c r="BM162" s="17">
        <f>IF(AN162="","",IF(BM161="",AN162,MAX(BM161,AN162)))</f>
        <v/>
      </c>
      <c r="BN162" s="17">
        <f>IF(AJ162="","",BI162-AJ162)</f>
        <v/>
      </c>
      <c r="BO162" s="17">
        <f>IF(AK162="","",BJ162-AK162)</f>
        <v/>
      </c>
      <c r="BP162" s="17">
        <f>IF(AL162="","",BK162-AL162)</f>
        <v/>
      </c>
      <c r="BQ162" s="17">
        <f>IF(AM162="","",BL162-AM162)</f>
        <v/>
      </c>
      <c r="BR162" s="17">
        <f>IF(AN162="","",BM162-AN162)</f>
        <v/>
      </c>
    </row>
    <row r="163">
      <c r="A163">
        <f>ROW()-1</f>
        <v/>
      </c>
      <c r="B163" s="9" t="n"/>
      <c r="C163" s="12" t="n"/>
      <c r="D163" s="11">
        <f>IF(B163="","",CHOOSE(WEEKDAY(B163,2),"Lu","Ma","Mi","Jo","Vi","Sa","Du"))</f>
        <v/>
      </c>
      <c r="E163" s="11">
        <f>IF(OR(B163="",C163=""),"",IF(OR(WEEKDAY(B163,2)=1,WEEKDAY(B163,2)=5),"D",IF(AND(C163&gt;=TIME(15,30,0),C163&lt;TIME(16,30,0)),"C",IF(AND(AND(WEEKDAY(B163,2)&gt;=2,WEEKDAY(B163,2)&lt;=4),C163&gt;=TIME(16,35,0),C163&lt;TIME(17,0,0)),"A1",IF(AND(AND(WEEKDAY(B163,2)&gt;=2,WEEKDAY(B163,2)&lt;=4),C163&gt;=TIME(17,0,0),C163&lt;TIME(18,0,0)),"A2",IF(AND(AND(WEEKDAY(B163,2)&gt;=2,WEEKDAY(B163,2)&lt;=4),C163&gt;=TIME(18,0,0),C163&lt;TIME(19,0,0)),"A3",IF(AND(AND(WEEKDAY(B163,2)&gt;=2,WEEKDAY(B163,2)&lt;=4),C163&gt;=TIME(22,0,0),C163&lt;TIME(22,45,0)),"B","Other")))))))</f>
        <v/>
      </c>
      <c r="F163" s="12" t="n"/>
      <c r="G163" s="12" t="n"/>
      <c r="H163" s="12" t="n"/>
      <c r="I163" s="12" t="n"/>
      <c r="J163" s="13" t="n"/>
      <c r="K163" s="13" t="n"/>
      <c r="L163" s="13" t="n"/>
      <c r="M163" s="13" t="n"/>
      <c r="N163" s="12" t="n"/>
      <c r="O163" s="12" t="n"/>
      <c r="P163" s="14">
        <f>IF(N163="","",IF(N163="SL",-1,K163/J163))</f>
        <v/>
      </c>
      <c r="Q163" s="14">
        <f>IF(N163="","",IF(OR(N163="SL",N163="TP0"),-1,L163/J163))</f>
        <v/>
      </c>
      <c r="R163" s="14">
        <f>IF(N163="","",IF(N163="TP2",M163/J163,-1))</f>
        <v/>
      </c>
      <c r="S163" s="14">
        <f>IF(N163="","",IF(N163="SL",-1,IF(N163="TP0",0.5*K163/J163,0.5*(K163+L163)/J163)))</f>
        <v/>
      </c>
      <c r="T163" s="14">
        <f>IF(N163="","",IF(N163="SL",-1,IF(N163="TP0",0.5*K163/J163-0.5,0.5*(K163+L163)/J163)))</f>
        <v/>
      </c>
      <c r="U163" s="15">
        <f>IF(P163="","",P163*J163/100*Config!$B$4)</f>
        <v/>
      </c>
      <c r="V163" s="15">
        <f>IF(Q163="","",Q163*J163/100*Config!$B$4)</f>
        <v/>
      </c>
      <c r="W163" s="15">
        <f>IF(R163="","",R163*J163/100*Config!$B$4)</f>
        <v/>
      </c>
      <c r="X163" s="15">
        <f>IF(S163="","",S163*J163/100*Config!$B$4)</f>
        <v/>
      </c>
      <c r="Y163" s="15">
        <f>IF(T163="","",T163*J163/100*Config!$B$4)</f>
        <v/>
      </c>
      <c r="Z163" s="15">
        <f>IF(U163="","",Config!$B$4 + SUM($U$2:U163))</f>
        <v/>
      </c>
      <c r="AA163" s="15">
        <f>IF(V163="","",Config!$B$4 + SUM($V$2:V163))</f>
        <v/>
      </c>
      <c r="AB163" s="15">
        <f>IF(W163="","",Config!$B$4 + SUM($W$2:W163))</f>
        <v/>
      </c>
      <c r="AC163" s="15">
        <f>IF(X163="","",Config!$B$4 + SUM($X$2:X163))</f>
        <v/>
      </c>
      <c r="AD163" s="15">
        <f>IF(Y163="","",Config!$B$4 + SUM($Y$2:Y163))</f>
        <v/>
      </c>
      <c r="AE163" s="15">
        <f>IF(P163="","",P163*J163/100*Config!$B$11)</f>
        <v/>
      </c>
      <c r="AF163" s="15">
        <f>IF(Q163="","",Q163*J163/100*Config!$B$11)</f>
        <v/>
      </c>
      <c r="AG163" s="15">
        <f>IF(R163="","",R163*J163/100*Config!$B$11)</f>
        <v/>
      </c>
      <c r="AH163" s="15">
        <f>IF(S163="","",S163*J163/100*Config!$B$11)</f>
        <v/>
      </c>
      <c r="AI163" s="15">
        <f>IF(T163="","",T163*J163/100*Config!$B$11)</f>
        <v/>
      </c>
      <c r="AJ163" s="15">
        <f>IF(AE163="","",Config!$B$9 + SUM($AE$2:AE163))</f>
        <v/>
      </c>
      <c r="AK163" s="15">
        <f>IF(AF163="","",Config!$B$9 + SUM($AF$2:AF163))</f>
        <v/>
      </c>
      <c r="AL163" s="15">
        <f>IF(AG163="","",Config!$B$9 + SUM($AG$2:AG163))</f>
        <v/>
      </c>
      <c r="AM163" s="15">
        <f>IF(AH163="","",Config!$B$9 + SUM($AH$2:AH163))</f>
        <v/>
      </c>
      <c r="AN163" s="15">
        <f>IF(AI163="","",Config!$B$9 + SUM($AI$2:AI163))</f>
        <v/>
      </c>
      <c r="AO163" s="16">
        <f>IF(P163="","",IF(P163&gt;0,1,0))</f>
        <v/>
      </c>
      <c r="AP163" s="16">
        <f>IF(Q163="","",IF(Q163&gt;0,1,0))</f>
        <v/>
      </c>
      <c r="AQ163" s="16">
        <f>IF(R163="","",IF(R163&gt;0,1,0))</f>
        <v/>
      </c>
      <c r="AR163" s="16">
        <f>IF(S163="","",IF(S163&gt;0,1,0))</f>
        <v/>
      </c>
      <c r="AS163" s="16">
        <f>IF(T163="","",IF(T163&gt;0,1,0))</f>
        <v/>
      </c>
      <c r="AT163" s="17">
        <f>IF(Z163="","",IF(AT162="",Z163,MAX(AT162,Z163)))</f>
        <v/>
      </c>
      <c r="AU163" s="17">
        <f>IF(AA163="","",IF(AU162="",AA163,MAX(AU162,AA163)))</f>
        <v/>
      </c>
      <c r="AV163" s="17">
        <f>IF(AB163="","",IF(AV162="",AB163,MAX(AV162,AB163)))</f>
        <v/>
      </c>
      <c r="AW163" s="17">
        <f>IF(AC163="","",IF(AW162="",AC163,MAX(AW162,AC163)))</f>
        <v/>
      </c>
      <c r="AX163" s="17">
        <f>IF(AD163="","",IF(AX162="",AD163,MAX(AX162,AD163)))</f>
        <v/>
      </c>
      <c r="AY163" s="17">
        <f>IF(Z163="","",AT163-Z163)</f>
        <v/>
      </c>
      <c r="AZ163" s="17">
        <f>IF(AA163="","",AU163-AA163)</f>
        <v/>
      </c>
      <c r="BA163" s="17">
        <f>IF(AB163="","",AV163-AB163)</f>
        <v/>
      </c>
      <c r="BB163" s="17">
        <f>IF(AC163="","",AW163-AC163)</f>
        <v/>
      </c>
      <c r="BC163" s="17">
        <f>IF(AD163="","",AX163-AD163)</f>
        <v/>
      </c>
      <c r="BD163" s="17">
        <f>IF(OR(AE163="",B163=""),"",SUMIFS($AE$2:AE163,$B$2:B163,B163))</f>
        <v/>
      </c>
      <c r="BE163" s="17">
        <f>IF(OR(AF163="",B163=""),"",SUMIFS($AF$2:AF163,$B$2:B163,B163))</f>
        <v/>
      </c>
      <c r="BF163" s="17">
        <f>IF(OR(AG163="",B163=""),"",SUMIFS($AG$2:AG163,$B$2:B163,B163))</f>
        <v/>
      </c>
      <c r="BG163" s="17">
        <f>IF(OR(AH163="",B163=""),"",SUMIFS($AH$2:AH163,$B$2:B163,B163))</f>
        <v/>
      </c>
      <c r="BH163" s="17">
        <f>IF(OR(AI163="",B163=""),"",SUMIFS($AI$2:AI163,$B$2:B163,B163))</f>
        <v/>
      </c>
      <c r="BI163" s="17">
        <f>IF(AJ163="","",IF(BI162="",AJ163,MAX(BI162,AJ163)))</f>
        <v/>
      </c>
      <c r="BJ163" s="17">
        <f>IF(AK163="","",IF(BJ162="",AK163,MAX(BJ162,AK163)))</f>
        <v/>
      </c>
      <c r="BK163" s="17">
        <f>IF(AL163="","",IF(BK162="",AL163,MAX(BK162,AL163)))</f>
        <v/>
      </c>
      <c r="BL163" s="17">
        <f>IF(AM163="","",IF(BL162="",AM163,MAX(BL162,AM163)))</f>
        <v/>
      </c>
      <c r="BM163" s="17">
        <f>IF(AN163="","",IF(BM162="",AN163,MAX(BM162,AN163)))</f>
        <v/>
      </c>
      <c r="BN163" s="17">
        <f>IF(AJ163="","",BI163-AJ163)</f>
        <v/>
      </c>
      <c r="BO163" s="17">
        <f>IF(AK163="","",BJ163-AK163)</f>
        <v/>
      </c>
      <c r="BP163" s="17">
        <f>IF(AL163="","",BK163-AL163)</f>
        <v/>
      </c>
      <c r="BQ163" s="17">
        <f>IF(AM163="","",BL163-AM163)</f>
        <v/>
      </c>
      <c r="BR163" s="17">
        <f>IF(AN163="","",BM163-AN163)</f>
        <v/>
      </c>
    </row>
    <row r="164">
      <c r="A164">
        <f>ROW()-1</f>
        <v/>
      </c>
      <c r="B164" s="9" t="n"/>
      <c r="C164" s="12" t="n"/>
      <c r="D164" s="11">
        <f>IF(B164="","",CHOOSE(WEEKDAY(B164,2),"Lu","Ma","Mi","Jo","Vi","Sa","Du"))</f>
        <v/>
      </c>
      <c r="E164" s="11">
        <f>IF(OR(B164="",C164=""),"",IF(OR(WEEKDAY(B164,2)=1,WEEKDAY(B164,2)=5),"D",IF(AND(C164&gt;=TIME(15,30,0),C164&lt;TIME(16,30,0)),"C",IF(AND(AND(WEEKDAY(B164,2)&gt;=2,WEEKDAY(B164,2)&lt;=4),C164&gt;=TIME(16,35,0),C164&lt;TIME(17,0,0)),"A1",IF(AND(AND(WEEKDAY(B164,2)&gt;=2,WEEKDAY(B164,2)&lt;=4),C164&gt;=TIME(17,0,0),C164&lt;TIME(18,0,0)),"A2",IF(AND(AND(WEEKDAY(B164,2)&gt;=2,WEEKDAY(B164,2)&lt;=4),C164&gt;=TIME(18,0,0),C164&lt;TIME(19,0,0)),"A3",IF(AND(AND(WEEKDAY(B164,2)&gt;=2,WEEKDAY(B164,2)&lt;=4),C164&gt;=TIME(22,0,0),C164&lt;TIME(22,45,0)),"B","Other")))))))</f>
        <v/>
      </c>
      <c r="F164" s="12" t="n"/>
      <c r="G164" s="12" t="n"/>
      <c r="H164" s="12" t="n"/>
      <c r="I164" s="12" t="n"/>
      <c r="J164" s="13" t="n"/>
      <c r="K164" s="13" t="n"/>
      <c r="L164" s="13" t="n"/>
      <c r="M164" s="13" t="n"/>
      <c r="N164" s="12" t="n"/>
      <c r="O164" s="12" t="n"/>
      <c r="P164" s="14">
        <f>IF(N164="","",IF(N164="SL",-1,K164/J164))</f>
        <v/>
      </c>
      <c r="Q164" s="14">
        <f>IF(N164="","",IF(OR(N164="SL",N164="TP0"),-1,L164/J164))</f>
        <v/>
      </c>
      <c r="R164" s="14">
        <f>IF(N164="","",IF(N164="TP2",M164/J164,-1))</f>
        <v/>
      </c>
      <c r="S164" s="14">
        <f>IF(N164="","",IF(N164="SL",-1,IF(N164="TP0",0.5*K164/J164,0.5*(K164+L164)/J164)))</f>
        <v/>
      </c>
      <c r="T164" s="14">
        <f>IF(N164="","",IF(N164="SL",-1,IF(N164="TP0",0.5*K164/J164-0.5,0.5*(K164+L164)/J164)))</f>
        <v/>
      </c>
      <c r="U164" s="15">
        <f>IF(P164="","",P164*J164/100*Config!$B$4)</f>
        <v/>
      </c>
      <c r="V164" s="15">
        <f>IF(Q164="","",Q164*J164/100*Config!$B$4)</f>
        <v/>
      </c>
      <c r="W164" s="15">
        <f>IF(R164="","",R164*J164/100*Config!$B$4)</f>
        <v/>
      </c>
      <c r="X164" s="15">
        <f>IF(S164="","",S164*J164/100*Config!$B$4)</f>
        <v/>
      </c>
      <c r="Y164" s="15">
        <f>IF(T164="","",T164*J164/100*Config!$B$4)</f>
        <v/>
      </c>
      <c r="Z164" s="15">
        <f>IF(U164="","",Config!$B$4 + SUM($U$2:U164))</f>
        <v/>
      </c>
      <c r="AA164" s="15">
        <f>IF(V164="","",Config!$B$4 + SUM($V$2:V164))</f>
        <v/>
      </c>
      <c r="AB164" s="15">
        <f>IF(W164="","",Config!$B$4 + SUM($W$2:W164))</f>
        <v/>
      </c>
      <c r="AC164" s="15">
        <f>IF(X164="","",Config!$B$4 + SUM($X$2:X164))</f>
        <v/>
      </c>
      <c r="AD164" s="15">
        <f>IF(Y164="","",Config!$B$4 + SUM($Y$2:Y164))</f>
        <v/>
      </c>
      <c r="AE164" s="15">
        <f>IF(P164="","",P164*J164/100*Config!$B$11)</f>
        <v/>
      </c>
      <c r="AF164" s="15">
        <f>IF(Q164="","",Q164*J164/100*Config!$B$11)</f>
        <v/>
      </c>
      <c r="AG164" s="15">
        <f>IF(R164="","",R164*J164/100*Config!$B$11)</f>
        <v/>
      </c>
      <c r="AH164" s="15">
        <f>IF(S164="","",S164*J164/100*Config!$B$11)</f>
        <v/>
      </c>
      <c r="AI164" s="15">
        <f>IF(T164="","",T164*J164/100*Config!$B$11)</f>
        <v/>
      </c>
      <c r="AJ164" s="15">
        <f>IF(AE164="","",Config!$B$9 + SUM($AE$2:AE164))</f>
        <v/>
      </c>
      <c r="AK164" s="15">
        <f>IF(AF164="","",Config!$B$9 + SUM($AF$2:AF164))</f>
        <v/>
      </c>
      <c r="AL164" s="15">
        <f>IF(AG164="","",Config!$B$9 + SUM($AG$2:AG164))</f>
        <v/>
      </c>
      <c r="AM164" s="15">
        <f>IF(AH164="","",Config!$B$9 + SUM($AH$2:AH164))</f>
        <v/>
      </c>
      <c r="AN164" s="15">
        <f>IF(AI164="","",Config!$B$9 + SUM($AI$2:AI164))</f>
        <v/>
      </c>
      <c r="AO164" s="16">
        <f>IF(P164="","",IF(P164&gt;0,1,0))</f>
        <v/>
      </c>
      <c r="AP164" s="16">
        <f>IF(Q164="","",IF(Q164&gt;0,1,0))</f>
        <v/>
      </c>
      <c r="AQ164" s="16">
        <f>IF(R164="","",IF(R164&gt;0,1,0))</f>
        <v/>
      </c>
      <c r="AR164" s="16">
        <f>IF(S164="","",IF(S164&gt;0,1,0))</f>
        <v/>
      </c>
      <c r="AS164" s="16">
        <f>IF(T164="","",IF(T164&gt;0,1,0))</f>
        <v/>
      </c>
      <c r="AT164" s="17">
        <f>IF(Z164="","",IF(AT163="",Z164,MAX(AT163,Z164)))</f>
        <v/>
      </c>
      <c r="AU164" s="17">
        <f>IF(AA164="","",IF(AU163="",AA164,MAX(AU163,AA164)))</f>
        <v/>
      </c>
      <c r="AV164" s="17">
        <f>IF(AB164="","",IF(AV163="",AB164,MAX(AV163,AB164)))</f>
        <v/>
      </c>
      <c r="AW164" s="17">
        <f>IF(AC164="","",IF(AW163="",AC164,MAX(AW163,AC164)))</f>
        <v/>
      </c>
      <c r="AX164" s="17">
        <f>IF(AD164="","",IF(AX163="",AD164,MAX(AX163,AD164)))</f>
        <v/>
      </c>
      <c r="AY164" s="17">
        <f>IF(Z164="","",AT164-Z164)</f>
        <v/>
      </c>
      <c r="AZ164" s="17">
        <f>IF(AA164="","",AU164-AA164)</f>
        <v/>
      </c>
      <c r="BA164" s="17">
        <f>IF(AB164="","",AV164-AB164)</f>
        <v/>
      </c>
      <c r="BB164" s="17">
        <f>IF(AC164="","",AW164-AC164)</f>
        <v/>
      </c>
      <c r="BC164" s="17">
        <f>IF(AD164="","",AX164-AD164)</f>
        <v/>
      </c>
      <c r="BD164" s="17">
        <f>IF(OR(AE164="",B164=""),"",SUMIFS($AE$2:AE164,$B$2:B164,B164))</f>
        <v/>
      </c>
      <c r="BE164" s="17">
        <f>IF(OR(AF164="",B164=""),"",SUMIFS($AF$2:AF164,$B$2:B164,B164))</f>
        <v/>
      </c>
      <c r="BF164" s="17">
        <f>IF(OR(AG164="",B164=""),"",SUMIFS($AG$2:AG164,$B$2:B164,B164))</f>
        <v/>
      </c>
      <c r="BG164" s="17">
        <f>IF(OR(AH164="",B164=""),"",SUMIFS($AH$2:AH164,$B$2:B164,B164))</f>
        <v/>
      </c>
      <c r="BH164" s="17">
        <f>IF(OR(AI164="",B164=""),"",SUMIFS($AI$2:AI164,$B$2:B164,B164))</f>
        <v/>
      </c>
      <c r="BI164" s="17">
        <f>IF(AJ164="","",IF(BI163="",AJ164,MAX(BI163,AJ164)))</f>
        <v/>
      </c>
      <c r="BJ164" s="17">
        <f>IF(AK164="","",IF(BJ163="",AK164,MAX(BJ163,AK164)))</f>
        <v/>
      </c>
      <c r="BK164" s="17">
        <f>IF(AL164="","",IF(BK163="",AL164,MAX(BK163,AL164)))</f>
        <v/>
      </c>
      <c r="BL164" s="17">
        <f>IF(AM164="","",IF(BL163="",AM164,MAX(BL163,AM164)))</f>
        <v/>
      </c>
      <c r="BM164" s="17">
        <f>IF(AN164="","",IF(BM163="",AN164,MAX(BM163,AN164)))</f>
        <v/>
      </c>
      <c r="BN164" s="17">
        <f>IF(AJ164="","",BI164-AJ164)</f>
        <v/>
      </c>
      <c r="BO164" s="17">
        <f>IF(AK164="","",BJ164-AK164)</f>
        <v/>
      </c>
      <c r="BP164" s="17">
        <f>IF(AL164="","",BK164-AL164)</f>
        <v/>
      </c>
      <c r="BQ164" s="17">
        <f>IF(AM164="","",BL164-AM164)</f>
        <v/>
      </c>
      <c r="BR164" s="17">
        <f>IF(AN164="","",BM164-AN164)</f>
        <v/>
      </c>
    </row>
    <row r="165">
      <c r="A165">
        <f>ROW()-1</f>
        <v/>
      </c>
      <c r="B165" s="9" t="n"/>
      <c r="C165" s="12" t="n"/>
      <c r="D165" s="11">
        <f>IF(B165="","",CHOOSE(WEEKDAY(B165,2),"Lu","Ma","Mi","Jo","Vi","Sa","Du"))</f>
        <v/>
      </c>
      <c r="E165" s="11">
        <f>IF(OR(B165="",C165=""),"",IF(OR(WEEKDAY(B165,2)=1,WEEKDAY(B165,2)=5),"D",IF(AND(C165&gt;=TIME(15,30,0),C165&lt;TIME(16,30,0)),"C",IF(AND(AND(WEEKDAY(B165,2)&gt;=2,WEEKDAY(B165,2)&lt;=4),C165&gt;=TIME(16,35,0),C165&lt;TIME(17,0,0)),"A1",IF(AND(AND(WEEKDAY(B165,2)&gt;=2,WEEKDAY(B165,2)&lt;=4),C165&gt;=TIME(17,0,0),C165&lt;TIME(18,0,0)),"A2",IF(AND(AND(WEEKDAY(B165,2)&gt;=2,WEEKDAY(B165,2)&lt;=4),C165&gt;=TIME(18,0,0),C165&lt;TIME(19,0,0)),"A3",IF(AND(AND(WEEKDAY(B165,2)&gt;=2,WEEKDAY(B165,2)&lt;=4),C165&gt;=TIME(22,0,0),C165&lt;TIME(22,45,0)),"B","Other")))))))</f>
        <v/>
      </c>
      <c r="F165" s="12" t="n"/>
      <c r="G165" s="12" t="n"/>
      <c r="H165" s="12" t="n"/>
      <c r="I165" s="12" t="n"/>
      <c r="J165" s="13" t="n"/>
      <c r="K165" s="13" t="n"/>
      <c r="L165" s="13" t="n"/>
      <c r="M165" s="13" t="n"/>
      <c r="N165" s="12" t="n"/>
      <c r="O165" s="12" t="n"/>
      <c r="P165" s="14">
        <f>IF(N165="","",IF(N165="SL",-1,K165/J165))</f>
        <v/>
      </c>
      <c r="Q165" s="14">
        <f>IF(N165="","",IF(OR(N165="SL",N165="TP0"),-1,L165/J165))</f>
        <v/>
      </c>
      <c r="R165" s="14">
        <f>IF(N165="","",IF(N165="TP2",M165/J165,-1))</f>
        <v/>
      </c>
      <c r="S165" s="14">
        <f>IF(N165="","",IF(N165="SL",-1,IF(N165="TP0",0.5*K165/J165,0.5*(K165+L165)/J165)))</f>
        <v/>
      </c>
      <c r="T165" s="14">
        <f>IF(N165="","",IF(N165="SL",-1,IF(N165="TP0",0.5*K165/J165-0.5,0.5*(K165+L165)/J165)))</f>
        <v/>
      </c>
      <c r="U165" s="15">
        <f>IF(P165="","",P165*J165/100*Config!$B$4)</f>
        <v/>
      </c>
      <c r="V165" s="15">
        <f>IF(Q165="","",Q165*J165/100*Config!$B$4)</f>
        <v/>
      </c>
      <c r="W165" s="15">
        <f>IF(R165="","",R165*J165/100*Config!$B$4)</f>
        <v/>
      </c>
      <c r="X165" s="15">
        <f>IF(S165="","",S165*J165/100*Config!$B$4)</f>
        <v/>
      </c>
      <c r="Y165" s="15">
        <f>IF(T165="","",T165*J165/100*Config!$B$4)</f>
        <v/>
      </c>
      <c r="Z165" s="15">
        <f>IF(U165="","",Config!$B$4 + SUM($U$2:U165))</f>
        <v/>
      </c>
      <c r="AA165" s="15">
        <f>IF(V165="","",Config!$B$4 + SUM($V$2:V165))</f>
        <v/>
      </c>
      <c r="AB165" s="15">
        <f>IF(W165="","",Config!$B$4 + SUM($W$2:W165))</f>
        <v/>
      </c>
      <c r="AC165" s="15">
        <f>IF(X165="","",Config!$B$4 + SUM($X$2:X165))</f>
        <v/>
      </c>
      <c r="AD165" s="15">
        <f>IF(Y165="","",Config!$B$4 + SUM($Y$2:Y165))</f>
        <v/>
      </c>
      <c r="AE165" s="15">
        <f>IF(P165="","",P165*J165/100*Config!$B$11)</f>
        <v/>
      </c>
      <c r="AF165" s="15">
        <f>IF(Q165="","",Q165*J165/100*Config!$B$11)</f>
        <v/>
      </c>
      <c r="AG165" s="15">
        <f>IF(R165="","",R165*J165/100*Config!$B$11)</f>
        <v/>
      </c>
      <c r="AH165" s="15">
        <f>IF(S165="","",S165*J165/100*Config!$B$11)</f>
        <v/>
      </c>
      <c r="AI165" s="15">
        <f>IF(T165="","",T165*J165/100*Config!$B$11)</f>
        <v/>
      </c>
      <c r="AJ165" s="15">
        <f>IF(AE165="","",Config!$B$9 + SUM($AE$2:AE165))</f>
        <v/>
      </c>
      <c r="AK165" s="15">
        <f>IF(AF165="","",Config!$B$9 + SUM($AF$2:AF165))</f>
        <v/>
      </c>
      <c r="AL165" s="15">
        <f>IF(AG165="","",Config!$B$9 + SUM($AG$2:AG165))</f>
        <v/>
      </c>
      <c r="AM165" s="15">
        <f>IF(AH165="","",Config!$B$9 + SUM($AH$2:AH165))</f>
        <v/>
      </c>
      <c r="AN165" s="15">
        <f>IF(AI165="","",Config!$B$9 + SUM($AI$2:AI165))</f>
        <v/>
      </c>
      <c r="AO165" s="16">
        <f>IF(P165="","",IF(P165&gt;0,1,0))</f>
        <v/>
      </c>
      <c r="AP165" s="16">
        <f>IF(Q165="","",IF(Q165&gt;0,1,0))</f>
        <v/>
      </c>
      <c r="AQ165" s="16">
        <f>IF(R165="","",IF(R165&gt;0,1,0))</f>
        <v/>
      </c>
      <c r="AR165" s="16">
        <f>IF(S165="","",IF(S165&gt;0,1,0))</f>
        <v/>
      </c>
      <c r="AS165" s="16">
        <f>IF(T165="","",IF(T165&gt;0,1,0))</f>
        <v/>
      </c>
      <c r="AT165" s="17">
        <f>IF(Z165="","",IF(AT164="",Z165,MAX(AT164,Z165)))</f>
        <v/>
      </c>
      <c r="AU165" s="17">
        <f>IF(AA165="","",IF(AU164="",AA165,MAX(AU164,AA165)))</f>
        <v/>
      </c>
      <c r="AV165" s="17">
        <f>IF(AB165="","",IF(AV164="",AB165,MAX(AV164,AB165)))</f>
        <v/>
      </c>
      <c r="AW165" s="17">
        <f>IF(AC165="","",IF(AW164="",AC165,MAX(AW164,AC165)))</f>
        <v/>
      </c>
      <c r="AX165" s="17">
        <f>IF(AD165="","",IF(AX164="",AD165,MAX(AX164,AD165)))</f>
        <v/>
      </c>
      <c r="AY165" s="17">
        <f>IF(Z165="","",AT165-Z165)</f>
        <v/>
      </c>
      <c r="AZ165" s="17">
        <f>IF(AA165="","",AU165-AA165)</f>
        <v/>
      </c>
      <c r="BA165" s="17">
        <f>IF(AB165="","",AV165-AB165)</f>
        <v/>
      </c>
      <c r="BB165" s="17">
        <f>IF(AC165="","",AW165-AC165)</f>
        <v/>
      </c>
      <c r="BC165" s="17">
        <f>IF(AD165="","",AX165-AD165)</f>
        <v/>
      </c>
      <c r="BD165" s="17">
        <f>IF(OR(AE165="",B165=""),"",SUMIFS($AE$2:AE165,$B$2:B165,B165))</f>
        <v/>
      </c>
      <c r="BE165" s="17">
        <f>IF(OR(AF165="",B165=""),"",SUMIFS($AF$2:AF165,$B$2:B165,B165))</f>
        <v/>
      </c>
      <c r="BF165" s="17">
        <f>IF(OR(AG165="",B165=""),"",SUMIFS($AG$2:AG165,$B$2:B165,B165))</f>
        <v/>
      </c>
      <c r="BG165" s="17">
        <f>IF(OR(AH165="",B165=""),"",SUMIFS($AH$2:AH165,$B$2:B165,B165))</f>
        <v/>
      </c>
      <c r="BH165" s="17">
        <f>IF(OR(AI165="",B165=""),"",SUMIFS($AI$2:AI165,$B$2:B165,B165))</f>
        <v/>
      </c>
      <c r="BI165" s="17">
        <f>IF(AJ165="","",IF(BI164="",AJ165,MAX(BI164,AJ165)))</f>
        <v/>
      </c>
      <c r="BJ165" s="17">
        <f>IF(AK165="","",IF(BJ164="",AK165,MAX(BJ164,AK165)))</f>
        <v/>
      </c>
      <c r="BK165" s="17">
        <f>IF(AL165="","",IF(BK164="",AL165,MAX(BK164,AL165)))</f>
        <v/>
      </c>
      <c r="BL165" s="17">
        <f>IF(AM165="","",IF(BL164="",AM165,MAX(BL164,AM165)))</f>
        <v/>
      </c>
      <c r="BM165" s="17">
        <f>IF(AN165="","",IF(BM164="",AN165,MAX(BM164,AN165)))</f>
        <v/>
      </c>
      <c r="BN165" s="17">
        <f>IF(AJ165="","",BI165-AJ165)</f>
        <v/>
      </c>
      <c r="BO165" s="17">
        <f>IF(AK165="","",BJ165-AK165)</f>
        <v/>
      </c>
      <c r="BP165" s="17">
        <f>IF(AL165="","",BK165-AL165)</f>
        <v/>
      </c>
      <c r="BQ165" s="17">
        <f>IF(AM165="","",BL165-AM165)</f>
        <v/>
      </c>
      <c r="BR165" s="17">
        <f>IF(AN165="","",BM165-AN165)</f>
        <v/>
      </c>
    </row>
    <row r="166">
      <c r="A166">
        <f>ROW()-1</f>
        <v/>
      </c>
      <c r="B166" s="9" t="n"/>
      <c r="C166" s="12" t="n"/>
      <c r="D166" s="11">
        <f>IF(B166="","",CHOOSE(WEEKDAY(B166,2),"Lu","Ma","Mi","Jo","Vi","Sa","Du"))</f>
        <v/>
      </c>
      <c r="E166" s="11">
        <f>IF(OR(B166="",C166=""),"",IF(OR(WEEKDAY(B166,2)=1,WEEKDAY(B166,2)=5),"D",IF(AND(C166&gt;=TIME(15,30,0),C166&lt;TIME(16,30,0)),"C",IF(AND(AND(WEEKDAY(B166,2)&gt;=2,WEEKDAY(B166,2)&lt;=4),C166&gt;=TIME(16,35,0),C166&lt;TIME(17,0,0)),"A1",IF(AND(AND(WEEKDAY(B166,2)&gt;=2,WEEKDAY(B166,2)&lt;=4),C166&gt;=TIME(17,0,0),C166&lt;TIME(18,0,0)),"A2",IF(AND(AND(WEEKDAY(B166,2)&gt;=2,WEEKDAY(B166,2)&lt;=4),C166&gt;=TIME(18,0,0),C166&lt;TIME(19,0,0)),"A3",IF(AND(AND(WEEKDAY(B166,2)&gt;=2,WEEKDAY(B166,2)&lt;=4),C166&gt;=TIME(22,0,0),C166&lt;TIME(22,45,0)),"B","Other")))))))</f>
        <v/>
      </c>
      <c r="F166" s="12" t="n"/>
      <c r="G166" s="12" t="n"/>
      <c r="H166" s="12" t="n"/>
      <c r="I166" s="12" t="n"/>
      <c r="J166" s="13" t="n"/>
      <c r="K166" s="13" t="n"/>
      <c r="L166" s="13" t="n"/>
      <c r="M166" s="13" t="n"/>
      <c r="N166" s="12" t="n"/>
      <c r="O166" s="12" t="n"/>
      <c r="P166" s="14">
        <f>IF(N166="","",IF(N166="SL",-1,K166/J166))</f>
        <v/>
      </c>
      <c r="Q166" s="14">
        <f>IF(N166="","",IF(OR(N166="SL",N166="TP0"),-1,L166/J166))</f>
        <v/>
      </c>
      <c r="R166" s="14">
        <f>IF(N166="","",IF(N166="TP2",M166/J166,-1))</f>
        <v/>
      </c>
      <c r="S166" s="14">
        <f>IF(N166="","",IF(N166="SL",-1,IF(N166="TP0",0.5*K166/J166,0.5*(K166+L166)/J166)))</f>
        <v/>
      </c>
      <c r="T166" s="14">
        <f>IF(N166="","",IF(N166="SL",-1,IF(N166="TP0",0.5*K166/J166-0.5,0.5*(K166+L166)/J166)))</f>
        <v/>
      </c>
      <c r="U166" s="15">
        <f>IF(P166="","",P166*J166/100*Config!$B$4)</f>
        <v/>
      </c>
      <c r="V166" s="15">
        <f>IF(Q166="","",Q166*J166/100*Config!$B$4)</f>
        <v/>
      </c>
      <c r="W166" s="15">
        <f>IF(R166="","",R166*J166/100*Config!$B$4)</f>
        <v/>
      </c>
      <c r="X166" s="15">
        <f>IF(S166="","",S166*J166/100*Config!$B$4)</f>
        <v/>
      </c>
      <c r="Y166" s="15">
        <f>IF(T166="","",T166*J166/100*Config!$B$4)</f>
        <v/>
      </c>
      <c r="Z166" s="15">
        <f>IF(U166="","",Config!$B$4 + SUM($U$2:U166))</f>
        <v/>
      </c>
      <c r="AA166" s="15">
        <f>IF(V166="","",Config!$B$4 + SUM($V$2:V166))</f>
        <v/>
      </c>
      <c r="AB166" s="15">
        <f>IF(W166="","",Config!$B$4 + SUM($W$2:W166))</f>
        <v/>
      </c>
      <c r="AC166" s="15">
        <f>IF(X166="","",Config!$B$4 + SUM($X$2:X166))</f>
        <v/>
      </c>
      <c r="AD166" s="15">
        <f>IF(Y166="","",Config!$B$4 + SUM($Y$2:Y166))</f>
        <v/>
      </c>
      <c r="AE166" s="15">
        <f>IF(P166="","",P166*J166/100*Config!$B$11)</f>
        <v/>
      </c>
      <c r="AF166" s="15">
        <f>IF(Q166="","",Q166*J166/100*Config!$B$11)</f>
        <v/>
      </c>
      <c r="AG166" s="15">
        <f>IF(R166="","",R166*J166/100*Config!$B$11)</f>
        <v/>
      </c>
      <c r="AH166" s="15">
        <f>IF(S166="","",S166*J166/100*Config!$B$11)</f>
        <v/>
      </c>
      <c r="AI166" s="15">
        <f>IF(T166="","",T166*J166/100*Config!$B$11)</f>
        <v/>
      </c>
      <c r="AJ166" s="15">
        <f>IF(AE166="","",Config!$B$9 + SUM($AE$2:AE166))</f>
        <v/>
      </c>
      <c r="AK166" s="15">
        <f>IF(AF166="","",Config!$B$9 + SUM($AF$2:AF166))</f>
        <v/>
      </c>
      <c r="AL166" s="15">
        <f>IF(AG166="","",Config!$B$9 + SUM($AG$2:AG166))</f>
        <v/>
      </c>
      <c r="AM166" s="15">
        <f>IF(AH166="","",Config!$B$9 + SUM($AH$2:AH166))</f>
        <v/>
      </c>
      <c r="AN166" s="15">
        <f>IF(AI166="","",Config!$B$9 + SUM($AI$2:AI166))</f>
        <v/>
      </c>
      <c r="AO166" s="16">
        <f>IF(P166="","",IF(P166&gt;0,1,0))</f>
        <v/>
      </c>
      <c r="AP166" s="16">
        <f>IF(Q166="","",IF(Q166&gt;0,1,0))</f>
        <v/>
      </c>
      <c r="AQ166" s="16">
        <f>IF(R166="","",IF(R166&gt;0,1,0))</f>
        <v/>
      </c>
      <c r="AR166" s="16">
        <f>IF(S166="","",IF(S166&gt;0,1,0))</f>
        <v/>
      </c>
      <c r="AS166" s="16">
        <f>IF(T166="","",IF(T166&gt;0,1,0))</f>
        <v/>
      </c>
      <c r="AT166" s="17">
        <f>IF(Z166="","",IF(AT165="",Z166,MAX(AT165,Z166)))</f>
        <v/>
      </c>
      <c r="AU166" s="17">
        <f>IF(AA166="","",IF(AU165="",AA166,MAX(AU165,AA166)))</f>
        <v/>
      </c>
      <c r="AV166" s="17">
        <f>IF(AB166="","",IF(AV165="",AB166,MAX(AV165,AB166)))</f>
        <v/>
      </c>
      <c r="AW166" s="17">
        <f>IF(AC166="","",IF(AW165="",AC166,MAX(AW165,AC166)))</f>
        <v/>
      </c>
      <c r="AX166" s="17">
        <f>IF(AD166="","",IF(AX165="",AD166,MAX(AX165,AD166)))</f>
        <v/>
      </c>
      <c r="AY166" s="17">
        <f>IF(Z166="","",AT166-Z166)</f>
        <v/>
      </c>
      <c r="AZ166" s="17">
        <f>IF(AA166="","",AU166-AA166)</f>
        <v/>
      </c>
      <c r="BA166" s="17">
        <f>IF(AB166="","",AV166-AB166)</f>
        <v/>
      </c>
      <c r="BB166" s="17">
        <f>IF(AC166="","",AW166-AC166)</f>
        <v/>
      </c>
      <c r="BC166" s="17">
        <f>IF(AD166="","",AX166-AD166)</f>
        <v/>
      </c>
      <c r="BD166" s="17">
        <f>IF(OR(AE166="",B166=""),"",SUMIFS($AE$2:AE166,$B$2:B166,B166))</f>
        <v/>
      </c>
      <c r="BE166" s="17">
        <f>IF(OR(AF166="",B166=""),"",SUMIFS($AF$2:AF166,$B$2:B166,B166))</f>
        <v/>
      </c>
      <c r="BF166" s="17">
        <f>IF(OR(AG166="",B166=""),"",SUMIFS($AG$2:AG166,$B$2:B166,B166))</f>
        <v/>
      </c>
      <c r="BG166" s="17">
        <f>IF(OR(AH166="",B166=""),"",SUMIFS($AH$2:AH166,$B$2:B166,B166))</f>
        <v/>
      </c>
      <c r="BH166" s="17">
        <f>IF(OR(AI166="",B166=""),"",SUMIFS($AI$2:AI166,$B$2:B166,B166))</f>
        <v/>
      </c>
      <c r="BI166" s="17">
        <f>IF(AJ166="","",IF(BI165="",AJ166,MAX(BI165,AJ166)))</f>
        <v/>
      </c>
      <c r="BJ166" s="17">
        <f>IF(AK166="","",IF(BJ165="",AK166,MAX(BJ165,AK166)))</f>
        <v/>
      </c>
      <c r="BK166" s="17">
        <f>IF(AL166="","",IF(BK165="",AL166,MAX(BK165,AL166)))</f>
        <v/>
      </c>
      <c r="BL166" s="17">
        <f>IF(AM166="","",IF(BL165="",AM166,MAX(BL165,AM166)))</f>
        <v/>
      </c>
      <c r="BM166" s="17">
        <f>IF(AN166="","",IF(BM165="",AN166,MAX(BM165,AN166)))</f>
        <v/>
      </c>
      <c r="BN166" s="17">
        <f>IF(AJ166="","",BI166-AJ166)</f>
        <v/>
      </c>
      <c r="BO166" s="17">
        <f>IF(AK166="","",BJ166-AK166)</f>
        <v/>
      </c>
      <c r="BP166" s="17">
        <f>IF(AL166="","",BK166-AL166)</f>
        <v/>
      </c>
      <c r="BQ166" s="17">
        <f>IF(AM166="","",BL166-AM166)</f>
        <v/>
      </c>
      <c r="BR166" s="17">
        <f>IF(AN166="","",BM166-AN166)</f>
        <v/>
      </c>
    </row>
    <row r="167">
      <c r="A167">
        <f>ROW()-1</f>
        <v/>
      </c>
      <c r="B167" s="9" t="n"/>
      <c r="C167" s="12" t="n"/>
      <c r="D167" s="11">
        <f>IF(B167="","",CHOOSE(WEEKDAY(B167,2),"Lu","Ma","Mi","Jo","Vi","Sa","Du"))</f>
        <v/>
      </c>
      <c r="E167" s="11">
        <f>IF(OR(B167="",C167=""),"",IF(OR(WEEKDAY(B167,2)=1,WEEKDAY(B167,2)=5),"D",IF(AND(C167&gt;=TIME(15,30,0),C167&lt;TIME(16,30,0)),"C",IF(AND(AND(WEEKDAY(B167,2)&gt;=2,WEEKDAY(B167,2)&lt;=4),C167&gt;=TIME(16,35,0),C167&lt;TIME(17,0,0)),"A1",IF(AND(AND(WEEKDAY(B167,2)&gt;=2,WEEKDAY(B167,2)&lt;=4),C167&gt;=TIME(17,0,0),C167&lt;TIME(18,0,0)),"A2",IF(AND(AND(WEEKDAY(B167,2)&gt;=2,WEEKDAY(B167,2)&lt;=4),C167&gt;=TIME(18,0,0),C167&lt;TIME(19,0,0)),"A3",IF(AND(AND(WEEKDAY(B167,2)&gt;=2,WEEKDAY(B167,2)&lt;=4),C167&gt;=TIME(22,0,0),C167&lt;TIME(22,45,0)),"B","Other")))))))</f>
        <v/>
      </c>
      <c r="F167" s="12" t="n"/>
      <c r="G167" s="12" t="n"/>
      <c r="H167" s="12" t="n"/>
      <c r="I167" s="12" t="n"/>
      <c r="J167" s="13" t="n"/>
      <c r="K167" s="13" t="n"/>
      <c r="L167" s="13" t="n"/>
      <c r="M167" s="13" t="n"/>
      <c r="N167" s="12" t="n"/>
      <c r="O167" s="12" t="n"/>
      <c r="P167" s="14">
        <f>IF(N167="","",IF(N167="SL",-1,K167/J167))</f>
        <v/>
      </c>
      <c r="Q167" s="14">
        <f>IF(N167="","",IF(OR(N167="SL",N167="TP0"),-1,L167/J167))</f>
        <v/>
      </c>
      <c r="R167" s="14">
        <f>IF(N167="","",IF(N167="TP2",M167/J167,-1))</f>
        <v/>
      </c>
      <c r="S167" s="14">
        <f>IF(N167="","",IF(N167="SL",-1,IF(N167="TP0",0.5*K167/J167,0.5*(K167+L167)/J167)))</f>
        <v/>
      </c>
      <c r="T167" s="14">
        <f>IF(N167="","",IF(N167="SL",-1,IF(N167="TP0",0.5*K167/J167-0.5,0.5*(K167+L167)/J167)))</f>
        <v/>
      </c>
      <c r="U167" s="15">
        <f>IF(P167="","",P167*J167/100*Config!$B$4)</f>
        <v/>
      </c>
      <c r="V167" s="15">
        <f>IF(Q167="","",Q167*J167/100*Config!$B$4)</f>
        <v/>
      </c>
      <c r="W167" s="15">
        <f>IF(R167="","",R167*J167/100*Config!$B$4)</f>
        <v/>
      </c>
      <c r="X167" s="15">
        <f>IF(S167="","",S167*J167/100*Config!$B$4)</f>
        <v/>
      </c>
      <c r="Y167" s="15">
        <f>IF(T167="","",T167*J167/100*Config!$B$4)</f>
        <v/>
      </c>
      <c r="Z167" s="15">
        <f>IF(U167="","",Config!$B$4 + SUM($U$2:U167))</f>
        <v/>
      </c>
      <c r="AA167" s="15">
        <f>IF(V167="","",Config!$B$4 + SUM($V$2:V167))</f>
        <v/>
      </c>
      <c r="AB167" s="15">
        <f>IF(W167="","",Config!$B$4 + SUM($W$2:W167))</f>
        <v/>
      </c>
      <c r="AC167" s="15">
        <f>IF(X167="","",Config!$B$4 + SUM($X$2:X167))</f>
        <v/>
      </c>
      <c r="AD167" s="15">
        <f>IF(Y167="","",Config!$B$4 + SUM($Y$2:Y167))</f>
        <v/>
      </c>
      <c r="AE167" s="15">
        <f>IF(P167="","",P167*J167/100*Config!$B$11)</f>
        <v/>
      </c>
      <c r="AF167" s="15">
        <f>IF(Q167="","",Q167*J167/100*Config!$B$11)</f>
        <v/>
      </c>
      <c r="AG167" s="15">
        <f>IF(R167="","",R167*J167/100*Config!$B$11)</f>
        <v/>
      </c>
      <c r="AH167" s="15">
        <f>IF(S167="","",S167*J167/100*Config!$B$11)</f>
        <v/>
      </c>
      <c r="AI167" s="15">
        <f>IF(T167="","",T167*J167/100*Config!$B$11)</f>
        <v/>
      </c>
      <c r="AJ167" s="15">
        <f>IF(AE167="","",Config!$B$9 + SUM($AE$2:AE167))</f>
        <v/>
      </c>
      <c r="AK167" s="15">
        <f>IF(AF167="","",Config!$B$9 + SUM($AF$2:AF167))</f>
        <v/>
      </c>
      <c r="AL167" s="15">
        <f>IF(AG167="","",Config!$B$9 + SUM($AG$2:AG167))</f>
        <v/>
      </c>
      <c r="AM167" s="15">
        <f>IF(AH167="","",Config!$B$9 + SUM($AH$2:AH167))</f>
        <v/>
      </c>
      <c r="AN167" s="15">
        <f>IF(AI167="","",Config!$B$9 + SUM($AI$2:AI167))</f>
        <v/>
      </c>
      <c r="AO167" s="16">
        <f>IF(P167="","",IF(P167&gt;0,1,0))</f>
        <v/>
      </c>
      <c r="AP167" s="16">
        <f>IF(Q167="","",IF(Q167&gt;0,1,0))</f>
        <v/>
      </c>
      <c r="AQ167" s="16">
        <f>IF(R167="","",IF(R167&gt;0,1,0))</f>
        <v/>
      </c>
      <c r="AR167" s="16">
        <f>IF(S167="","",IF(S167&gt;0,1,0))</f>
        <v/>
      </c>
      <c r="AS167" s="16">
        <f>IF(T167="","",IF(T167&gt;0,1,0))</f>
        <v/>
      </c>
      <c r="AT167" s="17">
        <f>IF(Z167="","",IF(AT166="",Z167,MAX(AT166,Z167)))</f>
        <v/>
      </c>
      <c r="AU167" s="17">
        <f>IF(AA167="","",IF(AU166="",AA167,MAX(AU166,AA167)))</f>
        <v/>
      </c>
      <c r="AV167" s="17">
        <f>IF(AB167="","",IF(AV166="",AB167,MAX(AV166,AB167)))</f>
        <v/>
      </c>
      <c r="AW167" s="17">
        <f>IF(AC167="","",IF(AW166="",AC167,MAX(AW166,AC167)))</f>
        <v/>
      </c>
      <c r="AX167" s="17">
        <f>IF(AD167="","",IF(AX166="",AD167,MAX(AX166,AD167)))</f>
        <v/>
      </c>
      <c r="AY167" s="17">
        <f>IF(Z167="","",AT167-Z167)</f>
        <v/>
      </c>
      <c r="AZ167" s="17">
        <f>IF(AA167="","",AU167-AA167)</f>
        <v/>
      </c>
      <c r="BA167" s="17">
        <f>IF(AB167="","",AV167-AB167)</f>
        <v/>
      </c>
      <c r="BB167" s="17">
        <f>IF(AC167="","",AW167-AC167)</f>
        <v/>
      </c>
      <c r="BC167" s="17">
        <f>IF(AD167="","",AX167-AD167)</f>
        <v/>
      </c>
      <c r="BD167" s="17">
        <f>IF(OR(AE167="",B167=""),"",SUMIFS($AE$2:AE167,$B$2:B167,B167))</f>
        <v/>
      </c>
      <c r="BE167" s="17">
        <f>IF(OR(AF167="",B167=""),"",SUMIFS($AF$2:AF167,$B$2:B167,B167))</f>
        <v/>
      </c>
      <c r="BF167" s="17">
        <f>IF(OR(AG167="",B167=""),"",SUMIFS($AG$2:AG167,$B$2:B167,B167))</f>
        <v/>
      </c>
      <c r="BG167" s="17">
        <f>IF(OR(AH167="",B167=""),"",SUMIFS($AH$2:AH167,$B$2:B167,B167))</f>
        <v/>
      </c>
      <c r="BH167" s="17">
        <f>IF(OR(AI167="",B167=""),"",SUMIFS($AI$2:AI167,$B$2:B167,B167))</f>
        <v/>
      </c>
      <c r="BI167" s="17">
        <f>IF(AJ167="","",IF(BI166="",AJ167,MAX(BI166,AJ167)))</f>
        <v/>
      </c>
      <c r="BJ167" s="17">
        <f>IF(AK167="","",IF(BJ166="",AK167,MAX(BJ166,AK167)))</f>
        <v/>
      </c>
      <c r="BK167" s="17">
        <f>IF(AL167="","",IF(BK166="",AL167,MAX(BK166,AL167)))</f>
        <v/>
      </c>
      <c r="BL167" s="17">
        <f>IF(AM167="","",IF(BL166="",AM167,MAX(BL166,AM167)))</f>
        <v/>
      </c>
      <c r="BM167" s="17">
        <f>IF(AN167="","",IF(BM166="",AN167,MAX(BM166,AN167)))</f>
        <v/>
      </c>
      <c r="BN167" s="17">
        <f>IF(AJ167="","",BI167-AJ167)</f>
        <v/>
      </c>
      <c r="BO167" s="17">
        <f>IF(AK167="","",BJ167-AK167)</f>
        <v/>
      </c>
      <c r="BP167" s="17">
        <f>IF(AL167="","",BK167-AL167)</f>
        <v/>
      </c>
      <c r="BQ167" s="17">
        <f>IF(AM167="","",BL167-AM167)</f>
        <v/>
      </c>
      <c r="BR167" s="17">
        <f>IF(AN167="","",BM167-AN167)</f>
        <v/>
      </c>
    </row>
    <row r="168">
      <c r="A168">
        <f>ROW()-1</f>
        <v/>
      </c>
      <c r="B168" s="9" t="n"/>
      <c r="C168" s="12" t="n"/>
      <c r="D168" s="11">
        <f>IF(B168="","",CHOOSE(WEEKDAY(B168,2),"Lu","Ma","Mi","Jo","Vi","Sa","Du"))</f>
        <v/>
      </c>
      <c r="E168" s="11">
        <f>IF(OR(B168="",C168=""),"",IF(OR(WEEKDAY(B168,2)=1,WEEKDAY(B168,2)=5),"D",IF(AND(C168&gt;=TIME(15,30,0),C168&lt;TIME(16,30,0)),"C",IF(AND(AND(WEEKDAY(B168,2)&gt;=2,WEEKDAY(B168,2)&lt;=4),C168&gt;=TIME(16,35,0),C168&lt;TIME(17,0,0)),"A1",IF(AND(AND(WEEKDAY(B168,2)&gt;=2,WEEKDAY(B168,2)&lt;=4),C168&gt;=TIME(17,0,0),C168&lt;TIME(18,0,0)),"A2",IF(AND(AND(WEEKDAY(B168,2)&gt;=2,WEEKDAY(B168,2)&lt;=4),C168&gt;=TIME(18,0,0),C168&lt;TIME(19,0,0)),"A3",IF(AND(AND(WEEKDAY(B168,2)&gt;=2,WEEKDAY(B168,2)&lt;=4),C168&gt;=TIME(22,0,0),C168&lt;TIME(22,45,0)),"B","Other")))))))</f>
        <v/>
      </c>
      <c r="F168" s="12" t="n"/>
      <c r="G168" s="12" t="n"/>
      <c r="H168" s="12" t="n"/>
      <c r="I168" s="12" t="n"/>
      <c r="J168" s="13" t="n"/>
      <c r="K168" s="13" t="n"/>
      <c r="L168" s="13" t="n"/>
      <c r="M168" s="13" t="n"/>
      <c r="N168" s="12" t="n"/>
      <c r="O168" s="12" t="n"/>
      <c r="P168" s="14">
        <f>IF(N168="","",IF(N168="SL",-1,K168/J168))</f>
        <v/>
      </c>
      <c r="Q168" s="14">
        <f>IF(N168="","",IF(OR(N168="SL",N168="TP0"),-1,L168/J168))</f>
        <v/>
      </c>
      <c r="R168" s="14">
        <f>IF(N168="","",IF(N168="TP2",M168/J168,-1))</f>
        <v/>
      </c>
      <c r="S168" s="14">
        <f>IF(N168="","",IF(N168="SL",-1,IF(N168="TP0",0.5*K168/J168,0.5*(K168+L168)/J168)))</f>
        <v/>
      </c>
      <c r="T168" s="14">
        <f>IF(N168="","",IF(N168="SL",-1,IF(N168="TP0",0.5*K168/J168-0.5,0.5*(K168+L168)/J168)))</f>
        <v/>
      </c>
      <c r="U168" s="15">
        <f>IF(P168="","",P168*J168/100*Config!$B$4)</f>
        <v/>
      </c>
      <c r="V168" s="15">
        <f>IF(Q168="","",Q168*J168/100*Config!$B$4)</f>
        <v/>
      </c>
      <c r="W168" s="15">
        <f>IF(R168="","",R168*J168/100*Config!$B$4)</f>
        <v/>
      </c>
      <c r="X168" s="15">
        <f>IF(S168="","",S168*J168/100*Config!$B$4)</f>
        <v/>
      </c>
      <c r="Y168" s="15">
        <f>IF(T168="","",T168*J168/100*Config!$B$4)</f>
        <v/>
      </c>
      <c r="Z168" s="15">
        <f>IF(U168="","",Config!$B$4 + SUM($U$2:U168))</f>
        <v/>
      </c>
      <c r="AA168" s="15">
        <f>IF(V168="","",Config!$B$4 + SUM($V$2:V168))</f>
        <v/>
      </c>
      <c r="AB168" s="15">
        <f>IF(W168="","",Config!$B$4 + SUM($W$2:W168))</f>
        <v/>
      </c>
      <c r="AC168" s="15">
        <f>IF(X168="","",Config!$B$4 + SUM($X$2:X168))</f>
        <v/>
      </c>
      <c r="AD168" s="15">
        <f>IF(Y168="","",Config!$B$4 + SUM($Y$2:Y168))</f>
        <v/>
      </c>
      <c r="AE168" s="15">
        <f>IF(P168="","",P168*J168/100*Config!$B$11)</f>
        <v/>
      </c>
      <c r="AF168" s="15">
        <f>IF(Q168="","",Q168*J168/100*Config!$B$11)</f>
        <v/>
      </c>
      <c r="AG168" s="15">
        <f>IF(R168="","",R168*J168/100*Config!$B$11)</f>
        <v/>
      </c>
      <c r="AH168" s="15">
        <f>IF(S168="","",S168*J168/100*Config!$B$11)</f>
        <v/>
      </c>
      <c r="AI168" s="15">
        <f>IF(T168="","",T168*J168/100*Config!$B$11)</f>
        <v/>
      </c>
      <c r="AJ168" s="15">
        <f>IF(AE168="","",Config!$B$9 + SUM($AE$2:AE168))</f>
        <v/>
      </c>
      <c r="AK168" s="15">
        <f>IF(AF168="","",Config!$B$9 + SUM($AF$2:AF168))</f>
        <v/>
      </c>
      <c r="AL168" s="15">
        <f>IF(AG168="","",Config!$B$9 + SUM($AG$2:AG168))</f>
        <v/>
      </c>
      <c r="AM168" s="15">
        <f>IF(AH168="","",Config!$B$9 + SUM($AH$2:AH168))</f>
        <v/>
      </c>
      <c r="AN168" s="15">
        <f>IF(AI168="","",Config!$B$9 + SUM($AI$2:AI168))</f>
        <v/>
      </c>
      <c r="AO168" s="16">
        <f>IF(P168="","",IF(P168&gt;0,1,0))</f>
        <v/>
      </c>
      <c r="AP168" s="16">
        <f>IF(Q168="","",IF(Q168&gt;0,1,0))</f>
        <v/>
      </c>
      <c r="AQ168" s="16">
        <f>IF(R168="","",IF(R168&gt;0,1,0))</f>
        <v/>
      </c>
      <c r="AR168" s="16">
        <f>IF(S168="","",IF(S168&gt;0,1,0))</f>
        <v/>
      </c>
      <c r="AS168" s="16">
        <f>IF(T168="","",IF(T168&gt;0,1,0))</f>
        <v/>
      </c>
      <c r="AT168" s="17">
        <f>IF(Z168="","",IF(AT167="",Z168,MAX(AT167,Z168)))</f>
        <v/>
      </c>
      <c r="AU168" s="17">
        <f>IF(AA168="","",IF(AU167="",AA168,MAX(AU167,AA168)))</f>
        <v/>
      </c>
      <c r="AV168" s="17">
        <f>IF(AB168="","",IF(AV167="",AB168,MAX(AV167,AB168)))</f>
        <v/>
      </c>
      <c r="AW168" s="17">
        <f>IF(AC168="","",IF(AW167="",AC168,MAX(AW167,AC168)))</f>
        <v/>
      </c>
      <c r="AX168" s="17">
        <f>IF(AD168="","",IF(AX167="",AD168,MAX(AX167,AD168)))</f>
        <v/>
      </c>
      <c r="AY168" s="17">
        <f>IF(Z168="","",AT168-Z168)</f>
        <v/>
      </c>
      <c r="AZ168" s="17">
        <f>IF(AA168="","",AU168-AA168)</f>
        <v/>
      </c>
      <c r="BA168" s="17">
        <f>IF(AB168="","",AV168-AB168)</f>
        <v/>
      </c>
      <c r="BB168" s="17">
        <f>IF(AC168="","",AW168-AC168)</f>
        <v/>
      </c>
      <c r="BC168" s="17">
        <f>IF(AD168="","",AX168-AD168)</f>
        <v/>
      </c>
      <c r="BD168" s="17">
        <f>IF(OR(AE168="",B168=""),"",SUMIFS($AE$2:AE168,$B$2:B168,B168))</f>
        <v/>
      </c>
      <c r="BE168" s="17">
        <f>IF(OR(AF168="",B168=""),"",SUMIFS($AF$2:AF168,$B$2:B168,B168))</f>
        <v/>
      </c>
      <c r="BF168" s="17">
        <f>IF(OR(AG168="",B168=""),"",SUMIFS($AG$2:AG168,$B$2:B168,B168))</f>
        <v/>
      </c>
      <c r="BG168" s="17">
        <f>IF(OR(AH168="",B168=""),"",SUMIFS($AH$2:AH168,$B$2:B168,B168))</f>
        <v/>
      </c>
      <c r="BH168" s="17">
        <f>IF(OR(AI168="",B168=""),"",SUMIFS($AI$2:AI168,$B$2:B168,B168))</f>
        <v/>
      </c>
      <c r="BI168" s="17">
        <f>IF(AJ168="","",IF(BI167="",AJ168,MAX(BI167,AJ168)))</f>
        <v/>
      </c>
      <c r="BJ168" s="17">
        <f>IF(AK168="","",IF(BJ167="",AK168,MAX(BJ167,AK168)))</f>
        <v/>
      </c>
      <c r="BK168" s="17">
        <f>IF(AL168="","",IF(BK167="",AL168,MAX(BK167,AL168)))</f>
        <v/>
      </c>
      <c r="BL168" s="17">
        <f>IF(AM168="","",IF(BL167="",AM168,MAX(BL167,AM168)))</f>
        <v/>
      </c>
      <c r="BM168" s="17">
        <f>IF(AN168="","",IF(BM167="",AN168,MAX(BM167,AN168)))</f>
        <v/>
      </c>
      <c r="BN168" s="17">
        <f>IF(AJ168="","",BI168-AJ168)</f>
        <v/>
      </c>
      <c r="BO168" s="17">
        <f>IF(AK168="","",BJ168-AK168)</f>
        <v/>
      </c>
      <c r="BP168" s="17">
        <f>IF(AL168="","",BK168-AL168)</f>
        <v/>
      </c>
      <c r="BQ168" s="17">
        <f>IF(AM168="","",BL168-AM168)</f>
        <v/>
      </c>
      <c r="BR168" s="17">
        <f>IF(AN168="","",BM168-AN168)</f>
        <v/>
      </c>
    </row>
    <row r="169">
      <c r="A169">
        <f>ROW()-1</f>
        <v/>
      </c>
      <c r="B169" s="9" t="n"/>
      <c r="C169" s="12" t="n"/>
      <c r="D169" s="11">
        <f>IF(B169="","",CHOOSE(WEEKDAY(B169,2),"Lu","Ma","Mi","Jo","Vi","Sa","Du"))</f>
        <v/>
      </c>
      <c r="E169" s="11">
        <f>IF(OR(B169="",C169=""),"",IF(OR(WEEKDAY(B169,2)=1,WEEKDAY(B169,2)=5),"D",IF(AND(C169&gt;=TIME(15,30,0),C169&lt;TIME(16,30,0)),"C",IF(AND(AND(WEEKDAY(B169,2)&gt;=2,WEEKDAY(B169,2)&lt;=4),C169&gt;=TIME(16,35,0),C169&lt;TIME(17,0,0)),"A1",IF(AND(AND(WEEKDAY(B169,2)&gt;=2,WEEKDAY(B169,2)&lt;=4),C169&gt;=TIME(17,0,0),C169&lt;TIME(18,0,0)),"A2",IF(AND(AND(WEEKDAY(B169,2)&gt;=2,WEEKDAY(B169,2)&lt;=4),C169&gt;=TIME(18,0,0),C169&lt;TIME(19,0,0)),"A3",IF(AND(AND(WEEKDAY(B169,2)&gt;=2,WEEKDAY(B169,2)&lt;=4),C169&gt;=TIME(22,0,0),C169&lt;TIME(22,45,0)),"B","Other")))))))</f>
        <v/>
      </c>
      <c r="F169" s="12" t="n"/>
      <c r="G169" s="12" t="n"/>
      <c r="H169" s="12" t="n"/>
      <c r="I169" s="12" t="n"/>
      <c r="J169" s="13" t="n"/>
      <c r="K169" s="13" t="n"/>
      <c r="L169" s="13" t="n"/>
      <c r="M169" s="13" t="n"/>
      <c r="N169" s="12" t="n"/>
      <c r="O169" s="12" t="n"/>
      <c r="P169" s="14">
        <f>IF(N169="","",IF(N169="SL",-1,K169/J169))</f>
        <v/>
      </c>
      <c r="Q169" s="14">
        <f>IF(N169="","",IF(OR(N169="SL",N169="TP0"),-1,L169/J169))</f>
        <v/>
      </c>
      <c r="R169" s="14">
        <f>IF(N169="","",IF(N169="TP2",M169/J169,-1))</f>
        <v/>
      </c>
      <c r="S169" s="14">
        <f>IF(N169="","",IF(N169="SL",-1,IF(N169="TP0",0.5*K169/J169,0.5*(K169+L169)/J169)))</f>
        <v/>
      </c>
      <c r="T169" s="14">
        <f>IF(N169="","",IF(N169="SL",-1,IF(N169="TP0",0.5*K169/J169-0.5,0.5*(K169+L169)/J169)))</f>
        <v/>
      </c>
      <c r="U169" s="15">
        <f>IF(P169="","",P169*J169/100*Config!$B$4)</f>
        <v/>
      </c>
      <c r="V169" s="15">
        <f>IF(Q169="","",Q169*J169/100*Config!$B$4)</f>
        <v/>
      </c>
      <c r="W169" s="15">
        <f>IF(R169="","",R169*J169/100*Config!$B$4)</f>
        <v/>
      </c>
      <c r="X169" s="15">
        <f>IF(S169="","",S169*J169/100*Config!$B$4)</f>
        <v/>
      </c>
      <c r="Y169" s="15">
        <f>IF(T169="","",T169*J169/100*Config!$B$4)</f>
        <v/>
      </c>
      <c r="Z169" s="15">
        <f>IF(U169="","",Config!$B$4 + SUM($U$2:U169))</f>
        <v/>
      </c>
      <c r="AA169" s="15">
        <f>IF(V169="","",Config!$B$4 + SUM($V$2:V169))</f>
        <v/>
      </c>
      <c r="AB169" s="15">
        <f>IF(W169="","",Config!$B$4 + SUM($W$2:W169))</f>
        <v/>
      </c>
      <c r="AC169" s="15">
        <f>IF(X169="","",Config!$B$4 + SUM($X$2:X169))</f>
        <v/>
      </c>
      <c r="AD169" s="15">
        <f>IF(Y169="","",Config!$B$4 + SUM($Y$2:Y169))</f>
        <v/>
      </c>
      <c r="AE169" s="15">
        <f>IF(P169="","",P169*J169/100*Config!$B$11)</f>
        <v/>
      </c>
      <c r="AF169" s="15">
        <f>IF(Q169="","",Q169*J169/100*Config!$B$11)</f>
        <v/>
      </c>
      <c r="AG169" s="15">
        <f>IF(R169="","",R169*J169/100*Config!$B$11)</f>
        <v/>
      </c>
      <c r="AH169" s="15">
        <f>IF(S169="","",S169*J169/100*Config!$B$11)</f>
        <v/>
      </c>
      <c r="AI169" s="15">
        <f>IF(T169="","",T169*J169/100*Config!$B$11)</f>
        <v/>
      </c>
      <c r="AJ169" s="15">
        <f>IF(AE169="","",Config!$B$9 + SUM($AE$2:AE169))</f>
        <v/>
      </c>
      <c r="AK169" s="15">
        <f>IF(AF169="","",Config!$B$9 + SUM($AF$2:AF169))</f>
        <v/>
      </c>
      <c r="AL169" s="15">
        <f>IF(AG169="","",Config!$B$9 + SUM($AG$2:AG169))</f>
        <v/>
      </c>
      <c r="AM169" s="15">
        <f>IF(AH169="","",Config!$B$9 + SUM($AH$2:AH169))</f>
        <v/>
      </c>
      <c r="AN169" s="15">
        <f>IF(AI169="","",Config!$B$9 + SUM($AI$2:AI169))</f>
        <v/>
      </c>
      <c r="AO169" s="16">
        <f>IF(P169="","",IF(P169&gt;0,1,0))</f>
        <v/>
      </c>
      <c r="AP169" s="16">
        <f>IF(Q169="","",IF(Q169&gt;0,1,0))</f>
        <v/>
      </c>
      <c r="AQ169" s="16">
        <f>IF(R169="","",IF(R169&gt;0,1,0))</f>
        <v/>
      </c>
      <c r="AR169" s="16">
        <f>IF(S169="","",IF(S169&gt;0,1,0))</f>
        <v/>
      </c>
      <c r="AS169" s="16">
        <f>IF(T169="","",IF(T169&gt;0,1,0))</f>
        <v/>
      </c>
      <c r="AT169" s="17">
        <f>IF(Z169="","",IF(AT168="",Z169,MAX(AT168,Z169)))</f>
        <v/>
      </c>
      <c r="AU169" s="17">
        <f>IF(AA169="","",IF(AU168="",AA169,MAX(AU168,AA169)))</f>
        <v/>
      </c>
      <c r="AV169" s="17">
        <f>IF(AB169="","",IF(AV168="",AB169,MAX(AV168,AB169)))</f>
        <v/>
      </c>
      <c r="AW169" s="17">
        <f>IF(AC169="","",IF(AW168="",AC169,MAX(AW168,AC169)))</f>
        <v/>
      </c>
      <c r="AX169" s="17">
        <f>IF(AD169="","",IF(AX168="",AD169,MAX(AX168,AD169)))</f>
        <v/>
      </c>
      <c r="AY169" s="17">
        <f>IF(Z169="","",AT169-Z169)</f>
        <v/>
      </c>
      <c r="AZ169" s="17">
        <f>IF(AA169="","",AU169-AA169)</f>
        <v/>
      </c>
      <c r="BA169" s="17">
        <f>IF(AB169="","",AV169-AB169)</f>
        <v/>
      </c>
      <c r="BB169" s="17">
        <f>IF(AC169="","",AW169-AC169)</f>
        <v/>
      </c>
      <c r="BC169" s="17">
        <f>IF(AD169="","",AX169-AD169)</f>
        <v/>
      </c>
      <c r="BD169" s="17">
        <f>IF(OR(AE169="",B169=""),"",SUMIFS($AE$2:AE169,$B$2:B169,B169))</f>
        <v/>
      </c>
      <c r="BE169" s="17">
        <f>IF(OR(AF169="",B169=""),"",SUMIFS($AF$2:AF169,$B$2:B169,B169))</f>
        <v/>
      </c>
      <c r="BF169" s="17">
        <f>IF(OR(AG169="",B169=""),"",SUMIFS($AG$2:AG169,$B$2:B169,B169))</f>
        <v/>
      </c>
      <c r="BG169" s="17">
        <f>IF(OR(AH169="",B169=""),"",SUMIFS($AH$2:AH169,$B$2:B169,B169))</f>
        <v/>
      </c>
      <c r="BH169" s="17">
        <f>IF(OR(AI169="",B169=""),"",SUMIFS($AI$2:AI169,$B$2:B169,B169))</f>
        <v/>
      </c>
      <c r="BI169" s="17">
        <f>IF(AJ169="","",IF(BI168="",AJ169,MAX(BI168,AJ169)))</f>
        <v/>
      </c>
      <c r="BJ169" s="17">
        <f>IF(AK169="","",IF(BJ168="",AK169,MAX(BJ168,AK169)))</f>
        <v/>
      </c>
      <c r="BK169" s="17">
        <f>IF(AL169="","",IF(BK168="",AL169,MAX(BK168,AL169)))</f>
        <v/>
      </c>
      <c r="BL169" s="17">
        <f>IF(AM169="","",IF(BL168="",AM169,MAX(BL168,AM169)))</f>
        <v/>
      </c>
      <c r="BM169" s="17">
        <f>IF(AN169="","",IF(BM168="",AN169,MAX(BM168,AN169)))</f>
        <v/>
      </c>
      <c r="BN169" s="17">
        <f>IF(AJ169="","",BI169-AJ169)</f>
        <v/>
      </c>
      <c r="BO169" s="17">
        <f>IF(AK169="","",BJ169-AK169)</f>
        <v/>
      </c>
      <c r="BP169" s="17">
        <f>IF(AL169="","",BK169-AL169)</f>
        <v/>
      </c>
      <c r="BQ169" s="17">
        <f>IF(AM169="","",BL169-AM169)</f>
        <v/>
      </c>
      <c r="BR169" s="17">
        <f>IF(AN169="","",BM169-AN169)</f>
        <v/>
      </c>
    </row>
    <row r="170">
      <c r="A170">
        <f>ROW()-1</f>
        <v/>
      </c>
      <c r="B170" s="9" t="n"/>
      <c r="C170" s="12" t="n"/>
      <c r="D170" s="11">
        <f>IF(B170="","",CHOOSE(WEEKDAY(B170,2),"Lu","Ma","Mi","Jo","Vi","Sa","Du"))</f>
        <v/>
      </c>
      <c r="E170" s="11">
        <f>IF(OR(B170="",C170=""),"",IF(OR(WEEKDAY(B170,2)=1,WEEKDAY(B170,2)=5),"D",IF(AND(C170&gt;=TIME(15,30,0),C170&lt;TIME(16,30,0)),"C",IF(AND(AND(WEEKDAY(B170,2)&gt;=2,WEEKDAY(B170,2)&lt;=4),C170&gt;=TIME(16,35,0),C170&lt;TIME(17,0,0)),"A1",IF(AND(AND(WEEKDAY(B170,2)&gt;=2,WEEKDAY(B170,2)&lt;=4),C170&gt;=TIME(17,0,0),C170&lt;TIME(18,0,0)),"A2",IF(AND(AND(WEEKDAY(B170,2)&gt;=2,WEEKDAY(B170,2)&lt;=4),C170&gt;=TIME(18,0,0),C170&lt;TIME(19,0,0)),"A3",IF(AND(AND(WEEKDAY(B170,2)&gt;=2,WEEKDAY(B170,2)&lt;=4),C170&gt;=TIME(22,0,0),C170&lt;TIME(22,45,0)),"B","Other")))))))</f>
        <v/>
      </c>
      <c r="F170" s="12" t="n"/>
      <c r="G170" s="12" t="n"/>
      <c r="H170" s="12" t="n"/>
      <c r="I170" s="12" t="n"/>
      <c r="J170" s="13" t="n"/>
      <c r="K170" s="13" t="n"/>
      <c r="L170" s="13" t="n"/>
      <c r="M170" s="13" t="n"/>
      <c r="N170" s="12" t="n"/>
      <c r="O170" s="12" t="n"/>
      <c r="P170" s="14">
        <f>IF(N170="","",IF(N170="SL",-1,K170/J170))</f>
        <v/>
      </c>
      <c r="Q170" s="14">
        <f>IF(N170="","",IF(OR(N170="SL",N170="TP0"),-1,L170/J170))</f>
        <v/>
      </c>
      <c r="R170" s="14">
        <f>IF(N170="","",IF(N170="TP2",M170/J170,-1))</f>
        <v/>
      </c>
      <c r="S170" s="14">
        <f>IF(N170="","",IF(N170="SL",-1,IF(N170="TP0",0.5*K170/J170,0.5*(K170+L170)/J170)))</f>
        <v/>
      </c>
      <c r="T170" s="14">
        <f>IF(N170="","",IF(N170="SL",-1,IF(N170="TP0",0.5*K170/J170-0.5,0.5*(K170+L170)/J170)))</f>
        <v/>
      </c>
      <c r="U170" s="15">
        <f>IF(P170="","",P170*J170/100*Config!$B$4)</f>
        <v/>
      </c>
      <c r="V170" s="15">
        <f>IF(Q170="","",Q170*J170/100*Config!$B$4)</f>
        <v/>
      </c>
      <c r="W170" s="15">
        <f>IF(R170="","",R170*J170/100*Config!$B$4)</f>
        <v/>
      </c>
      <c r="X170" s="15">
        <f>IF(S170="","",S170*J170/100*Config!$B$4)</f>
        <v/>
      </c>
      <c r="Y170" s="15">
        <f>IF(T170="","",T170*J170/100*Config!$B$4)</f>
        <v/>
      </c>
      <c r="Z170" s="15">
        <f>IF(U170="","",Config!$B$4 + SUM($U$2:U170))</f>
        <v/>
      </c>
      <c r="AA170" s="15">
        <f>IF(V170="","",Config!$B$4 + SUM($V$2:V170))</f>
        <v/>
      </c>
      <c r="AB170" s="15">
        <f>IF(W170="","",Config!$B$4 + SUM($W$2:W170))</f>
        <v/>
      </c>
      <c r="AC170" s="15">
        <f>IF(X170="","",Config!$B$4 + SUM($X$2:X170))</f>
        <v/>
      </c>
      <c r="AD170" s="15">
        <f>IF(Y170="","",Config!$B$4 + SUM($Y$2:Y170))</f>
        <v/>
      </c>
      <c r="AE170" s="15">
        <f>IF(P170="","",P170*J170/100*Config!$B$11)</f>
        <v/>
      </c>
      <c r="AF170" s="15">
        <f>IF(Q170="","",Q170*J170/100*Config!$B$11)</f>
        <v/>
      </c>
      <c r="AG170" s="15">
        <f>IF(R170="","",R170*J170/100*Config!$B$11)</f>
        <v/>
      </c>
      <c r="AH170" s="15">
        <f>IF(S170="","",S170*J170/100*Config!$B$11)</f>
        <v/>
      </c>
      <c r="AI170" s="15">
        <f>IF(T170="","",T170*J170/100*Config!$B$11)</f>
        <v/>
      </c>
      <c r="AJ170" s="15">
        <f>IF(AE170="","",Config!$B$9 + SUM($AE$2:AE170))</f>
        <v/>
      </c>
      <c r="AK170" s="15">
        <f>IF(AF170="","",Config!$B$9 + SUM($AF$2:AF170))</f>
        <v/>
      </c>
      <c r="AL170" s="15">
        <f>IF(AG170="","",Config!$B$9 + SUM($AG$2:AG170))</f>
        <v/>
      </c>
      <c r="AM170" s="15">
        <f>IF(AH170="","",Config!$B$9 + SUM($AH$2:AH170))</f>
        <v/>
      </c>
      <c r="AN170" s="15">
        <f>IF(AI170="","",Config!$B$9 + SUM($AI$2:AI170))</f>
        <v/>
      </c>
      <c r="AO170" s="16">
        <f>IF(P170="","",IF(P170&gt;0,1,0))</f>
        <v/>
      </c>
      <c r="AP170" s="16">
        <f>IF(Q170="","",IF(Q170&gt;0,1,0))</f>
        <v/>
      </c>
      <c r="AQ170" s="16">
        <f>IF(R170="","",IF(R170&gt;0,1,0))</f>
        <v/>
      </c>
      <c r="AR170" s="16">
        <f>IF(S170="","",IF(S170&gt;0,1,0))</f>
        <v/>
      </c>
      <c r="AS170" s="16">
        <f>IF(T170="","",IF(T170&gt;0,1,0))</f>
        <v/>
      </c>
      <c r="AT170" s="17">
        <f>IF(Z170="","",IF(AT169="",Z170,MAX(AT169,Z170)))</f>
        <v/>
      </c>
      <c r="AU170" s="17">
        <f>IF(AA170="","",IF(AU169="",AA170,MAX(AU169,AA170)))</f>
        <v/>
      </c>
      <c r="AV170" s="17">
        <f>IF(AB170="","",IF(AV169="",AB170,MAX(AV169,AB170)))</f>
        <v/>
      </c>
      <c r="AW170" s="17">
        <f>IF(AC170="","",IF(AW169="",AC170,MAX(AW169,AC170)))</f>
        <v/>
      </c>
      <c r="AX170" s="17">
        <f>IF(AD170="","",IF(AX169="",AD170,MAX(AX169,AD170)))</f>
        <v/>
      </c>
      <c r="AY170" s="17">
        <f>IF(Z170="","",AT170-Z170)</f>
        <v/>
      </c>
      <c r="AZ170" s="17">
        <f>IF(AA170="","",AU170-AA170)</f>
        <v/>
      </c>
      <c r="BA170" s="17">
        <f>IF(AB170="","",AV170-AB170)</f>
        <v/>
      </c>
      <c r="BB170" s="17">
        <f>IF(AC170="","",AW170-AC170)</f>
        <v/>
      </c>
      <c r="BC170" s="17">
        <f>IF(AD170="","",AX170-AD170)</f>
        <v/>
      </c>
      <c r="BD170" s="17">
        <f>IF(OR(AE170="",B170=""),"",SUMIFS($AE$2:AE170,$B$2:B170,B170))</f>
        <v/>
      </c>
      <c r="BE170" s="17">
        <f>IF(OR(AF170="",B170=""),"",SUMIFS($AF$2:AF170,$B$2:B170,B170))</f>
        <v/>
      </c>
      <c r="BF170" s="17">
        <f>IF(OR(AG170="",B170=""),"",SUMIFS($AG$2:AG170,$B$2:B170,B170))</f>
        <v/>
      </c>
      <c r="BG170" s="17">
        <f>IF(OR(AH170="",B170=""),"",SUMIFS($AH$2:AH170,$B$2:B170,B170))</f>
        <v/>
      </c>
      <c r="BH170" s="17">
        <f>IF(OR(AI170="",B170=""),"",SUMIFS($AI$2:AI170,$B$2:B170,B170))</f>
        <v/>
      </c>
      <c r="BI170" s="17">
        <f>IF(AJ170="","",IF(BI169="",AJ170,MAX(BI169,AJ170)))</f>
        <v/>
      </c>
      <c r="BJ170" s="17">
        <f>IF(AK170="","",IF(BJ169="",AK170,MAX(BJ169,AK170)))</f>
        <v/>
      </c>
      <c r="BK170" s="17">
        <f>IF(AL170="","",IF(BK169="",AL170,MAX(BK169,AL170)))</f>
        <v/>
      </c>
      <c r="BL170" s="17">
        <f>IF(AM170="","",IF(BL169="",AM170,MAX(BL169,AM170)))</f>
        <v/>
      </c>
      <c r="BM170" s="17">
        <f>IF(AN170="","",IF(BM169="",AN170,MAX(BM169,AN170)))</f>
        <v/>
      </c>
      <c r="BN170" s="17">
        <f>IF(AJ170="","",BI170-AJ170)</f>
        <v/>
      </c>
      <c r="BO170" s="17">
        <f>IF(AK170="","",BJ170-AK170)</f>
        <v/>
      </c>
      <c r="BP170" s="17">
        <f>IF(AL170="","",BK170-AL170)</f>
        <v/>
      </c>
      <c r="BQ170" s="17">
        <f>IF(AM170="","",BL170-AM170)</f>
        <v/>
      </c>
      <c r="BR170" s="17">
        <f>IF(AN170="","",BM170-AN170)</f>
        <v/>
      </c>
    </row>
    <row r="171">
      <c r="A171">
        <f>ROW()-1</f>
        <v/>
      </c>
      <c r="B171" s="9" t="n"/>
      <c r="C171" s="12" t="n"/>
      <c r="D171" s="11">
        <f>IF(B171="","",CHOOSE(WEEKDAY(B171,2),"Lu","Ma","Mi","Jo","Vi","Sa","Du"))</f>
        <v/>
      </c>
      <c r="E171" s="11">
        <f>IF(OR(B171="",C171=""),"",IF(OR(WEEKDAY(B171,2)=1,WEEKDAY(B171,2)=5),"D",IF(AND(C171&gt;=TIME(15,30,0),C171&lt;TIME(16,30,0)),"C",IF(AND(AND(WEEKDAY(B171,2)&gt;=2,WEEKDAY(B171,2)&lt;=4),C171&gt;=TIME(16,35,0),C171&lt;TIME(17,0,0)),"A1",IF(AND(AND(WEEKDAY(B171,2)&gt;=2,WEEKDAY(B171,2)&lt;=4),C171&gt;=TIME(17,0,0),C171&lt;TIME(18,0,0)),"A2",IF(AND(AND(WEEKDAY(B171,2)&gt;=2,WEEKDAY(B171,2)&lt;=4),C171&gt;=TIME(18,0,0),C171&lt;TIME(19,0,0)),"A3",IF(AND(AND(WEEKDAY(B171,2)&gt;=2,WEEKDAY(B171,2)&lt;=4),C171&gt;=TIME(22,0,0),C171&lt;TIME(22,45,0)),"B","Other")))))))</f>
        <v/>
      </c>
      <c r="F171" s="12" t="n"/>
      <c r="G171" s="12" t="n"/>
      <c r="H171" s="12" t="n"/>
      <c r="I171" s="12" t="n"/>
      <c r="J171" s="13" t="n"/>
      <c r="K171" s="13" t="n"/>
      <c r="L171" s="13" t="n"/>
      <c r="M171" s="13" t="n"/>
      <c r="N171" s="12" t="n"/>
      <c r="O171" s="12" t="n"/>
      <c r="P171" s="14">
        <f>IF(N171="","",IF(N171="SL",-1,K171/J171))</f>
        <v/>
      </c>
      <c r="Q171" s="14">
        <f>IF(N171="","",IF(OR(N171="SL",N171="TP0"),-1,L171/J171))</f>
        <v/>
      </c>
      <c r="R171" s="14">
        <f>IF(N171="","",IF(N171="TP2",M171/J171,-1))</f>
        <v/>
      </c>
      <c r="S171" s="14">
        <f>IF(N171="","",IF(N171="SL",-1,IF(N171="TP0",0.5*K171/J171,0.5*(K171+L171)/J171)))</f>
        <v/>
      </c>
      <c r="T171" s="14">
        <f>IF(N171="","",IF(N171="SL",-1,IF(N171="TP0",0.5*K171/J171-0.5,0.5*(K171+L171)/J171)))</f>
        <v/>
      </c>
      <c r="U171" s="15">
        <f>IF(P171="","",P171*J171/100*Config!$B$4)</f>
        <v/>
      </c>
      <c r="V171" s="15">
        <f>IF(Q171="","",Q171*J171/100*Config!$B$4)</f>
        <v/>
      </c>
      <c r="W171" s="15">
        <f>IF(R171="","",R171*J171/100*Config!$B$4)</f>
        <v/>
      </c>
      <c r="X171" s="15">
        <f>IF(S171="","",S171*J171/100*Config!$B$4)</f>
        <v/>
      </c>
      <c r="Y171" s="15">
        <f>IF(T171="","",T171*J171/100*Config!$B$4)</f>
        <v/>
      </c>
      <c r="Z171" s="15">
        <f>IF(U171="","",Config!$B$4 + SUM($U$2:U171))</f>
        <v/>
      </c>
      <c r="AA171" s="15">
        <f>IF(V171="","",Config!$B$4 + SUM($V$2:V171))</f>
        <v/>
      </c>
      <c r="AB171" s="15">
        <f>IF(W171="","",Config!$B$4 + SUM($W$2:W171))</f>
        <v/>
      </c>
      <c r="AC171" s="15">
        <f>IF(X171="","",Config!$B$4 + SUM($X$2:X171))</f>
        <v/>
      </c>
      <c r="AD171" s="15">
        <f>IF(Y171="","",Config!$B$4 + SUM($Y$2:Y171))</f>
        <v/>
      </c>
      <c r="AE171" s="15">
        <f>IF(P171="","",P171*J171/100*Config!$B$11)</f>
        <v/>
      </c>
      <c r="AF171" s="15">
        <f>IF(Q171="","",Q171*J171/100*Config!$B$11)</f>
        <v/>
      </c>
      <c r="AG171" s="15">
        <f>IF(R171="","",R171*J171/100*Config!$B$11)</f>
        <v/>
      </c>
      <c r="AH171" s="15">
        <f>IF(S171="","",S171*J171/100*Config!$B$11)</f>
        <v/>
      </c>
      <c r="AI171" s="15">
        <f>IF(T171="","",T171*J171/100*Config!$B$11)</f>
        <v/>
      </c>
      <c r="AJ171" s="15">
        <f>IF(AE171="","",Config!$B$9 + SUM($AE$2:AE171))</f>
        <v/>
      </c>
      <c r="AK171" s="15">
        <f>IF(AF171="","",Config!$B$9 + SUM($AF$2:AF171))</f>
        <v/>
      </c>
      <c r="AL171" s="15">
        <f>IF(AG171="","",Config!$B$9 + SUM($AG$2:AG171))</f>
        <v/>
      </c>
      <c r="AM171" s="15">
        <f>IF(AH171="","",Config!$B$9 + SUM($AH$2:AH171))</f>
        <v/>
      </c>
      <c r="AN171" s="15">
        <f>IF(AI171="","",Config!$B$9 + SUM($AI$2:AI171))</f>
        <v/>
      </c>
      <c r="AO171" s="16">
        <f>IF(P171="","",IF(P171&gt;0,1,0))</f>
        <v/>
      </c>
      <c r="AP171" s="16">
        <f>IF(Q171="","",IF(Q171&gt;0,1,0))</f>
        <v/>
      </c>
      <c r="AQ171" s="16">
        <f>IF(R171="","",IF(R171&gt;0,1,0))</f>
        <v/>
      </c>
      <c r="AR171" s="16">
        <f>IF(S171="","",IF(S171&gt;0,1,0))</f>
        <v/>
      </c>
      <c r="AS171" s="16">
        <f>IF(T171="","",IF(T171&gt;0,1,0))</f>
        <v/>
      </c>
      <c r="AT171" s="17">
        <f>IF(Z171="","",IF(AT170="",Z171,MAX(AT170,Z171)))</f>
        <v/>
      </c>
      <c r="AU171" s="17">
        <f>IF(AA171="","",IF(AU170="",AA171,MAX(AU170,AA171)))</f>
        <v/>
      </c>
      <c r="AV171" s="17">
        <f>IF(AB171="","",IF(AV170="",AB171,MAX(AV170,AB171)))</f>
        <v/>
      </c>
      <c r="AW171" s="17">
        <f>IF(AC171="","",IF(AW170="",AC171,MAX(AW170,AC171)))</f>
        <v/>
      </c>
      <c r="AX171" s="17">
        <f>IF(AD171="","",IF(AX170="",AD171,MAX(AX170,AD171)))</f>
        <v/>
      </c>
      <c r="AY171" s="17">
        <f>IF(Z171="","",AT171-Z171)</f>
        <v/>
      </c>
      <c r="AZ171" s="17">
        <f>IF(AA171="","",AU171-AA171)</f>
        <v/>
      </c>
      <c r="BA171" s="17">
        <f>IF(AB171="","",AV171-AB171)</f>
        <v/>
      </c>
      <c r="BB171" s="17">
        <f>IF(AC171="","",AW171-AC171)</f>
        <v/>
      </c>
      <c r="BC171" s="17">
        <f>IF(AD171="","",AX171-AD171)</f>
        <v/>
      </c>
      <c r="BD171" s="17">
        <f>IF(OR(AE171="",B171=""),"",SUMIFS($AE$2:AE171,$B$2:B171,B171))</f>
        <v/>
      </c>
      <c r="BE171" s="17">
        <f>IF(OR(AF171="",B171=""),"",SUMIFS($AF$2:AF171,$B$2:B171,B171))</f>
        <v/>
      </c>
      <c r="BF171" s="17">
        <f>IF(OR(AG171="",B171=""),"",SUMIFS($AG$2:AG171,$B$2:B171,B171))</f>
        <v/>
      </c>
      <c r="BG171" s="17">
        <f>IF(OR(AH171="",B171=""),"",SUMIFS($AH$2:AH171,$B$2:B171,B171))</f>
        <v/>
      </c>
      <c r="BH171" s="17">
        <f>IF(OR(AI171="",B171=""),"",SUMIFS($AI$2:AI171,$B$2:B171,B171))</f>
        <v/>
      </c>
      <c r="BI171" s="17">
        <f>IF(AJ171="","",IF(BI170="",AJ171,MAX(BI170,AJ171)))</f>
        <v/>
      </c>
      <c r="BJ171" s="17">
        <f>IF(AK171="","",IF(BJ170="",AK171,MAX(BJ170,AK171)))</f>
        <v/>
      </c>
      <c r="BK171" s="17">
        <f>IF(AL171="","",IF(BK170="",AL171,MAX(BK170,AL171)))</f>
        <v/>
      </c>
      <c r="BL171" s="17">
        <f>IF(AM171="","",IF(BL170="",AM171,MAX(BL170,AM171)))</f>
        <v/>
      </c>
      <c r="BM171" s="17">
        <f>IF(AN171="","",IF(BM170="",AN171,MAX(BM170,AN171)))</f>
        <v/>
      </c>
      <c r="BN171" s="17">
        <f>IF(AJ171="","",BI171-AJ171)</f>
        <v/>
      </c>
      <c r="BO171" s="17">
        <f>IF(AK171="","",BJ171-AK171)</f>
        <v/>
      </c>
      <c r="BP171" s="17">
        <f>IF(AL171="","",BK171-AL171)</f>
        <v/>
      </c>
      <c r="BQ171" s="17">
        <f>IF(AM171="","",BL171-AM171)</f>
        <v/>
      </c>
      <c r="BR171" s="17">
        <f>IF(AN171="","",BM171-AN171)</f>
        <v/>
      </c>
    </row>
    <row r="172">
      <c r="A172">
        <f>ROW()-1</f>
        <v/>
      </c>
      <c r="B172" s="9" t="n"/>
      <c r="C172" s="12" t="n"/>
      <c r="D172" s="11">
        <f>IF(B172="","",CHOOSE(WEEKDAY(B172,2),"Lu","Ma","Mi","Jo","Vi","Sa","Du"))</f>
        <v/>
      </c>
      <c r="E172" s="11">
        <f>IF(OR(B172="",C172=""),"",IF(OR(WEEKDAY(B172,2)=1,WEEKDAY(B172,2)=5),"D",IF(AND(C172&gt;=TIME(15,30,0),C172&lt;TIME(16,30,0)),"C",IF(AND(AND(WEEKDAY(B172,2)&gt;=2,WEEKDAY(B172,2)&lt;=4),C172&gt;=TIME(16,35,0),C172&lt;TIME(17,0,0)),"A1",IF(AND(AND(WEEKDAY(B172,2)&gt;=2,WEEKDAY(B172,2)&lt;=4),C172&gt;=TIME(17,0,0),C172&lt;TIME(18,0,0)),"A2",IF(AND(AND(WEEKDAY(B172,2)&gt;=2,WEEKDAY(B172,2)&lt;=4),C172&gt;=TIME(18,0,0),C172&lt;TIME(19,0,0)),"A3",IF(AND(AND(WEEKDAY(B172,2)&gt;=2,WEEKDAY(B172,2)&lt;=4),C172&gt;=TIME(22,0,0),C172&lt;TIME(22,45,0)),"B","Other")))))))</f>
        <v/>
      </c>
      <c r="F172" s="12" t="n"/>
      <c r="G172" s="12" t="n"/>
      <c r="H172" s="12" t="n"/>
      <c r="I172" s="12" t="n"/>
      <c r="J172" s="13" t="n"/>
      <c r="K172" s="13" t="n"/>
      <c r="L172" s="13" t="n"/>
      <c r="M172" s="13" t="n"/>
      <c r="N172" s="12" t="n"/>
      <c r="O172" s="12" t="n"/>
      <c r="P172" s="14">
        <f>IF(N172="","",IF(N172="SL",-1,K172/J172))</f>
        <v/>
      </c>
      <c r="Q172" s="14">
        <f>IF(N172="","",IF(OR(N172="SL",N172="TP0"),-1,L172/J172))</f>
        <v/>
      </c>
      <c r="R172" s="14">
        <f>IF(N172="","",IF(N172="TP2",M172/J172,-1))</f>
        <v/>
      </c>
      <c r="S172" s="14">
        <f>IF(N172="","",IF(N172="SL",-1,IF(N172="TP0",0.5*K172/J172,0.5*(K172+L172)/J172)))</f>
        <v/>
      </c>
      <c r="T172" s="14">
        <f>IF(N172="","",IF(N172="SL",-1,IF(N172="TP0",0.5*K172/J172-0.5,0.5*(K172+L172)/J172)))</f>
        <v/>
      </c>
      <c r="U172" s="15">
        <f>IF(P172="","",P172*J172/100*Config!$B$4)</f>
        <v/>
      </c>
      <c r="V172" s="15">
        <f>IF(Q172="","",Q172*J172/100*Config!$B$4)</f>
        <v/>
      </c>
      <c r="W172" s="15">
        <f>IF(R172="","",R172*J172/100*Config!$B$4)</f>
        <v/>
      </c>
      <c r="X172" s="15">
        <f>IF(S172="","",S172*J172/100*Config!$B$4)</f>
        <v/>
      </c>
      <c r="Y172" s="15">
        <f>IF(T172="","",T172*J172/100*Config!$B$4)</f>
        <v/>
      </c>
      <c r="Z172" s="15">
        <f>IF(U172="","",Config!$B$4 + SUM($U$2:U172))</f>
        <v/>
      </c>
      <c r="AA172" s="15">
        <f>IF(V172="","",Config!$B$4 + SUM($V$2:V172))</f>
        <v/>
      </c>
      <c r="AB172" s="15">
        <f>IF(W172="","",Config!$B$4 + SUM($W$2:W172))</f>
        <v/>
      </c>
      <c r="AC172" s="15">
        <f>IF(X172="","",Config!$B$4 + SUM($X$2:X172))</f>
        <v/>
      </c>
      <c r="AD172" s="15">
        <f>IF(Y172="","",Config!$B$4 + SUM($Y$2:Y172))</f>
        <v/>
      </c>
      <c r="AE172" s="15">
        <f>IF(P172="","",P172*J172/100*Config!$B$11)</f>
        <v/>
      </c>
      <c r="AF172" s="15">
        <f>IF(Q172="","",Q172*J172/100*Config!$B$11)</f>
        <v/>
      </c>
      <c r="AG172" s="15">
        <f>IF(R172="","",R172*J172/100*Config!$B$11)</f>
        <v/>
      </c>
      <c r="AH172" s="15">
        <f>IF(S172="","",S172*J172/100*Config!$B$11)</f>
        <v/>
      </c>
      <c r="AI172" s="15">
        <f>IF(T172="","",T172*J172/100*Config!$B$11)</f>
        <v/>
      </c>
      <c r="AJ172" s="15">
        <f>IF(AE172="","",Config!$B$9 + SUM($AE$2:AE172))</f>
        <v/>
      </c>
      <c r="AK172" s="15">
        <f>IF(AF172="","",Config!$B$9 + SUM($AF$2:AF172))</f>
        <v/>
      </c>
      <c r="AL172" s="15">
        <f>IF(AG172="","",Config!$B$9 + SUM($AG$2:AG172))</f>
        <v/>
      </c>
      <c r="AM172" s="15">
        <f>IF(AH172="","",Config!$B$9 + SUM($AH$2:AH172))</f>
        <v/>
      </c>
      <c r="AN172" s="15">
        <f>IF(AI172="","",Config!$B$9 + SUM($AI$2:AI172))</f>
        <v/>
      </c>
      <c r="AO172" s="16">
        <f>IF(P172="","",IF(P172&gt;0,1,0))</f>
        <v/>
      </c>
      <c r="AP172" s="16">
        <f>IF(Q172="","",IF(Q172&gt;0,1,0))</f>
        <v/>
      </c>
      <c r="AQ172" s="16">
        <f>IF(R172="","",IF(R172&gt;0,1,0))</f>
        <v/>
      </c>
      <c r="AR172" s="16">
        <f>IF(S172="","",IF(S172&gt;0,1,0))</f>
        <v/>
      </c>
      <c r="AS172" s="16">
        <f>IF(T172="","",IF(T172&gt;0,1,0))</f>
        <v/>
      </c>
      <c r="AT172" s="17">
        <f>IF(Z172="","",IF(AT171="",Z172,MAX(AT171,Z172)))</f>
        <v/>
      </c>
      <c r="AU172" s="17">
        <f>IF(AA172="","",IF(AU171="",AA172,MAX(AU171,AA172)))</f>
        <v/>
      </c>
      <c r="AV172" s="17">
        <f>IF(AB172="","",IF(AV171="",AB172,MAX(AV171,AB172)))</f>
        <v/>
      </c>
      <c r="AW172" s="17">
        <f>IF(AC172="","",IF(AW171="",AC172,MAX(AW171,AC172)))</f>
        <v/>
      </c>
      <c r="AX172" s="17">
        <f>IF(AD172="","",IF(AX171="",AD172,MAX(AX171,AD172)))</f>
        <v/>
      </c>
      <c r="AY172" s="17">
        <f>IF(Z172="","",AT172-Z172)</f>
        <v/>
      </c>
      <c r="AZ172" s="17">
        <f>IF(AA172="","",AU172-AA172)</f>
        <v/>
      </c>
      <c r="BA172" s="17">
        <f>IF(AB172="","",AV172-AB172)</f>
        <v/>
      </c>
      <c r="BB172" s="17">
        <f>IF(AC172="","",AW172-AC172)</f>
        <v/>
      </c>
      <c r="BC172" s="17">
        <f>IF(AD172="","",AX172-AD172)</f>
        <v/>
      </c>
      <c r="BD172" s="17">
        <f>IF(OR(AE172="",B172=""),"",SUMIFS($AE$2:AE172,$B$2:B172,B172))</f>
        <v/>
      </c>
      <c r="BE172" s="17">
        <f>IF(OR(AF172="",B172=""),"",SUMIFS($AF$2:AF172,$B$2:B172,B172))</f>
        <v/>
      </c>
      <c r="BF172" s="17">
        <f>IF(OR(AG172="",B172=""),"",SUMIFS($AG$2:AG172,$B$2:B172,B172))</f>
        <v/>
      </c>
      <c r="BG172" s="17">
        <f>IF(OR(AH172="",B172=""),"",SUMIFS($AH$2:AH172,$B$2:B172,B172))</f>
        <v/>
      </c>
      <c r="BH172" s="17">
        <f>IF(OR(AI172="",B172=""),"",SUMIFS($AI$2:AI172,$B$2:B172,B172))</f>
        <v/>
      </c>
      <c r="BI172" s="17">
        <f>IF(AJ172="","",IF(BI171="",AJ172,MAX(BI171,AJ172)))</f>
        <v/>
      </c>
      <c r="BJ172" s="17">
        <f>IF(AK172="","",IF(BJ171="",AK172,MAX(BJ171,AK172)))</f>
        <v/>
      </c>
      <c r="BK172" s="17">
        <f>IF(AL172="","",IF(BK171="",AL172,MAX(BK171,AL172)))</f>
        <v/>
      </c>
      <c r="BL172" s="17">
        <f>IF(AM172="","",IF(BL171="",AM172,MAX(BL171,AM172)))</f>
        <v/>
      </c>
      <c r="BM172" s="17">
        <f>IF(AN172="","",IF(BM171="",AN172,MAX(BM171,AN172)))</f>
        <v/>
      </c>
      <c r="BN172" s="17">
        <f>IF(AJ172="","",BI172-AJ172)</f>
        <v/>
      </c>
      <c r="BO172" s="17">
        <f>IF(AK172="","",BJ172-AK172)</f>
        <v/>
      </c>
      <c r="BP172" s="17">
        <f>IF(AL172="","",BK172-AL172)</f>
        <v/>
      </c>
      <c r="BQ172" s="17">
        <f>IF(AM172="","",BL172-AM172)</f>
        <v/>
      </c>
      <c r="BR172" s="17">
        <f>IF(AN172="","",BM172-AN172)</f>
        <v/>
      </c>
    </row>
    <row r="173">
      <c r="A173">
        <f>ROW()-1</f>
        <v/>
      </c>
      <c r="B173" s="9" t="n"/>
      <c r="C173" s="12" t="n"/>
      <c r="D173" s="11">
        <f>IF(B173="","",CHOOSE(WEEKDAY(B173,2),"Lu","Ma","Mi","Jo","Vi","Sa","Du"))</f>
        <v/>
      </c>
      <c r="E173" s="11">
        <f>IF(OR(B173="",C173=""),"",IF(OR(WEEKDAY(B173,2)=1,WEEKDAY(B173,2)=5),"D",IF(AND(C173&gt;=TIME(15,30,0),C173&lt;TIME(16,30,0)),"C",IF(AND(AND(WEEKDAY(B173,2)&gt;=2,WEEKDAY(B173,2)&lt;=4),C173&gt;=TIME(16,35,0),C173&lt;TIME(17,0,0)),"A1",IF(AND(AND(WEEKDAY(B173,2)&gt;=2,WEEKDAY(B173,2)&lt;=4),C173&gt;=TIME(17,0,0),C173&lt;TIME(18,0,0)),"A2",IF(AND(AND(WEEKDAY(B173,2)&gt;=2,WEEKDAY(B173,2)&lt;=4),C173&gt;=TIME(18,0,0),C173&lt;TIME(19,0,0)),"A3",IF(AND(AND(WEEKDAY(B173,2)&gt;=2,WEEKDAY(B173,2)&lt;=4),C173&gt;=TIME(22,0,0),C173&lt;TIME(22,45,0)),"B","Other")))))))</f>
        <v/>
      </c>
      <c r="F173" s="12" t="n"/>
      <c r="G173" s="12" t="n"/>
      <c r="H173" s="12" t="n"/>
      <c r="I173" s="12" t="n"/>
      <c r="J173" s="13" t="n"/>
      <c r="K173" s="13" t="n"/>
      <c r="L173" s="13" t="n"/>
      <c r="M173" s="13" t="n"/>
      <c r="N173" s="12" t="n"/>
      <c r="O173" s="12" t="n"/>
      <c r="P173" s="14">
        <f>IF(N173="","",IF(N173="SL",-1,K173/J173))</f>
        <v/>
      </c>
      <c r="Q173" s="14">
        <f>IF(N173="","",IF(OR(N173="SL",N173="TP0"),-1,L173/J173))</f>
        <v/>
      </c>
      <c r="R173" s="14">
        <f>IF(N173="","",IF(N173="TP2",M173/J173,-1))</f>
        <v/>
      </c>
      <c r="S173" s="14">
        <f>IF(N173="","",IF(N173="SL",-1,IF(N173="TP0",0.5*K173/J173,0.5*(K173+L173)/J173)))</f>
        <v/>
      </c>
      <c r="T173" s="14">
        <f>IF(N173="","",IF(N173="SL",-1,IF(N173="TP0",0.5*K173/J173-0.5,0.5*(K173+L173)/J173)))</f>
        <v/>
      </c>
      <c r="U173" s="15">
        <f>IF(P173="","",P173*J173/100*Config!$B$4)</f>
        <v/>
      </c>
      <c r="V173" s="15">
        <f>IF(Q173="","",Q173*J173/100*Config!$B$4)</f>
        <v/>
      </c>
      <c r="W173" s="15">
        <f>IF(R173="","",R173*J173/100*Config!$B$4)</f>
        <v/>
      </c>
      <c r="X173" s="15">
        <f>IF(S173="","",S173*J173/100*Config!$B$4)</f>
        <v/>
      </c>
      <c r="Y173" s="15">
        <f>IF(T173="","",T173*J173/100*Config!$B$4)</f>
        <v/>
      </c>
      <c r="Z173" s="15">
        <f>IF(U173="","",Config!$B$4 + SUM($U$2:U173))</f>
        <v/>
      </c>
      <c r="AA173" s="15">
        <f>IF(V173="","",Config!$B$4 + SUM($V$2:V173))</f>
        <v/>
      </c>
      <c r="AB173" s="15">
        <f>IF(W173="","",Config!$B$4 + SUM($W$2:W173))</f>
        <v/>
      </c>
      <c r="AC173" s="15">
        <f>IF(X173="","",Config!$B$4 + SUM($X$2:X173))</f>
        <v/>
      </c>
      <c r="AD173" s="15">
        <f>IF(Y173="","",Config!$B$4 + SUM($Y$2:Y173))</f>
        <v/>
      </c>
      <c r="AE173" s="15">
        <f>IF(P173="","",P173*J173/100*Config!$B$11)</f>
        <v/>
      </c>
      <c r="AF173" s="15">
        <f>IF(Q173="","",Q173*J173/100*Config!$B$11)</f>
        <v/>
      </c>
      <c r="AG173" s="15">
        <f>IF(R173="","",R173*J173/100*Config!$B$11)</f>
        <v/>
      </c>
      <c r="AH173" s="15">
        <f>IF(S173="","",S173*J173/100*Config!$B$11)</f>
        <v/>
      </c>
      <c r="AI173" s="15">
        <f>IF(T173="","",T173*J173/100*Config!$B$11)</f>
        <v/>
      </c>
      <c r="AJ173" s="15">
        <f>IF(AE173="","",Config!$B$9 + SUM($AE$2:AE173))</f>
        <v/>
      </c>
      <c r="AK173" s="15">
        <f>IF(AF173="","",Config!$B$9 + SUM($AF$2:AF173))</f>
        <v/>
      </c>
      <c r="AL173" s="15">
        <f>IF(AG173="","",Config!$B$9 + SUM($AG$2:AG173))</f>
        <v/>
      </c>
      <c r="AM173" s="15">
        <f>IF(AH173="","",Config!$B$9 + SUM($AH$2:AH173))</f>
        <v/>
      </c>
      <c r="AN173" s="15">
        <f>IF(AI173="","",Config!$B$9 + SUM($AI$2:AI173))</f>
        <v/>
      </c>
      <c r="AO173" s="16">
        <f>IF(P173="","",IF(P173&gt;0,1,0))</f>
        <v/>
      </c>
      <c r="AP173" s="16">
        <f>IF(Q173="","",IF(Q173&gt;0,1,0))</f>
        <v/>
      </c>
      <c r="AQ173" s="16">
        <f>IF(R173="","",IF(R173&gt;0,1,0))</f>
        <v/>
      </c>
      <c r="AR173" s="16">
        <f>IF(S173="","",IF(S173&gt;0,1,0))</f>
        <v/>
      </c>
      <c r="AS173" s="16">
        <f>IF(T173="","",IF(T173&gt;0,1,0))</f>
        <v/>
      </c>
      <c r="AT173" s="17">
        <f>IF(Z173="","",IF(AT172="",Z173,MAX(AT172,Z173)))</f>
        <v/>
      </c>
      <c r="AU173" s="17">
        <f>IF(AA173="","",IF(AU172="",AA173,MAX(AU172,AA173)))</f>
        <v/>
      </c>
      <c r="AV173" s="17">
        <f>IF(AB173="","",IF(AV172="",AB173,MAX(AV172,AB173)))</f>
        <v/>
      </c>
      <c r="AW173" s="17">
        <f>IF(AC173="","",IF(AW172="",AC173,MAX(AW172,AC173)))</f>
        <v/>
      </c>
      <c r="AX173" s="17">
        <f>IF(AD173="","",IF(AX172="",AD173,MAX(AX172,AD173)))</f>
        <v/>
      </c>
      <c r="AY173" s="17">
        <f>IF(Z173="","",AT173-Z173)</f>
        <v/>
      </c>
      <c r="AZ173" s="17">
        <f>IF(AA173="","",AU173-AA173)</f>
        <v/>
      </c>
      <c r="BA173" s="17">
        <f>IF(AB173="","",AV173-AB173)</f>
        <v/>
      </c>
      <c r="BB173" s="17">
        <f>IF(AC173="","",AW173-AC173)</f>
        <v/>
      </c>
      <c r="BC173" s="17">
        <f>IF(AD173="","",AX173-AD173)</f>
        <v/>
      </c>
      <c r="BD173" s="17">
        <f>IF(OR(AE173="",B173=""),"",SUMIFS($AE$2:AE173,$B$2:B173,B173))</f>
        <v/>
      </c>
      <c r="BE173" s="17">
        <f>IF(OR(AF173="",B173=""),"",SUMIFS($AF$2:AF173,$B$2:B173,B173))</f>
        <v/>
      </c>
      <c r="BF173" s="17">
        <f>IF(OR(AG173="",B173=""),"",SUMIFS($AG$2:AG173,$B$2:B173,B173))</f>
        <v/>
      </c>
      <c r="BG173" s="17">
        <f>IF(OR(AH173="",B173=""),"",SUMIFS($AH$2:AH173,$B$2:B173,B173))</f>
        <v/>
      </c>
      <c r="BH173" s="17">
        <f>IF(OR(AI173="",B173=""),"",SUMIFS($AI$2:AI173,$B$2:B173,B173))</f>
        <v/>
      </c>
      <c r="BI173" s="17">
        <f>IF(AJ173="","",IF(BI172="",AJ173,MAX(BI172,AJ173)))</f>
        <v/>
      </c>
      <c r="BJ173" s="17">
        <f>IF(AK173="","",IF(BJ172="",AK173,MAX(BJ172,AK173)))</f>
        <v/>
      </c>
      <c r="BK173" s="17">
        <f>IF(AL173="","",IF(BK172="",AL173,MAX(BK172,AL173)))</f>
        <v/>
      </c>
      <c r="BL173" s="17">
        <f>IF(AM173="","",IF(BL172="",AM173,MAX(BL172,AM173)))</f>
        <v/>
      </c>
      <c r="BM173" s="17">
        <f>IF(AN173="","",IF(BM172="",AN173,MAX(BM172,AN173)))</f>
        <v/>
      </c>
      <c r="BN173" s="17">
        <f>IF(AJ173="","",BI173-AJ173)</f>
        <v/>
      </c>
      <c r="BO173" s="17">
        <f>IF(AK173="","",BJ173-AK173)</f>
        <v/>
      </c>
      <c r="BP173" s="17">
        <f>IF(AL173="","",BK173-AL173)</f>
        <v/>
      </c>
      <c r="BQ173" s="17">
        <f>IF(AM173="","",BL173-AM173)</f>
        <v/>
      </c>
      <c r="BR173" s="17">
        <f>IF(AN173="","",BM173-AN173)</f>
        <v/>
      </c>
    </row>
    <row r="174">
      <c r="A174">
        <f>ROW()-1</f>
        <v/>
      </c>
      <c r="B174" s="9" t="n"/>
      <c r="C174" s="12" t="n"/>
      <c r="D174" s="11">
        <f>IF(B174="","",CHOOSE(WEEKDAY(B174,2),"Lu","Ma","Mi","Jo","Vi","Sa","Du"))</f>
        <v/>
      </c>
      <c r="E174" s="11">
        <f>IF(OR(B174="",C174=""),"",IF(OR(WEEKDAY(B174,2)=1,WEEKDAY(B174,2)=5),"D",IF(AND(C174&gt;=TIME(15,30,0),C174&lt;TIME(16,30,0)),"C",IF(AND(AND(WEEKDAY(B174,2)&gt;=2,WEEKDAY(B174,2)&lt;=4),C174&gt;=TIME(16,35,0),C174&lt;TIME(17,0,0)),"A1",IF(AND(AND(WEEKDAY(B174,2)&gt;=2,WEEKDAY(B174,2)&lt;=4),C174&gt;=TIME(17,0,0),C174&lt;TIME(18,0,0)),"A2",IF(AND(AND(WEEKDAY(B174,2)&gt;=2,WEEKDAY(B174,2)&lt;=4),C174&gt;=TIME(18,0,0),C174&lt;TIME(19,0,0)),"A3",IF(AND(AND(WEEKDAY(B174,2)&gt;=2,WEEKDAY(B174,2)&lt;=4),C174&gt;=TIME(22,0,0),C174&lt;TIME(22,45,0)),"B","Other")))))))</f>
        <v/>
      </c>
      <c r="F174" s="12" t="n"/>
      <c r="G174" s="12" t="n"/>
      <c r="H174" s="12" t="n"/>
      <c r="I174" s="12" t="n"/>
      <c r="J174" s="13" t="n"/>
      <c r="K174" s="13" t="n"/>
      <c r="L174" s="13" t="n"/>
      <c r="M174" s="13" t="n"/>
      <c r="N174" s="12" t="n"/>
      <c r="O174" s="12" t="n"/>
      <c r="P174" s="14">
        <f>IF(N174="","",IF(N174="SL",-1,K174/J174))</f>
        <v/>
      </c>
      <c r="Q174" s="14">
        <f>IF(N174="","",IF(OR(N174="SL",N174="TP0"),-1,L174/J174))</f>
        <v/>
      </c>
      <c r="R174" s="14">
        <f>IF(N174="","",IF(N174="TP2",M174/J174,-1))</f>
        <v/>
      </c>
      <c r="S174" s="14">
        <f>IF(N174="","",IF(N174="SL",-1,IF(N174="TP0",0.5*K174/J174,0.5*(K174+L174)/J174)))</f>
        <v/>
      </c>
      <c r="T174" s="14">
        <f>IF(N174="","",IF(N174="SL",-1,IF(N174="TP0",0.5*K174/J174-0.5,0.5*(K174+L174)/J174)))</f>
        <v/>
      </c>
      <c r="U174" s="15">
        <f>IF(P174="","",P174*J174/100*Config!$B$4)</f>
        <v/>
      </c>
      <c r="V174" s="15">
        <f>IF(Q174="","",Q174*J174/100*Config!$B$4)</f>
        <v/>
      </c>
      <c r="W174" s="15">
        <f>IF(R174="","",R174*J174/100*Config!$B$4)</f>
        <v/>
      </c>
      <c r="X174" s="15">
        <f>IF(S174="","",S174*J174/100*Config!$B$4)</f>
        <v/>
      </c>
      <c r="Y174" s="15">
        <f>IF(T174="","",T174*J174/100*Config!$B$4)</f>
        <v/>
      </c>
      <c r="Z174" s="15">
        <f>IF(U174="","",Config!$B$4 + SUM($U$2:U174))</f>
        <v/>
      </c>
      <c r="AA174" s="15">
        <f>IF(V174="","",Config!$B$4 + SUM($V$2:V174))</f>
        <v/>
      </c>
      <c r="AB174" s="15">
        <f>IF(W174="","",Config!$B$4 + SUM($W$2:W174))</f>
        <v/>
      </c>
      <c r="AC174" s="15">
        <f>IF(X174="","",Config!$B$4 + SUM($X$2:X174))</f>
        <v/>
      </c>
      <c r="AD174" s="15">
        <f>IF(Y174="","",Config!$B$4 + SUM($Y$2:Y174))</f>
        <v/>
      </c>
      <c r="AE174" s="15">
        <f>IF(P174="","",P174*J174/100*Config!$B$11)</f>
        <v/>
      </c>
      <c r="AF174" s="15">
        <f>IF(Q174="","",Q174*J174/100*Config!$B$11)</f>
        <v/>
      </c>
      <c r="AG174" s="15">
        <f>IF(R174="","",R174*J174/100*Config!$B$11)</f>
        <v/>
      </c>
      <c r="AH174" s="15">
        <f>IF(S174="","",S174*J174/100*Config!$B$11)</f>
        <v/>
      </c>
      <c r="AI174" s="15">
        <f>IF(T174="","",T174*J174/100*Config!$B$11)</f>
        <v/>
      </c>
      <c r="AJ174" s="15">
        <f>IF(AE174="","",Config!$B$9 + SUM($AE$2:AE174))</f>
        <v/>
      </c>
      <c r="AK174" s="15">
        <f>IF(AF174="","",Config!$B$9 + SUM($AF$2:AF174))</f>
        <v/>
      </c>
      <c r="AL174" s="15">
        <f>IF(AG174="","",Config!$B$9 + SUM($AG$2:AG174))</f>
        <v/>
      </c>
      <c r="AM174" s="15">
        <f>IF(AH174="","",Config!$B$9 + SUM($AH$2:AH174))</f>
        <v/>
      </c>
      <c r="AN174" s="15">
        <f>IF(AI174="","",Config!$B$9 + SUM($AI$2:AI174))</f>
        <v/>
      </c>
      <c r="AO174" s="16">
        <f>IF(P174="","",IF(P174&gt;0,1,0))</f>
        <v/>
      </c>
      <c r="AP174" s="16">
        <f>IF(Q174="","",IF(Q174&gt;0,1,0))</f>
        <v/>
      </c>
      <c r="AQ174" s="16">
        <f>IF(R174="","",IF(R174&gt;0,1,0))</f>
        <v/>
      </c>
      <c r="AR174" s="16">
        <f>IF(S174="","",IF(S174&gt;0,1,0))</f>
        <v/>
      </c>
      <c r="AS174" s="16">
        <f>IF(T174="","",IF(T174&gt;0,1,0))</f>
        <v/>
      </c>
      <c r="AT174" s="17">
        <f>IF(Z174="","",IF(AT173="",Z174,MAX(AT173,Z174)))</f>
        <v/>
      </c>
      <c r="AU174" s="17">
        <f>IF(AA174="","",IF(AU173="",AA174,MAX(AU173,AA174)))</f>
        <v/>
      </c>
      <c r="AV174" s="17">
        <f>IF(AB174="","",IF(AV173="",AB174,MAX(AV173,AB174)))</f>
        <v/>
      </c>
      <c r="AW174" s="17">
        <f>IF(AC174="","",IF(AW173="",AC174,MAX(AW173,AC174)))</f>
        <v/>
      </c>
      <c r="AX174" s="17">
        <f>IF(AD174="","",IF(AX173="",AD174,MAX(AX173,AD174)))</f>
        <v/>
      </c>
      <c r="AY174" s="17">
        <f>IF(Z174="","",AT174-Z174)</f>
        <v/>
      </c>
      <c r="AZ174" s="17">
        <f>IF(AA174="","",AU174-AA174)</f>
        <v/>
      </c>
      <c r="BA174" s="17">
        <f>IF(AB174="","",AV174-AB174)</f>
        <v/>
      </c>
      <c r="BB174" s="17">
        <f>IF(AC174="","",AW174-AC174)</f>
        <v/>
      </c>
      <c r="BC174" s="17">
        <f>IF(AD174="","",AX174-AD174)</f>
        <v/>
      </c>
      <c r="BD174" s="17">
        <f>IF(OR(AE174="",B174=""),"",SUMIFS($AE$2:AE174,$B$2:B174,B174))</f>
        <v/>
      </c>
      <c r="BE174" s="17">
        <f>IF(OR(AF174="",B174=""),"",SUMIFS($AF$2:AF174,$B$2:B174,B174))</f>
        <v/>
      </c>
      <c r="BF174" s="17">
        <f>IF(OR(AG174="",B174=""),"",SUMIFS($AG$2:AG174,$B$2:B174,B174))</f>
        <v/>
      </c>
      <c r="BG174" s="17">
        <f>IF(OR(AH174="",B174=""),"",SUMIFS($AH$2:AH174,$B$2:B174,B174))</f>
        <v/>
      </c>
      <c r="BH174" s="17">
        <f>IF(OR(AI174="",B174=""),"",SUMIFS($AI$2:AI174,$B$2:B174,B174))</f>
        <v/>
      </c>
      <c r="BI174" s="17">
        <f>IF(AJ174="","",IF(BI173="",AJ174,MAX(BI173,AJ174)))</f>
        <v/>
      </c>
      <c r="BJ174" s="17">
        <f>IF(AK174="","",IF(BJ173="",AK174,MAX(BJ173,AK174)))</f>
        <v/>
      </c>
      <c r="BK174" s="17">
        <f>IF(AL174="","",IF(BK173="",AL174,MAX(BK173,AL174)))</f>
        <v/>
      </c>
      <c r="BL174" s="17">
        <f>IF(AM174="","",IF(BL173="",AM174,MAX(BL173,AM174)))</f>
        <v/>
      </c>
      <c r="BM174" s="17">
        <f>IF(AN174="","",IF(BM173="",AN174,MAX(BM173,AN174)))</f>
        <v/>
      </c>
      <c r="BN174" s="17">
        <f>IF(AJ174="","",BI174-AJ174)</f>
        <v/>
      </c>
      <c r="BO174" s="17">
        <f>IF(AK174="","",BJ174-AK174)</f>
        <v/>
      </c>
      <c r="BP174" s="17">
        <f>IF(AL174="","",BK174-AL174)</f>
        <v/>
      </c>
      <c r="BQ174" s="17">
        <f>IF(AM174="","",BL174-AM174)</f>
        <v/>
      </c>
      <c r="BR174" s="17">
        <f>IF(AN174="","",BM174-AN174)</f>
        <v/>
      </c>
    </row>
    <row r="175">
      <c r="A175">
        <f>ROW()-1</f>
        <v/>
      </c>
      <c r="B175" s="9" t="n"/>
      <c r="C175" s="12" t="n"/>
      <c r="D175" s="11">
        <f>IF(B175="","",CHOOSE(WEEKDAY(B175,2),"Lu","Ma","Mi","Jo","Vi","Sa","Du"))</f>
        <v/>
      </c>
      <c r="E175" s="11">
        <f>IF(OR(B175="",C175=""),"",IF(OR(WEEKDAY(B175,2)=1,WEEKDAY(B175,2)=5),"D",IF(AND(C175&gt;=TIME(15,30,0),C175&lt;TIME(16,30,0)),"C",IF(AND(AND(WEEKDAY(B175,2)&gt;=2,WEEKDAY(B175,2)&lt;=4),C175&gt;=TIME(16,35,0),C175&lt;TIME(17,0,0)),"A1",IF(AND(AND(WEEKDAY(B175,2)&gt;=2,WEEKDAY(B175,2)&lt;=4),C175&gt;=TIME(17,0,0),C175&lt;TIME(18,0,0)),"A2",IF(AND(AND(WEEKDAY(B175,2)&gt;=2,WEEKDAY(B175,2)&lt;=4),C175&gt;=TIME(18,0,0),C175&lt;TIME(19,0,0)),"A3",IF(AND(AND(WEEKDAY(B175,2)&gt;=2,WEEKDAY(B175,2)&lt;=4),C175&gt;=TIME(22,0,0),C175&lt;TIME(22,45,0)),"B","Other")))))))</f>
        <v/>
      </c>
      <c r="F175" s="12" t="n"/>
      <c r="G175" s="12" t="n"/>
      <c r="H175" s="12" t="n"/>
      <c r="I175" s="12" t="n"/>
      <c r="J175" s="13" t="n"/>
      <c r="K175" s="13" t="n"/>
      <c r="L175" s="13" t="n"/>
      <c r="M175" s="13" t="n"/>
      <c r="N175" s="12" t="n"/>
      <c r="O175" s="12" t="n"/>
      <c r="P175" s="14">
        <f>IF(N175="","",IF(N175="SL",-1,K175/J175))</f>
        <v/>
      </c>
      <c r="Q175" s="14">
        <f>IF(N175="","",IF(OR(N175="SL",N175="TP0"),-1,L175/J175))</f>
        <v/>
      </c>
      <c r="R175" s="14">
        <f>IF(N175="","",IF(N175="TP2",M175/J175,-1))</f>
        <v/>
      </c>
      <c r="S175" s="14">
        <f>IF(N175="","",IF(N175="SL",-1,IF(N175="TP0",0.5*K175/J175,0.5*(K175+L175)/J175)))</f>
        <v/>
      </c>
      <c r="T175" s="14">
        <f>IF(N175="","",IF(N175="SL",-1,IF(N175="TP0",0.5*K175/J175-0.5,0.5*(K175+L175)/J175)))</f>
        <v/>
      </c>
      <c r="U175" s="15">
        <f>IF(P175="","",P175*J175/100*Config!$B$4)</f>
        <v/>
      </c>
      <c r="V175" s="15">
        <f>IF(Q175="","",Q175*J175/100*Config!$B$4)</f>
        <v/>
      </c>
      <c r="W175" s="15">
        <f>IF(R175="","",R175*J175/100*Config!$B$4)</f>
        <v/>
      </c>
      <c r="X175" s="15">
        <f>IF(S175="","",S175*J175/100*Config!$B$4)</f>
        <v/>
      </c>
      <c r="Y175" s="15">
        <f>IF(T175="","",T175*J175/100*Config!$B$4)</f>
        <v/>
      </c>
      <c r="Z175" s="15">
        <f>IF(U175="","",Config!$B$4 + SUM($U$2:U175))</f>
        <v/>
      </c>
      <c r="AA175" s="15">
        <f>IF(V175="","",Config!$B$4 + SUM($V$2:V175))</f>
        <v/>
      </c>
      <c r="AB175" s="15">
        <f>IF(W175="","",Config!$B$4 + SUM($W$2:W175))</f>
        <v/>
      </c>
      <c r="AC175" s="15">
        <f>IF(X175="","",Config!$B$4 + SUM($X$2:X175))</f>
        <v/>
      </c>
      <c r="AD175" s="15">
        <f>IF(Y175="","",Config!$B$4 + SUM($Y$2:Y175))</f>
        <v/>
      </c>
      <c r="AE175" s="15">
        <f>IF(P175="","",P175*J175/100*Config!$B$11)</f>
        <v/>
      </c>
      <c r="AF175" s="15">
        <f>IF(Q175="","",Q175*J175/100*Config!$B$11)</f>
        <v/>
      </c>
      <c r="AG175" s="15">
        <f>IF(R175="","",R175*J175/100*Config!$B$11)</f>
        <v/>
      </c>
      <c r="AH175" s="15">
        <f>IF(S175="","",S175*J175/100*Config!$B$11)</f>
        <v/>
      </c>
      <c r="AI175" s="15">
        <f>IF(T175="","",T175*J175/100*Config!$B$11)</f>
        <v/>
      </c>
      <c r="AJ175" s="15">
        <f>IF(AE175="","",Config!$B$9 + SUM($AE$2:AE175))</f>
        <v/>
      </c>
      <c r="AK175" s="15">
        <f>IF(AF175="","",Config!$B$9 + SUM($AF$2:AF175))</f>
        <v/>
      </c>
      <c r="AL175" s="15">
        <f>IF(AG175="","",Config!$B$9 + SUM($AG$2:AG175))</f>
        <v/>
      </c>
      <c r="AM175" s="15">
        <f>IF(AH175="","",Config!$B$9 + SUM($AH$2:AH175))</f>
        <v/>
      </c>
      <c r="AN175" s="15">
        <f>IF(AI175="","",Config!$B$9 + SUM($AI$2:AI175))</f>
        <v/>
      </c>
      <c r="AO175" s="16">
        <f>IF(P175="","",IF(P175&gt;0,1,0))</f>
        <v/>
      </c>
      <c r="AP175" s="16">
        <f>IF(Q175="","",IF(Q175&gt;0,1,0))</f>
        <v/>
      </c>
      <c r="AQ175" s="16">
        <f>IF(R175="","",IF(R175&gt;0,1,0))</f>
        <v/>
      </c>
      <c r="AR175" s="16">
        <f>IF(S175="","",IF(S175&gt;0,1,0))</f>
        <v/>
      </c>
      <c r="AS175" s="16">
        <f>IF(T175="","",IF(T175&gt;0,1,0))</f>
        <v/>
      </c>
      <c r="AT175" s="17">
        <f>IF(Z175="","",IF(AT174="",Z175,MAX(AT174,Z175)))</f>
        <v/>
      </c>
      <c r="AU175" s="17">
        <f>IF(AA175="","",IF(AU174="",AA175,MAX(AU174,AA175)))</f>
        <v/>
      </c>
      <c r="AV175" s="17">
        <f>IF(AB175="","",IF(AV174="",AB175,MAX(AV174,AB175)))</f>
        <v/>
      </c>
      <c r="AW175" s="17">
        <f>IF(AC175="","",IF(AW174="",AC175,MAX(AW174,AC175)))</f>
        <v/>
      </c>
      <c r="AX175" s="17">
        <f>IF(AD175="","",IF(AX174="",AD175,MAX(AX174,AD175)))</f>
        <v/>
      </c>
      <c r="AY175" s="17">
        <f>IF(Z175="","",AT175-Z175)</f>
        <v/>
      </c>
      <c r="AZ175" s="17">
        <f>IF(AA175="","",AU175-AA175)</f>
        <v/>
      </c>
      <c r="BA175" s="17">
        <f>IF(AB175="","",AV175-AB175)</f>
        <v/>
      </c>
      <c r="BB175" s="17">
        <f>IF(AC175="","",AW175-AC175)</f>
        <v/>
      </c>
      <c r="BC175" s="17">
        <f>IF(AD175="","",AX175-AD175)</f>
        <v/>
      </c>
      <c r="BD175" s="17">
        <f>IF(OR(AE175="",B175=""),"",SUMIFS($AE$2:AE175,$B$2:B175,B175))</f>
        <v/>
      </c>
      <c r="BE175" s="17">
        <f>IF(OR(AF175="",B175=""),"",SUMIFS($AF$2:AF175,$B$2:B175,B175))</f>
        <v/>
      </c>
      <c r="BF175" s="17">
        <f>IF(OR(AG175="",B175=""),"",SUMIFS($AG$2:AG175,$B$2:B175,B175))</f>
        <v/>
      </c>
      <c r="BG175" s="17">
        <f>IF(OR(AH175="",B175=""),"",SUMIFS($AH$2:AH175,$B$2:B175,B175))</f>
        <v/>
      </c>
      <c r="BH175" s="17">
        <f>IF(OR(AI175="",B175=""),"",SUMIFS($AI$2:AI175,$B$2:B175,B175))</f>
        <v/>
      </c>
      <c r="BI175" s="17">
        <f>IF(AJ175="","",IF(BI174="",AJ175,MAX(BI174,AJ175)))</f>
        <v/>
      </c>
      <c r="BJ175" s="17">
        <f>IF(AK175="","",IF(BJ174="",AK175,MAX(BJ174,AK175)))</f>
        <v/>
      </c>
      <c r="BK175" s="17">
        <f>IF(AL175="","",IF(BK174="",AL175,MAX(BK174,AL175)))</f>
        <v/>
      </c>
      <c r="BL175" s="17">
        <f>IF(AM175="","",IF(BL174="",AM175,MAX(BL174,AM175)))</f>
        <v/>
      </c>
      <c r="BM175" s="17">
        <f>IF(AN175="","",IF(BM174="",AN175,MAX(BM174,AN175)))</f>
        <v/>
      </c>
      <c r="BN175" s="17">
        <f>IF(AJ175="","",BI175-AJ175)</f>
        <v/>
      </c>
      <c r="BO175" s="17">
        <f>IF(AK175="","",BJ175-AK175)</f>
        <v/>
      </c>
      <c r="BP175" s="17">
        <f>IF(AL175="","",BK175-AL175)</f>
        <v/>
      </c>
      <c r="BQ175" s="17">
        <f>IF(AM175="","",BL175-AM175)</f>
        <v/>
      </c>
      <c r="BR175" s="17">
        <f>IF(AN175="","",BM175-AN175)</f>
        <v/>
      </c>
    </row>
    <row r="176">
      <c r="A176">
        <f>ROW()-1</f>
        <v/>
      </c>
      <c r="B176" s="9" t="n"/>
      <c r="C176" s="12" t="n"/>
      <c r="D176" s="11">
        <f>IF(B176="","",CHOOSE(WEEKDAY(B176,2),"Lu","Ma","Mi","Jo","Vi","Sa","Du"))</f>
        <v/>
      </c>
      <c r="E176" s="11">
        <f>IF(OR(B176="",C176=""),"",IF(OR(WEEKDAY(B176,2)=1,WEEKDAY(B176,2)=5),"D",IF(AND(C176&gt;=TIME(15,30,0),C176&lt;TIME(16,30,0)),"C",IF(AND(AND(WEEKDAY(B176,2)&gt;=2,WEEKDAY(B176,2)&lt;=4),C176&gt;=TIME(16,35,0),C176&lt;TIME(17,0,0)),"A1",IF(AND(AND(WEEKDAY(B176,2)&gt;=2,WEEKDAY(B176,2)&lt;=4),C176&gt;=TIME(17,0,0),C176&lt;TIME(18,0,0)),"A2",IF(AND(AND(WEEKDAY(B176,2)&gt;=2,WEEKDAY(B176,2)&lt;=4),C176&gt;=TIME(18,0,0),C176&lt;TIME(19,0,0)),"A3",IF(AND(AND(WEEKDAY(B176,2)&gt;=2,WEEKDAY(B176,2)&lt;=4),C176&gt;=TIME(22,0,0),C176&lt;TIME(22,45,0)),"B","Other")))))))</f>
        <v/>
      </c>
      <c r="F176" s="12" t="n"/>
      <c r="G176" s="12" t="n"/>
      <c r="H176" s="12" t="n"/>
      <c r="I176" s="12" t="n"/>
      <c r="J176" s="13" t="n"/>
      <c r="K176" s="13" t="n"/>
      <c r="L176" s="13" t="n"/>
      <c r="M176" s="13" t="n"/>
      <c r="N176" s="12" t="n"/>
      <c r="O176" s="12" t="n"/>
      <c r="P176" s="14">
        <f>IF(N176="","",IF(N176="SL",-1,K176/J176))</f>
        <v/>
      </c>
      <c r="Q176" s="14">
        <f>IF(N176="","",IF(OR(N176="SL",N176="TP0"),-1,L176/J176))</f>
        <v/>
      </c>
      <c r="R176" s="14">
        <f>IF(N176="","",IF(N176="TP2",M176/J176,-1))</f>
        <v/>
      </c>
      <c r="S176" s="14">
        <f>IF(N176="","",IF(N176="SL",-1,IF(N176="TP0",0.5*K176/J176,0.5*(K176+L176)/J176)))</f>
        <v/>
      </c>
      <c r="T176" s="14">
        <f>IF(N176="","",IF(N176="SL",-1,IF(N176="TP0",0.5*K176/J176-0.5,0.5*(K176+L176)/J176)))</f>
        <v/>
      </c>
      <c r="U176" s="15">
        <f>IF(P176="","",P176*J176/100*Config!$B$4)</f>
        <v/>
      </c>
      <c r="V176" s="15">
        <f>IF(Q176="","",Q176*J176/100*Config!$B$4)</f>
        <v/>
      </c>
      <c r="W176" s="15">
        <f>IF(R176="","",R176*J176/100*Config!$B$4)</f>
        <v/>
      </c>
      <c r="X176" s="15">
        <f>IF(S176="","",S176*J176/100*Config!$B$4)</f>
        <v/>
      </c>
      <c r="Y176" s="15">
        <f>IF(T176="","",T176*J176/100*Config!$B$4)</f>
        <v/>
      </c>
      <c r="Z176" s="15">
        <f>IF(U176="","",Config!$B$4 + SUM($U$2:U176))</f>
        <v/>
      </c>
      <c r="AA176" s="15">
        <f>IF(V176="","",Config!$B$4 + SUM($V$2:V176))</f>
        <v/>
      </c>
      <c r="AB176" s="15">
        <f>IF(W176="","",Config!$B$4 + SUM($W$2:W176))</f>
        <v/>
      </c>
      <c r="AC176" s="15">
        <f>IF(X176="","",Config!$B$4 + SUM($X$2:X176))</f>
        <v/>
      </c>
      <c r="AD176" s="15">
        <f>IF(Y176="","",Config!$B$4 + SUM($Y$2:Y176))</f>
        <v/>
      </c>
      <c r="AE176" s="15">
        <f>IF(P176="","",P176*J176/100*Config!$B$11)</f>
        <v/>
      </c>
      <c r="AF176" s="15">
        <f>IF(Q176="","",Q176*J176/100*Config!$B$11)</f>
        <v/>
      </c>
      <c r="AG176" s="15">
        <f>IF(R176="","",R176*J176/100*Config!$B$11)</f>
        <v/>
      </c>
      <c r="AH176" s="15">
        <f>IF(S176="","",S176*J176/100*Config!$B$11)</f>
        <v/>
      </c>
      <c r="AI176" s="15">
        <f>IF(T176="","",T176*J176/100*Config!$B$11)</f>
        <v/>
      </c>
      <c r="AJ176" s="15">
        <f>IF(AE176="","",Config!$B$9 + SUM($AE$2:AE176))</f>
        <v/>
      </c>
      <c r="AK176" s="15">
        <f>IF(AF176="","",Config!$B$9 + SUM($AF$2:AF176))</f>
        <v/>
      </c>
      <c r="AL176" s="15">
        <f>IF(AG176="","",Config!$B$9 + SUM($AG$2:AG176))</f>
        <v/>
      </c>
      <c r="AM176" s="15">
        <f>IF(AH176="","",Config!$B$9 + SUM($AH$2:AH176))</f>
        <v/>
      </c>
      <c r="AN176" s="15">
        <f>IF(AI176="","",Config!$B$9 + SUM($AI$2:AI176))</f>
        <v/>
      </c>
      <c r="AO176" s="16">
        <f>IF(P176="","",IF(P176&gt;0,1,0))</f>
        <v/>
      </c>
      <c r="AP176" s="16">
        <f>IF(Q176="","",IF(Q176&gt;0,1,0))</f>
        <v/>
      </c>
      <c r="AQ176" s="16">
        <f>IF(R176="","",IF(R176&gt;0,1,0))</f>
        <v/>
      </c>
      <c r="AR176" s="16">
        <f>IF(S176="","",IF(S176&gt;0,1,0))</f>
        <v/>
      </c>
      <c r="AS176" s="16">
        <f>IF(T176="","",IF(T176&gt;0,1,0))</f>
        <v/>
      </c>
      <c r="AT176" s="17">
        <f>IF(Z176="","",IF(AT175="",Z176,MAX(AT175,Z176)))</f>
        <v/>
      </c>
      <c r="AU176" s="17">
        <f>IF(AA176="","",IF(AU175="",AA176,MAX(AU175,AA176)))</f>
        <v/>
      </c>
      <c r="AV176" s="17">
        <f>IF(AB176="","",IF(AV175="",AB176,MAX(AV175,AB176)))</f>
        <v/>
      </c>
      <c r="AW176" s="17">
        <f>IF(AC176="","",IF(AW175="",AC176,MAX(AW175,AC176)))</f>
        <v/>
      </c>
      <c r="AX176" s="17">
        <f>IF(AD176="","",IF(AX175="",AD176,MAX(AX175,AD176)))</f>
        <v/>
      </c>
      <c r="AY176" s="17">
        <f>IF(Z176="","",AT176-Z176)</f>
        <v/>
      </c>
      <c r="AZ176" s="17">
        <f>IF(AA176="","",AU176-AA176)</f>
        <v/>
      </c>
      <c r="BA176" s="17">
        <f>IF(AB176="","",AV176-AB176)</f>
        <v/>
      </c>
      <c r="BB176" s="17">
        <f>IF(AC176="","",AW176-AC176)</f>
        <v/>
      </c>
      <c r="BC176" s="17">
        <f>IF(AD176="","",AX176-AD176)</f>
        <v/>
      </c>
      <c r="BD176" s="17">
        <f>IF(OR(AE176="",B176=""),"",SUMIFS($AE$2:AE176,$B$2:B176,B176))</f>
        <v/>
      </c>
      <c r="BE176" s="17">
        <f>IF(OR(AF176="",B176=""),"",SUMIFS($AF$2:AF176,$B$2:B176,B176))</f>
        <v/>
      </c>
      <c r="BF176" s="17">
        <f>IF(OR(AG176="",B176=""),"",SUMIFS($AG$2:AG176,$B$2:B176,B176))</f>
        <v/>
      </c>
      <c r="BG176" s="17">
        <f>IF(OR(AH176="",B176=""),"",SUMIFS($AH$2:AH176,$B$2:B176,B176))</f>
        <v/>
      </c>
      <c r="BH176" s="17">
        <f>IF(OR(AI176="",B176=""),"",SUMIFS($AI$2:AI176,$B$2:B176,B176))</f>
        <v/>
      </c>
      <c r="BI176" s="17">
        <f>IF(AJ176="","",IF(BI175="",AJ176,MAX(BI175,AJ176)))</f>
        <v/>
      </c>
      <c r="BJ176" s="17">
        <f>IF(AK176="","",IF(BJ175="",AK176,MAX(BJ175,AK176)))</f>
        <v/>
      </c>
      <c r="BK176" s="17">
        <f>IF(AL176="","",IF(BK175="",AL176,MAX(BK175,AL176)))</f>
        <v/>
      </c>
      <c r="BL176" s="17">
        <f>IF(AM176="","",IF(BL175="",AM176,MAX(BL175,AM176)))</f>
        <v/>
      </c>
      <c r="BM176" s="17">
        <f>IF(AN176="","",IF(BM175="",AN176,MAX(BM175,AN176)))</f>
        <v/>
      </c>
      <c r="BN176" s="17">
        <f>IF(AJ176="","",BI176-AJ176)</f>
        <v/>
      </c>
      <c r="BO176" s="17">
        <f>IF(AK176="","",BJ176-AK176)</f>
        <v/>
      </c>
      <c r="BP176" s="17">
        <f>IF(AL176="","",BK176-AL176)</f>
        <v/>
      </c>
      <c r="BQ176" s="17">
        <f>IF(AM176="","",BL176-AM176)</f>
        <v/>
      </c>
      <c r="BR176" s="17">
        <f>IF(AN176="","",BM176-AN176)</f>
        <v/>
      </c>
    </row>
    <row r="177">
      <c r="A177">
        <f>ROW()-1</f>
        <v/>
      </c>
      <c r="B177" s="9" t="n"/>
      <c r="C177" s="12" t="n"/>
      <c r="D177" s="11">
        <f>IF(B177="","",CHOOSE(WEEKDAY(B177,2),"Lu","Ma","Mi","Jo","Vi","Sa","Du"))</f>
        <v/>
      </c>
      <c r="E177" s="11">
        <f>IF(OR(B177="",C177=""),"",IF(OR(WEEKDAY(B177,2)=1,WEEKDAY(B177,2)=5),"D",IF(AND(C177&gt;=TIME(15,30,0),C177&lt;TIME(16,30,0)),"C",IF(AND(AND(WEEKDAY(B177,2)&gt;=2,WEEKDAY(B177,2)&lt;=4),C177&gt;=TIME(16,35,0),C177&lt;TIME(17,0,0)),"A1",IF(AND(AND(WEEKDAY(B177,2)&gt;=2,WEEKDAY(B177,2)&lt;=4),C177&gt;=TIME(17,0,0),C177&lt;TIME(18,0,0)),"A2",IF(AND(AND(WEEKDAY(B177,2)&gt;=2,WEEKDAY(B177,2)&lt;=4),C177&gt;=TIME(18,0,0),C177&lt;TIME(19,0,0)),"A3",IF(AND(AND(WEEKDAY(B177,2)&gt;=2,WEEKDAY(B177,2)&lt;=4),C177&gt;=TIME(22,0,0),C177&lt;TIME(22,45,0)),"B","Other")))))))</f>
        <v/>
      </c>
      <c r="F177" s="12" t="n"/>
      <c r="G177" s="12" t="n"/>
      <c r="H177" s="12" t="n"/>
      <c r="I177" s="12" t="n"/>
      <c r="J177" s="13" t="n"/>
      <c r="K177" s="13" t="n"/>
      <c r="L177" s="13" t="n"/>
      <c r="M177" s="13" t="n"/>
      <c r="N177" s="12" t="n"/>
      <c r="O177" s="12" t="n"/>
      <c r="P177" s="14">
        <f>IF(N177="","",IF(N177="SL",-1,K177/J177))</f>
        <v/>
      </c>
      <c r="Q177" s="14">
        <f>IF(N177="","",IF(OR(N177="SL",N177="TP0"),-1,L177/J177))</f>
        <v/>
      </c>
      <c r="R177" s="14">
        <f>IF(N177="","",IF(N177="TP2",M177/J177,-1))</f>
        <v/>
      </c>
      <c r="S177" s="14">
        <f>IF(N177="","",IF(N177="SL",-1,IF(N177="TP0",0.5*K177/J177,0.5*(K177+L177)/J177)))</f>
        <v/>
      </c>
      <c r="T177" s="14">
        <f>IF(N177="","",IF(N177="SL",-1,IF(N177="TP0",0.5*K177/J177-0.5,0.5*(K177+L177)/J177)))</f>
        <v/>
      </c>
      <c r="U177" s="15">
        <f>IF(P177="","",P177*J177/100*Config!$B$4)</f>
        <v/>
      </c>
      <c r="V177" s="15">
        <f>IF(Q177="","",Q177*J177/100*Config!$B$4)</f>
        <v/>
      </c>
      <c r="W177" s="15">
        <f>IF(R177="","",R177*J177/100*Config!$B$4)</f>
        <v/>
      </c>
      <c r="X177" s="15">
        <f>IF(S177="","",S177*J177/100*Config!$B$4)</f>
        <v/>
      </c>
      <c r="Y177" s="15">
        <f>IF(T177="","",T177*J177/100*Config!$B$4)</f>
        <v/>
      </c>
      <c r="Z177" s="15">
        <f>IF(U177="","",Config!$B$4 + SUM($U$2:U177))</f>
        <v/>
      </c>
      <c r="AA177" s="15">
        <f>IF(V177="","",Config!$B$4 + SUM($V$2:V177))</f>
        <v/>
      </c>
      <c r="AB177" s="15">
        <f>IF(W177="","",Config!$B$4 + SUM($W$2:W177))</f>
        <v/>
      </c>
      <c r="AC177" s="15">
        <f>IF(X177="","",Config!$B$4 + SUM($X$2:X177))</f>
        <v/>
      </c>
      <c r="AD177" s="15">
        <f>IF(Y177="","",Config!$B$4 + SUM($Y$2:Y177))</f>
        <v/>
      </c>
      <c r="AE177" s="15">
        <f>IF(P177="","",P177*J177/100*Config!$B$11)</f>
        <v/>
      </c>
      <c r="AF177" s="15">
        <f>IF(Q177="","",Q177*J177/100*Config!$B$11)</f>
        <v/>
      </c>
      <c r="AG177" s="15">
        <f>IF(R177="","",R177*J177/100*Config!$B$11)</f>
        <v/>
      </c>
      <c r="AH177" s="15">
        <f>IF(S177="","",S177*J177/100*Config!$B$11)</f>
        <v/>
      </c>
      <c r="AI177" s="15">
        <f>IF(T177="","",T177*J177/100*Config!$B$11)</f>
        <v/>
      </c>
      <c r="AJ177" s="15">
        <f>IF(AE177="","",Config!$B$9 + SUM($AE$2:AE177))</f>
        <v/>
      </c>
      <c r="AK177" s="15">
        <f>IF(AF177="","",Config!$B$9 + SUM($AF$2:AF177))</f>
        <v/>
      </c>
      <c r="AL177" s="15">
        <f>IF(AG177="","",Config!$B$9 + SUM($AG$2:AG177))</f>
        <v/>
      </c>
      <c r="AM177" s="15">
        <f>IF(AH177="","",Config!$B$9 + SUM($AH$2:AH177))</f>
        <v/>
      </c>
      <c r="AN177" s="15">
        <f>IF(AI177="","",Config!$B$9 + SUM($AI$2:AI177))</f>
        <v/>
      </c>
      <c r="AO177" s="16">
        <f>IF(P177="","",IF(P177&gt;0,1,0))</f>
        <v/>
      </c>
      <c r="AP177" s="16">
        <f>IF(Q177="","",IF(Q177&gt;0,1,0))</f>
        <v/>
      </c>
      <c r="AQ177" s="16">
        <f>IF(R177="","",IF(R177&gt;0,1,0))</f>
        <v/>
      </c>
      <c r="AR177" s="16">
        <f>IF(S177="","",IF(S177&gt;0,1,0))</f>
        <v/>
      </c>
      <c r="AS177" s="16">
        <f>IF(T177="","",IF(T177&gt;0,1,0))</f>
        <v/>
      </c>
      <c r="AT177" s="17">
        <f>IF(Z177="","",IF(AT176="",Z177,MAX(AT176,Z177)))</f>
        <v/>
      </c>
      <c r="AU177" s="17">
        <f>IF(AA177="","",IF(AU176="",AA177,MAX(AU176,AA177)))</f>
        <v/>
      </c>
      <c r="AV177" s="17">
        <f>IF(AB177="","",IF(AV176="",AB177,MAX(AV176,AB177)))</f>
        <v/>
      </c>
      <c r="AW177" s="17">
        <f>IF(AC177="","",IF(AW176="",AC177,MAX(AW176,AC177)))</f>
        <v/>
      </c>
      <c r="AX177" s="17">
        <f>IF(AD177="","",IF(AX176="",AD177,MAX(AX176,AD177)))</f>
        <v/>
      </c>
      <c r="AY177" s="17">
        <f>IF(Z177="","",AT177-Z177)</f>
        <v/>
      </c>
      <c r="AZ177" s="17">
        <f>IF(AA177="","",AU177-AA177)</f>
        <v/>
      </c>
      <c r="BA177" s="17">
        <f>IF(AB177="","",AV177-AB177)</f>
        <v/>
      </c>
      <c r="BB177" s="17">
        <f>IF(AC177="","",AW177-AC177)</f>
        <v/>
      </c>
      <c r="BC177" s="17">
        <f>IF(AD177="","",AX177-AD177)</f>
        <v/>
      </c>
      <c r="BD177" s="17">
        <f>IF(OR(AE177="",B177=""),"",SUMIFS($AE$2:AE177,$B$2:B177,B177))</f>
        <v/>
      </c>
      <c r="BE177" s="17">
        <f>IF(OR(AF177="",B177=""),"",SUMIFS($AF$2:AF177,$B$2:B177,B177))</f>
        <v/>
      </c>
      <c r="BF177" s="17">
        <f>IF(OR(AG177="",B177=""),"",SUMIFS($AG$2:AG177,$B$2:B177,B177))</f>
        <v/>
      </c>
      <c r="BG177" s="17">
        <f>IF(OR(AH177="",B177=""),"",SUMIFS($AH$2:AH177,$B$2:B177,B177))</f>
        <v/>
      </c>
      <c r="BH177" s="17">
        <f>IF(OR(AI177="",B177=""),"",SUMIFS($AI$2:AI177,$B$2:B177,B177))</f>
        <v/>
      </c>
      <c r="BI177" s="17">
        <f>IF(AJ177="","",IF(BI176="",AJ177,MAX(BI176,AJ177)))</f>
        <v/>
      </c>
      <c r="BJ177" s="17">
        <f>IF(AK177="","",IF(BJ176="",AK177,MAX(BJ176,AK177)))</f>
        <v/>
      </c>
      <c r="BK177" s="17">
        <f>IF(AL177="","",IF(BK176="",AL177,MAX(BK176,AL177)))</f>
        <v/>
      </c>
      <c r="BL177" s="17">
        <f>IF(AM177="","",IF(BL176="",AM177,MAX(BL176,AM177)))</f>
        <v/>
      </c>
      <c r="BM177" s="17">
        <f>IF(AN177="","",IF(BM176="",AN177,MAX(BM176,AN177)))</f>
        <v/>
      </c>
      <c r="BN177" s="17">
        <f>IF(AJ177="","",BI177-AJ177)</f>
        <v/>
      </c>
      <c r="BO177" s="17">
        <f>IF(AK177="","",BJ177-AK177)</f>
        <v/>
      </c>
      <c r="BP177" s="17">
        <f>IF(AL177="","",BK177-AL177)</f>
        <v/>
      </c>
      <c r="BQ177" s="17">
        <f>IF(AM177="","",BL177-AM177)</f>
        <v/>
      </c>
      <c r="BR177" s="17">
        <f>IF(AN177="","",BM177-AN177)</f>
        <v/>
      </c>
    </row>
    <row r="178">
      <c r="A178">
        <f>ROW()-1</f>
        <v/>
      </c>
      <c r="B178" s="9" t="n"/>
      <c r="C178" s="12" t="n"/>
      <c r="D178" s="11">
        <f>IF(B178="","",CHOOSE(WEEKDAY(B178,2),"Lu","Ma","Mi","Jo","Vi","Sa","Du"))</f>
        <v/>
      </c>
      <c r="E178" s="11">
        <f>IF(OR(B178="",C178=""),"",IF(OR(WEEKDAY(B178,2)=1,WEEKDAY(B178,2)=5),"D",IF(AND(C178&gt;=TIME(15,30,0),C178&lt;TIME(16,30,0)),"C",IF(AND(AND(WEEKDAY(B178,2)&gt;=2,WEEKDAY(B178,2)&lt;=4),C178&gt;=TIME(16,35,0),C178&lt;TIME(17,0,0)),"A1",IF(AND(AND(WEEKDAY(B178,2)&gt;=2,WEEKDAY(B178,2)&lt;=4),C178&gt;=TIME(17,0,0),C178&lt;TIME(18,0,0)),"A2",IF(AND(AND(WEEKDAY(B178,2)&gt;=2,WEEKDAY(B178,2)&lt;=4),C178&gt;=TIME(18,0,0),C178&lt;TIME(19,0,0)),"A3",IF(AND(AND(WEEKDAY(B178,2)&gt;=2,WEEKDAY(B178,2)&lt;=4),C178&gt;=TIME(22,0,0),C178&lt;TIME(22,45,0)),"B","Other")))))))</f>
        <v/>
      </c>
      <c r="F178" s="12" t="n"/>
      <c r="G178" s="12" t="n"/>
      <c r="H178" s="12" t="n"/>
      <c r="I178" s="12" t="n"/>
      <c r="J178" s="13" t="n"/>
      <c r="K178" s="13" t="n"/>
      <c r="L178" s="13" t="n"/>
      <c r="M178" s="13" t="n"/>
      <c r="N178" s="12" t="n"/>
      <c r="O178" s="12" t="n"/>
      <c r="P178" s="14">
        <f>IF(N178="","",IF(N178="SL",-1,K178/J178))</f>
        <v/>
      </c>
      <c r="Q178" s="14">
        <f>IF(N178="","",IF(OR(N178="SL",N178="TP0"),-1,L178/J178))</f>
        <v/>
      </c>
      <c r="R178" s="14">
        <f>IF(N178="","",IF(N178="TP2",M178/J178,-1))</f>
        <v/>
      </c>
      <c r="S178" s="14">
        <f>IF(N178="","",IF(N178="SL",-1,IF(N178="TP0",0.5*K178/J178,0.5*(K178+L178)/J178)))</f>
        <v/>
      </c>
      <c r="T178" s="14">
        <f>IF(N178="","",IF(N178="SL",-1,IF(N178="TP0",0.5*K178/J178-0.5,0.5*(K178+L178)/J178)))</f>
        <v/>
      </c>
      <c r="U178" s="15">
        <f>IF(P178="","",P178*J178/100*Config!$B$4)</f>
        <v/>
      </c>
      <c r="V178" s="15">
        <f>IF(Q178="","",Q178*J178/100*Config!$B$4)</f>
        <v/>
      </c>
      <c r="W178" s="15">
        <f>IF(R178="","",R178*J178/100*Config!$B$4)</f>
        <v/>
      </c>
      <c r="X178" s="15">
        <f>IF(S178="","",S178*J178/100*Config!$B$4)</f>
        <v/>
      </c>
      <c r="Y178" s="15">
        <f>IF(T178="","",T178*J178/100*Config!$B$4)</f>
        <v/>
      </c>
      <c r="Z178" s="15">
        <f>IF(U178="","",Config!$B$4 + SUM($U$2:U178))</f>
        <v/>
      </c>
      <c r="AA178" s="15">
        <f>IF(V178="","",Config!$B$4 + SUM($V$2:V178))</f>
        <v/>
      </c>
      <c r="AB178" s="15">
        <f>IF(W178="","",Config!$B$4 + SUM($W$2:W178))</f>
        <v/>
      </c>
      <c r="AC178" s="15">
        <f>IF(X178="","",Config!$B$4 + SUM($X$2:X178))</f>
        <v/>
      </c>
      <c r="AD178" s="15">
        <f>IF(Y178="","",Config!$B$4 + SUM($Y$2:Y178))</f>
        <v/>
      </c>
      <c r="AE178" s="15">
        <f>IF(P178="","",P178*J178/100*Config!$B$11)</f>
        <v/>
      </c>
      <c r="AF178" s="15">
        <f>IF(Q178="","",Q178*J178/100*Config!$B$11)</f>
        <v/>
      </c>
      <c r="AG178" s="15">
        <f>IF(R178="","",R178*J178/100*Config!$B$11)</f>
        <v/>
      </c>
      <c r="AH178" s="15">
        <f>IF(S178="","",S178*J178/100*Config!$B$11)</f>
        <v/>
      </c>
      <c r="AI178" s="15">
        <f>IF(T178="","",T178*J178/100*Config!$B$11)</f>
        <v/>
      </c>
      <c r="AJ178" s="15">
        <f>IF(AE178="","",Config!$B$9 + SUM($AE$2:AE178))</f>
        <v/>
      </c>
      <c r="AK178" s="15">
        <f>IF(AF178="","",Config!$B$9 + SUM($AF$2:AF178))</f>
        <v/>
      </c>
      <c r="AL178" s="15">
        <f>IF(AG178="","",Config!$B$9 + SUM($AG$2:AG178))</f>
        <v/>
      </c>
      <c r="AM178" s="15">
        <f>IF(AH178="","",Config!$B$9 + SUM($AH$2:AH178))</f>
        <v/>
      </c>
      <c r="AN178" s="15">
        <f>IF(AI178="","",Config!$B$9 + SUM($AI$2:AI178))</f>
        <v/>
      </c>
      <c r="AO178" s="16">
        <f>IF(P178="","",IF(P178&gt;0,1,0))</f>
        <v/>
      </c>
      <c r="AP178" s="16">
        <f>IF(Q178="","",IF(Q178&gt;0,1,0))</f>
        <v/>
      </c>
      <c r="AQ178" s="16">
        <f>IF(R178="","",IF(R178&gt;0,1,0))</f>
        <v/>
      </c>
      <c r="AR178" s="16">
        <f>IF(S178="","",IF(S178&gt;0,1,0))</f>
        <v/>
      </c>
      <c r="AS178" s="16">
        <f>IF(T178="","",IF(T178&gt;0,1,0))</f>
        <v/>
      </c>
      <c r="AT178" s="17">
        <f>IF(Z178="","",IF(AT177="",Z178,MAX(AT177,Z178)))</f>
        <v/>
      </c>
      <c r="AU178" s="17">
        <f>IF(AA178="","",IF(AU177="",AA178,MAX(AU177,AA178)))</f>
        <v/>
      </c>
      <c r="AV178" s="17">
        <f>IF(AB178="","",IF(AV177="",AB178,MAX(AV177,AB178)))</f>
        <v/>
      </c>
      <c r="AW178" s="17">
        <f>IF(AC178="","",IF(AW177="",AC178,MAX(AW177,AC178)))</f>
        <v/>
      </c>
      <c r="AX178" s="17">
        <f>IF(AD178="","",IF(AX177="",AD178,MAX(AX177,AD178)))</f>
        <v/>
      </c>
      <c r="AY178" s="17">
        <f>IF(Z178="","",AT178-Z178)</f>
        <v/>
      </c>
      <c r="AZ178" s="17">
        <f>IF(AA178="","",AU178-AA178)</f>
        <v/>
      </c>
      <c r="BA178" s="17">
        <f>IF(AB178="","",AV178-AB178)</f>
        <v/>
      </c>
      <c r="BB178" s="17">
        <f>IF(AC178="","",AW178-AC178)</f>
        <v/>
      </c>
      <c r="BC178" s="17">
        <f>IF(AD178="","",AX178-AD178)</f>
        <v/>
      </c>
      <c r="BD178" s="17">
        <f>IF(OR(AE178="",B178=""),"",SUMIFS($AE$2:AE178,$B$2:B178,B178))</f>
        <v/>
      </c>
      <c r="BE178" s="17">
        <f>IF(OR(AF178="",B178=""),"",SUMIFS($AF$2:AF178,$B$2:B178,B178))</f>
        <v/>
      </c>
      <c r="BF178" s="17">
        <f>IF(OR(AG178="",B178=""),"",SUMIFS($AG$2:AG178,$B$2:B178,B178))</f>
        <v/>
      </c>
      <c r="BG178" s="17">
        <f>IF(OR(AH178="",B178=""),"",SUMIFS($AH$2:AH178,$B$2:B178,B178))</f>
        <v/>
      </c>
      <c r="BH178" s="17">
        <f>IF(OR(AI178="",B178=""),"",SUMIFS($AI$2:AI178,$B$2:B178,B178))</f>
        <v/>
      </c>
      <c r="BI178" s="17">
        <f>IF(AJ178="","",IF(BI177="",AJ178,MAX(BI177,AJ178)))</f>
        <v/>
      </c>
      <c r="BJ178" s="17">
        <f>IF(AK178="","",IF(BJ177="",AK178,MAX(BJ177,AK178)))</f>
        <v/>
      </c>
      <c r="BK178" s="17">
        <f>IF(AL178="","",IF(BK177="",AL178,MAX(BK177,AL178)))</f>
        <v/>
      </c>
      <c r="BL178" s="17">
        <f>IF(AM178="","",IF(BL177="",AM178,MAX(BL177,AM178)))</f>
        <v/>
      </c>
      <c r="BM178" s="17">
        <f>IF(AN178="","",IF(BM177="",AN178,MAX(BM177,AN178)))</f>
        <v/>
      </c>
      <c r="BN178" s="17">
        <f>IF(AJ178="","",BI178-AJ178)</f>
        <v/>
      </c>
      <c r="BO178" s="17">
        <f>IF(AK178="","",BJ178-AK178)</f>
        <v/>
      </c>
      <c r="BP178" s="17">
        <f>IF(AL178="","",BK178-AL178)</f>
        <v/>
      </c>
      <c r="BQ178" s="17">
        <f>IF(AM178="","",BL178-AM178)</f>
        <v/>
      </c>
      <c r="BR178" s="17">
        <f>IF(AN178="","",BM178-AN178)</f>
        <v/>
      </c>
    </row>
    <row r="179">
      <c r="A179">
        <f>ROW()-1</f>
        <v/>
      </c>
      <c r="B179" s="9" t="n"/>
      <c r="C179" s="12" t="n"/>
      <c r="D179" s="11">
        <f>IF(B179="","",CHOOSE(WEEKDAY(B179,2),"Lu","Ma","Mi","Jo","Vi","Sa","Du"))</f>
        <v/>
      </c>
      <c r="E179" s="11">
        <f>IF(OR(B179="",C179=""),"",IF(OR(WEEKDAY(B179,2)=1,WEEKDAY(B179,2)=5),"D",IF(AND(C179&gt;=TIME(15,30,0),C179&lt;TIME(16,30,0)),"C",IF(AND(AND(WEEKDAY(B179,2)&gt;=2,WEEKDAY(B179,2)&lt;=4),C179&gt;=TIME(16,35,0),C179&lt;TIME(17,0,0)),"A1",IF(AND(AND(WEEKDAY(B179,2)&gt;=2,WEEKDAY(B179,2)&lt;=4),C179&gt;=TIME(17,0,0),C179&lt;TIME(18,0,0)),"A2",IF(AND(AND(WEEKDAY(B179,2)&gt;=2,WEEKDAY(B179,2)&lt;=4),C179&gt;=TIME(18,0,0),C179&lt;TIME(19,0,0)),"A3",IF(AND(AND(WEEKDAY(B179,2)&gt;=2,WEEKDAY(B179,2)&lt;=4),C179&gt;=TIME(22,0,0),C179&lt;TIME(22,45,0)),"B","Other")))))))</f>
        <v/>
      </c>
      <c r="F179" s="12" t="n"/>
      <c r="G179" s="12" t="n"/>
      <c r="H179" s="12" t="n"/>
      <c r="I179" s="12" t="n"/>
      <c r="J179" s="13" t="n"/>
      <c r="K179" s="13" t="n"/>
      <c r="L179" s="13" t="n"/>
      <c r="M179" s="13" t="n"/>
      <c r="N179" s="12" t="n"/>
      <c r="O179" s="12" t="n"/>
      <c r="P179" s="14">
        <f>IF(N179="","",IF(N179="SL",-1,K179/J179))</f>
        <v/>
      </c>
      <c r="Q179" s="14">
        <f>IF(N179="","",IF(OR(N179="SL",N179="TP0"),-1,L179/J179))</f>
        <v/>
      </c>
      <c r="R179" s="14">
        <f>IF(N179="","",IF(N179="TP2",M179/J179,-1))</f>
        <v/>
      </c>
      <c r="S179" s="14">
        <f>IF(N179="","",IF(N179="SL",-1,IF(N179="TP0",0.5*K179/J179,0.5*(K179+L179)/J179)))</f>
        <v/>
      </c>
      <c r="T179" s="14">
        <f>IF(N179="","",IF(N179="SL",-1,IF(N179="TP0",0.5*K179/J179-0.5,0.5*(K179+L179)/J179)))</f>
        <v/>
      </c>
      <c r="U179" s="15">
        <f>IF(P179="","",P179*J179/100*Config!$B$4)</f>
        <v/>
      </c>
      <c r="V179" s="15">
        <f>IF(Q179="","",Q179*J179/100*Config!$B$4)</f>
        <v/>
      </c>
      <c r="W179" s="15">
        <f>IF(R179="","",R179*J179/100*Config!$B$4)</f>
        <v/>
      </c>
      <c r="X179" s="15">
        <f>IF(S179="","",S179*J179/100*Config!$B$4)</f>
        <v/>
      </c>
      <c r="Y179" s="15">
        <f>IF(T179="","",T179*J179/100*Config!$B$4)</f>
        <v/>
      </c>
      <c r="Z179" s="15">
        <f>IF(U179="","",Config!$B$4 + SUM($U$2:U179))</f>
        <v/>
      </c>
      <c r="AA179" s="15">
        <f>IF(V179="","",Config!$B$4 + SUM($V$2:V179))</f>
        <v/>
      </c>
      <c r="AB179" s="15">
        <f>IF(W179="","",Config!$B$4 + SUM($W$2:W179))</f>
        <v/>
      </c>
      <c r="AC179" s="15">
        <f>IF(X179="","",Config!$B$4 + SUM($X$2:X179))</f>
        <v/>
      </c>
      <c r="AD179" s="15">
        <f>IF(Y179="","",Config!$B$4 + SUM($Y$2:Y179))</f>
        <v/>
      </c>
      <c r="AE179" s="15">
        <f>IF(P179="","",P179*J179/100*Config!$B$11)</f>
        <v/>
      </c>
      <c r="AF179" s="15">
        <f>IF(Q179="","",Q179*J179/100*Config!$B$11)</f>
        <v/>
      </c>
      <c r="AG179" s="15">
        <f>IF(R179="","",R179*J179/100*Config!$B$11)</f>
        <v/>
      </c>
      <c r="AH179" s="15">
        <f>IF(S179="","",S179*J179/100*Config!$B$11)</f>
        <v/>
      </c>
      <c r="AI179" s="15">
        <f>IF(T179="","",T179*J179/100*Config!$B$11)</f>
        <v/>
      </c>
      <c r="AJ179" s="15">
        <f>IF(AE179="","",Config!$B$9 + SUM($AE$2:AE179))</f>
        <v/>
      </c>
      <c r="AK179" s="15">
        <f>IF(AF179="","",Config!$B$9 + SUM($AF$2:AF179))</f>
        <v/>
      </c>
      <c r="AL179" s="15">
        <f>IF(AG179="","",Config!$B$9 + SUM($AG$2:AG179))</f>
        <v/>
      </c>
      <c r="AM179" s="15">
        <f>IF(AH179="","",Config!$B$9 + SUM($AH$2:AH179))</f>
        <v/>
      </c>
      <c r="AN179" s="15">
        <f>IF(AI179="","",Config!$B$9 + SUM($AI$2:AI179))</f>
        <v/>
      </c>
      <c r="AO179" s="16">
        <f>IF(P179="","",IF(P179&gt;0,1,0))</f>
        <v/>
      </c>
      <c r="AP179" s="16">
        <f>IF(Q179="","",IF(Q179&gt;0,1,0))</f>
        <v/>
      </c>
      <c r="AQ179" s="16">
        <f>IF(R179="","",IF(R179&gt;0,1,0))</f>
        <v/>
      </c>
      <c r="AR179" s="16">
        <f>IF(S179="","",IF(S179&gt;0,1,0))</f>
        <v/>
      </c>
      <c r="AS179" s="16">
        <f>IF(T179="","",IF(T179&gt;0,1,0))</f>
        <v/>
      </c>
      <c r="AT179" s="17">
        <f>IF(Z179="","",IF(AT178="",Z179,MAX(AT178,Z179)))</f>
        <v/>
      </c>
      <c r="AU179" s="17">
        <f>IF(AA179="","",IF(AU178="",AA179,MAX(AU178,AA179)))</f>
        <v/>
      </c>
      <c r="AV179" s="17">
        <f>IF(AB179="","",IF(AV178="",AB179,MAX(AV178,AB179)))</f>
        <v/>
      </c>
      <c r="AW179" s="17">
        <f>IF(AC179="","",IF(AW178="",AC179,MAX(AW178,AC179)))</f>
        <v/>
      </c>
      <c r="AX179" s="17">
        <f>IF(AD179="","",IF(AX178="",AD179,MAX(AX178,AD179)))</f>
        <v/>
      </c>
      <c r="AY179" s="17">
        <f>IF(Z179="","",AT179-Z179)</f>
        <v/>
      </c>
      <c r="AZ179" s="17">
        <f>IF(AA179="","",AU179-AA179)</f>
        <v/>
      </c>
      <c r="BA179" s="17">
        <f>IF(AB179="","",AV179-AB179)</f>
        <v/>
      </c>
      <c r="BB179" s="17">
        <f>IF(AC179="","",AW179-AC179)</f>
        <v/>
      </c>
      <c r="BC179" s="17">
        <f>IF(AD179="","",AX179-AD179)</f>
        <v/>
      </c>
      <c r="BD179" s="17">
        <f>IF(OR(AE179="",B179=""),"",SUMIFS($AE$2:AE179,$B$2:B179,B179))</f>
        <v/>
      </c>
      <c r="BE179" s="17">
        <f>IF(OR(AF179="",B179=""),"",SUMIFS($AF$2:AF179,$B$2:B179,B179))</f>
        <v/>
      </c>
      <c r="BF179" s="17">
        <f>IF(OR(AG179="",B179=""),"",SUMIFS($AG$2:AG179,$B$2:B179,B179))</f>
        <v/>
      </c>
      <c r="BG179" s="17">
        <f>IF(OR(AH179="",B179=""),"",SUMIFS($AH$2:AH179,$B$2:B179,B179))</f>
        <v/>
      </c>
      <c r="BH179" s="17">
        <f>IF(OR(AI179="",B179=""),"",SUMIFS($AI$2:AI179,$B$2:B179,B179))</f>
        <v/>
      </c>
      <c r="BI179" s="17">
        <f>IF(AJ179="","",IF(BI178="",AJ179,MAX(BI178,AJ179)))</f>
        <v/>
      </c>
      <c r="BJ179" s="17">
        <f>IF(AK179="","",IF(BJ178="",AK179,MAX(BJ178,AK179)))</f>
        <v/>
      </c>
      <c r="BK179" s="17">
        <f>IF(AL179="","",IF(BK178="",AL179,MAX(BK178,AL179)))</f>
        <v/>
      </c>
      <c r="BL179" s="17">
        <f>IF(AM179="","",IF(BL178="",AM179,MAX(BL178,AM179)))</f>
        <v/>
      </c>
      <c r="BM179" s="17">
        <f>IF(AN179="","",IF(BM178="",AN179,MAX(BM178,AN179)))</f>
        <v/>
      </c>
      <c r="BN179" s="17">
        <f>IF(AJ179="","",BI179-AJ179)</f>
        <v/>
      </c>
      <c r="BO179" s="17">
        <f>IF(AK179="","",BJ179-AK179)</f>
        <v/>
      </c>
      <c r="BP179" s="17">
        <f>IF(AL179="","",BK179-AL179)</f>
        <v/>
      </c>
      <c r="BQ179" s="17">
        <f>IF(AM179="","",BL179-AM179)</f>
        <v/>
      </c>
      <c r="BR179" s="17">
        <f>IF(AN179="","",BM179-AN179)</f>
        <v/>
      </c>
    </row>
    <row r="180">
      <c r="A180">
        <f>ROW()-1</f>
        <v/>
      </c>
      <c r="B180" s="9" t="n"/>
      <c r="C180" s="12" t="n"/>
      <c r="D180" s="11">
        <f>IF(B180="","",CHOOSE(WEEKDAY(B180,2),"Lu","Ma","Mi","Jo","Vi","Sa","Du"))</f>
        <v/>
      </c>
      <c r="E180" s="11">
        <f>IF(OR(B180="",C180=""),"",IF(OR(WEEKDAY(B180,2)=1,WEEKDAY(B180,2)=5),"D",IF(AND(C180&gt;=TIME(15,30,0),C180&lt;TIME(16,30,0)),"C",IF(AND(AND(WEEKDAY(B180,2)&gt;=2,WEEKDAY(B180,2)&lt;=4),C180&gt;=TIME(16,35,0),C180&lt;TIME(17,0,0)),"A1",IF(AND(AND(WEEKDAY(B180,2)&gt;=2,WEEKDAY(B180,2)&lt;=4),C180&gt;=TIME(17,0,0),C180&lt;TIME(18,0,0)),"A2",IF(AND(AND(WEEKDAY(B180,2)&gt;=2,WEEKDAY(B180,2)&lt;=4),C180&gt;=TIME(18,0,0),C180&lt;TIME(19,0,0)),"A3",IF(AND(AND(WEEKDAY(B180,2)&gt;=2,WEEKDAY(B180,2)&lt;=4),C180&gt;=TIME(22,0,0),C180&lt;TIME(22,45,0)),"B","Other")))))))</f>
        <v/>
      </c>
      <c r="F180" s="12" t="n"/>
      <c r="G180" s="12" t="n"/>
      <c r="H180" s="12" t="n"/>
      <c r="I180" s="12" t="n"/>
      <c r="J180" s="13" t="n"/>
      <c r="K180" s="13" t="n"/>
      <c r="L180" s="13" t="n"/>
      <c r="M180" s="13" t="n"/>
      <c r="N180" s="12" t="n"/>
      <c r="O180" s="12" t="n"/>
      <c r="P180" s="14">
        <f>IF(N180="","",IF(N180="SL",-1,K180/J180))</f>
        <v/>
      </c>
      <c r="Q180" s="14">
        <f>IF(N180="","",IF(OR(N180="SL",N180="TP0"),-1,L180/J180))</f>
        <v/>
      </c>
      <c r="R180" s="14">
        <f>IF(N180="","",IF(N180="TP2",M180/J180,-1))</f>
        <v/>
      </c>
      <c r="S180" s="14">
        <f>IF(N180="","",IF(N180="SL",-1,IF(N180="TP0",0.5*K180/J180,0.5*(K180+L180)/J180)))</f>
        <v/>
      </c>
      <c r="T180" s="14">
        <f>IF(N180="","",IF(N180="SL",-1,IF(N180="TP0",0.5*K180/J180-0.5,0.5*(K180+L180)/J180)))</f>
        <v/>
      </c>
      <c r="U180" s="15">
        <f>IF(P180="","",P180*J180/100*Config!$B$4)</f>
        <v/>
      </c>
      <c r="V180" s="15">
        <f>IF(Q180="","",Q180*J180/100*Config!$B$4)</f>
        <v/>
      </c>
      <c r="W180" s="15">
        <f>IF(R180="","",R180*J180/100*Config!$B$4)</f>
        <v/>
      </c>
      <c r="X180" s="15">
        <f>IF(S180="","",S180*J180/100*Config!$B$4)</f>
        <v/>
      </c>
      <c r="Y180" s="15">
        <f>IF(T180="","",T180*J180/100*Config!$B$4)</f>
        <v/>
      </c>
      <c r="Z180" s="15">
        <f>IF(U180="","",Config!$B$4 + SUM($U$2:U180))</f>
        <v/>
      </c>
      <c r="AA180" s="15">
        <f>IF(V180="","",Config!$B$4 + SUM($V$2:V180))</f>
        <v/>
      </c>
      <c r="AB180" s="15">
        <f>IF(W180="","",Config!$B$4 + SUM($W$2:W180))</f>
        <v/>
      </c>
      <c r="AC180" s="15">
        <f>IF(X180="","",Config!$B$4 + SUM($X$2:X180))</f>
        <v/>
      </c>
      <c r="AD180" s="15">
        <f>IF(Y180="","",Config!$B$4 + SUM($Y$2:Y180))</f>
        <v/>
      </c>
      <c r="AE180" s="15">
        <f>IF(P180="","",P180*J180/100*Config!$B$11)</f>
        <v/>
      </c>
      <c r="AF180" s="15">
        <f>IF(Q180="","",Q180*J180/100*Config!$B$11)</f>
        <v/>
      </c>
      <c r="AG180" s="15">
        <f>IF(R180="","",R180*J180/100*Config!$B$11)</f>
        <v/>
      </c>
      <c r="AH180" s="15">
        <f>IF(S180="","",S180*J180/100*Config!$B$11)</f>
        <v/>
      </c>
      <c r="AI180" s="15">
        <f>IF(T180="","",T180*J180/100*Config!$B$11)</f>
        <v/>
      </c>
      <c r="AJ180" s="15">
        <f>IF(AE180="","",Config!$B$9 + SUM($AE$2:AE180))</f>
        <v/>
      </c>
      <c r="AK180" s="15">
        <f>IF(AF180="","",Config!$B$9 + SUM($AF$2:AF180))</f>
        <v/>
      </c>
      <c r="AL180" s="15">
        <f>IF(AG180="","",Config!$B$9 + SUM($AG$2:AG180))</f>
        <v/>
      </c>
      <c r="AM180" s="15">
        <f>IF(AH180="","",Config!$B$9 + SUM($AH$2:AH180))</f>
        <v/>
      </c>
      <c r="AN180" s="15">
        <f>IF(AI180="","",Config!$B$9 + SUM($AI$2:AI180))</f>
        <v/>
      </c>
      <c r="AO180" s="16">
        <f>IF(P180="","",IF(P180&gt;0,1,0))</f>
        <v/>
      </c>
      <c r="AP180" s="16">
        <f>IF(Q180="","",IF(Q180&gt;0,1,0))</f>
        <v/>
      </c>
      <c r="AQ180" s="16">
        <f>IF(R180="","",IF(R180&gt;0,1,0))</f>
        <v/>
      </c>
      <c r="AR180" s="16">
        <f>IF(S180="","",IF(S180&gt;0,1,0))</f>
        <v/>
      </c>
      <c r="AS180" s="16">
        <f>IF(T180="","",IF(T180&gt;0,1,0))</f>
        <v/>
      </c>
      <c r="AT180" s="17">
        <f>IF(Z180="","",IF(AT179="",Z180,MAX(AT179,Z180)))</f>
        <v/>
      </c>
      <c r="AU180" s="17">
        <f>IF(AA180="","",IF(AU179="",AA180,MAX(AU179,AA180)))</f>
        <v/>
      </c>
      <c r="AV180" s="17">
        <f>IF(AB180="","",IF(AV179="",AB180,MAX(AV179,AB180)))</f>
        <v/>
      </c>
      <c r="AW180" s="17">
        <f>IF(AC180="","",IF(AW179="",AC180,MAX(AW179,AC180)))</f>
        <v/>
      </c>
      <c r="AX180" s="17">
        <f>IF(AD180="","",IF(AX179="",AD180,MAX(AX179,AD180)))</f>
        <v/>
      </c>
      <c r="AY180" s="17">
        <f>IF(Z180="","",AT180-Z180)</f>
        <v/>
      </c>
      <c r="AZ180" s="17">
        <f>IF(AA180="","",AU180-AA180)</f>
        <v/>
      </c>
      <c r="BA180" s="17">
        <f>IF(AB180="","",AV180-AB180)</f>
        <v/>
      </c>
      <c r="BB180" s="17">
        <f>IF(AC180="","",AW180-AC180)</f>
        <v/>
      </c>
      <c r="BC180" s="17">
        <f>IF(AD180="","",AX180-AD180)</f>
        <v/>
      </c>
      <c r="BD180" s="17">
        <f>IF(OR(AE180="",B180=""),"",SUMIFS($AE$2:AE180,$B$2:B180,B180))</f>
        <v/>
      </c>
      <c r="BE180" s="17">
        <f>IF(OR(AF180="",B180=""),"",SUMIFS($AF$2:AF180,$B$2:B180,B180))</f>
        <v/>
      </c>
      <c r="BF180" s="17">
        <f>IF(OR(AG180="",B180=""),"",SUMIFS($AG$2:AG180,$B$2:B180,B180))</f>
        <v/>
      </c>
      <c r="BG180" s="17">
        <f>IF(OR(AH180="",B180=""),"",SUMIFS($AH$2:AH180,$B$2:B180,B180))</f>
        <v/>
      </c>
      <c r="BH180" s="17">
        <f>IF(OR(AI180="",B180=""),"",SUMIFS($AI$2:AI180,$B$2:B180,B180))</f>
        <v/>
      </c>
      <c r="BI180" s="17">
        <f>IF(AJ180="","",IF(BI179="",AJ180,MAX(BI179,AJ180)))</f>
        <v/>
      </c>
      <c r="BJ180" s="17">
        <f>IF(AK180="","",IF(BJ179="",AK180,MAX(BJ179,AK180)))</f>
        <v/>
      </c>
      <c r="BK180" s="17">
        <f>IF(AL180="","",IF(BK179="",AL180,MAX(BK179,AL180)))</f>
        <v/>
      </c>
      <c r="BL180" s="17">
        <f>IF(AM180="","",IF(BL179="",AM180,MAX(BL179,AM180)))</f>
        <v/>
      </c>
      <c r="BM180" s="17">
        <f>IF(AN180="","",IF(BM179="",AN180,MAX(BM179,AN180)))</f>
        <v/>
      </c>
      <c r="BN180" s="17">
        <f>IF(AJ180="","",BI180-AJ180)</f>
        <v/>
      </c>
      <c r="BO180" s="17">
        <f>IF(AK180="","",BJ180-AK180)</f>
        <v/>
      </c>
      <c r="BP180" s="17">
        <f>IF(AL180="","",BK180-AL180)</f>
        <v/>
      </c>
      <c r="BQ180" s="17">
        <f>IF(AM180="","",BL180-AM180)</f>
        <v/>
      </c>
      <c r="BR180" s="17">
        <f>IF(AN180="","",BM180-AN180)</f>
        <v/>
      </c>
    </row>
    <row r="181">
      <c r="A181">
        <f>ROW()-1</f>
        <v/>
      </c>
      <c r="B181" s="9" t="n"/>
      <c r="C181" s="12" t="n"/>
      <c r="D181" s="11">
        <f>IF(B181="","",CHOOSE(WEEKDAY(B181,2),"Lu","Ma","Mi","Jo","Vi","Sa","Du"))</f>
        <v/>
      </c>
      <c r="E181" s="11">
        <f>IF(OR(B181="",C181=""),"",IF(OR(WEEKDAY(B181,2)=1,WEEKDAY(B181,2)=5),"D",IF(AND(C181&gt;=TIME(15,30,0),C181&lt;TIME(16,30,0)),"C",IF(AND(AND(WEEKDAY(B181,2)&gt;=2,WEEKDAY(B181,2)&lt;=4),C181&gt;=TIME(16,35,0),C181&lt;TIME(17,0,0)),"A1",IF(AND(AND(WEEKDAY(B181,2)&gt;=2,WEEKDAY(B181,2)&lt;=4),C181&gt;=TIME(17,0,0),C181&lt;TIME(18,0,0)),"A2",IF(AND(AND(WEEKDAY(B181,2)&gt;=2,WEEKDAY(B181,2)&lt;=4),C181&gt;=TIME(18,0,0),C181&lt;TIME(19,0,0)),"A3",IF(AND(AND(WEEKDAY(B181,2)&gt;=2,WEEKDAY(B181,2)&lt;=4),C181&gt;=TIME(22,0,0),C181&lt;TIME(22,45,0)),"B","Other")))))))</f>
        <v/>
      </c>
      <c r="F181" s="12" t="n"/>
      <c r="G181" s="12" t="n"/>
      <c r="H181" s="12" t="n"/>
      <c r="I181" s="12" t="n"/>
      <c r="J181" s="13" t="n"/>
      <c r="K181" s="13" t="n"/>
      <c r="L181" s="13" t="n"/>
      <c r="M181" s="13" t="n"/>
      <c r="N181" s="12" t="n"/>
      <c r="O181" s="12" t="n"/>
      <c r="P181" s="14">
        <f>IF(N181="","",IF(N181="SL",-1,K181/J181))</f>
        <v/>
      </c>
      <c r="Q181" s="14">
        <f>IF(N181="","",IF(OR(N181="SL",N181="TP0"),-1,L181/J181))</f>
        <v/>
      </c>
      <c r="R181" s="14">
        <f>IF(N181="","",IF(N181="TP2",M181/J181,-1))</f>
        <v/>
      </c>
      <c r="S181" s="14">
        <f>IF(N181="","",IF(N181="SL",-1,IF(N181="TP0",0.5*K181/J181,0.5*(K181+L181)/J181)))</f>
        <v/>
      </c>
      <c r="T181" s="14">
        <f>IF(N181="","",IF(N181="SL",-1,IF(N181="TP0",0.5*K181/J181-0.5,0.5*(K181+L181)/J181)))</f>
        <v/>
      </c>
      <c r="U181" s="15">
        <f>IF(P181="","",P181*J181/100*Config!$B$4)</f>
        <v/>
      </c>
      <c r="V181" s="15">
        <f>IF(Q181="","",Q181*J181/100*Config!$B$4)</f>
        <v/>
      </c>
      <c r="W181" s="15">
        <f>IF(R181="","",R181*J181/100*Config!$B$4)</f>
        <v/>
      </c>
      <c r="X181" s="15">
        <f>IF(S181="","",S181*J181/100*Config!$B$4)</f>
        <v/>
      </c>
      <c r="Y181" s="15">
        <f>IF(T181="","",T181*J181/100*Config!$B$4)</f>
        <v/>
      </c>
      <c r="Z181" s="15">
        <f>IF(U181="","",Config!$B$4 + SUM($U$2:U181))</f>
        <v/>
      </c>
      <c r="AA181" s="15">
        <f>IF(V181="","",Config!$B$4 + SUM($V$2:V181))</f>
        <v/>
      </c>
      <c r="AB181" s="15">
        <f>IF(W181="","",Config!$B$4 + SUM($W$2:W181))</f>
        <v/>
      </c>
      <c r="AC181" s="15">
        <f>IF(X181="","",Config!$B$4 + SUM($X$2:X181))</f>
        <v/>
      </c>
      <c r="AD181" s="15">
        <f>IF(Y181="","",Config!$B$4 + SUM($Y$2:Y181))</f>
        <v/>
      </c>
      <c r="AE181" s="15">
        <f>IF(P181="","",P181*J181/100*Config!$B$11)</f>
        <v/>
      </c>
      <c r="AF181" s="15">
        <f>IF(Q181="","",Q181*J181/100*Config!$B$11)</f>
        <v/>
      </c>
      <c r="AG181" s="15">
        <f>IF(R181="","",R181*J181/100*Config!$B$11)</f>
        <v/>
      </c>
      <c r="AH181" s="15">
        <f>IF(S181="","",S181*J181/100*Config!$B$11)</f>
        <v/>
      </c>
      <c r="AI181" s="15">
        <f>IF(T181="","",T181*J181/100*Config!$B$11)</f>
        <v/>
      </c>
      <c r="AJ181" s="15">
        <f>IF(AE181="","",Config!$B$9 + SUM($AE$2:AE181))</f>
        <v/>
      </c>
      <c r="AK181" s="15">
        <f>IF(AF181="","",Config!$B$9 + SUM($AF$2:AF181))</f>
        <v/>
      </c>
      <c r="AL181" s="15">
        <f>IF(AG181="","",Config!$B$9 + SUM($AG$2:AG181))</f>
        <v/>
      </c>
      <c r="AM181" s="15">
        <f>IF(AH181="","",Config!$B$9 + SUM($AH$2:AH181))</f>
        <v/>
      </c>
      <c r="AN181" s="15">
        <f>IF(AI181="","",Config!$B$9 + SUM($AI$2:AI181))</f>
        <v/>
      </c>
      <c r="AO181" s="16">
        <f>IF(P181="","",IF(P181&gt;0,1,0))</f>
        <v/>
      </c>
      <c r="AP181" s="16">
        <f>IF(Q181="","",IF(Q181&gt;0,1,0))</f>
        <v/>
      </c>
      <c r="AQ181" s="16">
        <f>IF(R181="","",IF(R181&gt;0,1,0))</f>
        <v/>
      </c>
      <c r="AR181" s="16">
        <f>IF(S181="","",IF(S181&gt;0,1,0))</f>
        <v/>
      </c>
      <c r="AS181" s="16">
        <f>IF(T181="","",IF(T181&gt;0,1,0))</f>
        <v/>
      </c>
      <c r="AT181" s="17">
        <f>IF(Z181="","",IF(AT180="",Z181,MAX(AT180,Z181)))</f>
        <v/>
      </c>
      <c r="AU181" s="17">
        <f>IF(AA181="","",IF(AU180="",AA181,MAX(AU180,AA181)))</f>
        <v/>
      </c>
      <c r="AV181" s="17">
        <f>IF(AB181="","",IF(AV180="",AB181,MAX(AV180,AB181)))</f>
        <v/>
      </c>
      <c r="AW181" s="17">
        <f>IF(AC181="","",IF(AW180="",AC181,MAX(AW180,AC181)))</f>
        <v/>
      </c>
      <c r="AX181" s="17">
        <f>IF(AD181="","",IF(AX180="",AD181,MAX(AX180,AD181)))</f>
        <v/>
      </c>
      <c r="AY181" s="17">
        <f>IF(Z181="","",AT181-Z181)</f>
        <v/>
      </c>
      <c r="AZ181" s="17">
        <f>IF(AA181="","",AU181-AA181)</f>
        <v/>
      </c>
      <c r="BA181" s="17">
        <f>IF(AB181="","",AV181-AB181)</f>
        <v/>
      </c>
      <c r="BB181" s="17">
        <f>IF(AC181="","",AW181-AC181)</f>
        <v/>
      </c>
      <c r="BC181" s="17">
        <f>IF(AD181="","",AX181-AD181)</f>
        <v/>
      </c>
      <c r="BD181" s="17">
        <f>IF(OR(AE181="",B181=""),"",SUMIFS($AE$2:AE181,$B$2:B181,B181))</f>
        <v/>
      </c>
      <c r="BE181" s="17">
        <f>IF(OR(AF181="",B181=""),"",SUMIFS($AF$2:AF181,$B$2:B181,B181))</f>
        <v/>
      </c>
      <c r="BF181" s="17">
        <f>IF(OR(AG181="",B181=""),"",SUMIFS($AG$2:AG181,$B$2:B181,B181))</f>
        <v/>
      </c>
      <c r="BG181" s="17">
        <f>IF(OR(AH181="",B181=""),"",SUMIFS($AH$2:AH181,$B$2:B181,B181))</f>
        <v/>
      </c>
      <c r="BH181" s="17">
        <f>IF(OR(AI181="",B181=""),"",SUMIFS($AI$2:AI181,$B$2:B181,B181))</f>
        <v/>
      </c>
      <c r="BI181" s="17">
        <f>IF(AJ181="","",IF(BI180="",AJ181,MAX(BI180,AJ181)))</f>
        <v/>
      </c>
      <c r="BJ181" s="17">
        <f>IF(AK181="","",IF(BJ180="",AK181,MAX(BJ180,AK181)))</f>
        <v/>
      </c>
      <c r="BK181" s="17">
        <f>IF(AL181="","",IF(BK180="",AL181,MAX(BK180,AL181)))</f>
        <v/>
      </c>
      <c r="BL181" s="17">
        <f>IF(AM181="","",IF(BL180="",AM181,MAX(BL180,AM181)))</f>
        <v/>
      </c>
      <c r="BM181" s="17">
        <f>IF(AN181="","",IF(BM180="",AN181,MAX(BM180,AN181)))</f>
        <v/>
      </c>
      <c r="BN181" s="17">
        <f>IF(AJ181="","",BI181-AJ181)</f>
        <v/>
      </c>
      <c r="BO181" s="17">
        <f>IF(AK181="","",BJ181-AK181)</f>
        <v/>
      </c>
      <c r="BP181" s="17">
        <f>IF(AL181="","",BK181-AL181)</f>
        <v/>
      </c>
      <c r="BQ181" s="17">
        <f>IF(AM181="","",BL181-AM181)</f>
        <v/>
      </c>
      <c r="BR181" s="17">
        <f>IF(AN181="","",BM181-AN181)</f>
        <v/>
      </c>
    </row>
    <row r="182">
      <c r="A182">
        <f>ROW()-1</f>
        <v/>
      </c>
      <c r="B182" s="9" t="n"/>
      <c r="C182" s="12" t="n"/>
      <c r="D182" s="11">
        <f>IF(B182="","",CHOOSE(WEEKDAY(B182,2),"Lu","Ma","Mi","Jo","Vi","Sa","Du"))</f>
        <v/>
      </c>
      <c r="E182" s="11">
        <f>IF(OR(B182="",C182=""),"",IF(OR(WEEKDAY(B182,2)=1,WEEKDAY(B182,2)=5),"D",IF(AND(C182&gt;=TIME(15,30,0),C182&lt;TIME(16,30,0)),"C",IF(AND(AND(WEEKDAY(B182,2)&gt;=2,WEEKDAY(B182,2)&lt;=4),C182&gt;=TIME(16,35,0),C182&lt;TIME(17,0,0)),"A1",IF(AND(AND(WEEKDAY(B182,2)&gt;=2,WEEKDAY(B182,2)&lt;=4),C182&gt;=TIME(17,0,0),C182&lt;TIME(18,0,0)),"A2",IF(AND(AND(WEEKDAY(B182,2)&gt;=2,WEEKDAY(B182,2)&lt;=4),C182&gt;=TIME(18,0,0),C182&lt;TIME(19,0,0)),"A3",IF(AND(AND(WEEKDAY(B182,2)&gt;=2,WEEKDAY(B182,2)&lt;=4),C182&gt;=TIME(22,0,0),C182&lt;TIME(22,45,0)),"B","Other")))))))</f>
        <v/>
      </c>
      <c r="F182" s="12" t="n"/>
      <c r="G182" s="12" t="n"/>
      <c r="H182" s="12" t="n"/>
      <c r="I182" s="12" t="n"/>
      <c r="J182" s="13" t="n"/>
      <c r="K182" s="13" t="n"/>
      <c r="L182" s="13" t="n"/>
      <c r="M182" s="13" t="n"/>
      <c r="N182" s="12" t="n"/>
      <c r="O182" s="12" t="n"/>
      <c r="P182" s="14">
        <f>IF(N182="","",IF(N182="SL",-1,K182/J182))</f>
        <v/>
      </c>
      <c r="Q182" s="14">
        <f>IF(N182="","",IF(OR(N182="SL",N182="TP0"),-1,L182/J182))</f>
        <v/>
      </c>
      <c r="R182" s="14">
        <f>IF(N182="","",IF(N182="TP2",M182/J182,-1))</f>
        <v/>
      </c>
      <c r="S182" s="14">
        <f>IF(N182="","",IF(N182="SL",-1,IF(N182="TP0",0.5*K182/J182,0.5*(K182+L182)/J182)))</f>
        <v/>
      </c>
      <c r="T182" s="14">
        <f>IF(N182="","",IF(N182="SL",-1,IF(N182="TP0",0.5*K182/J182-0.5,0.5*(K182+L182)/J182)))</f>
        <v/>
      </c>
      <c r="U182" s="15">
        <f>IF(P182="","",P182*J182/100*Config!$B$4)</f>
        <v/>
      </c>
      <c r="V182" s="15">
        <f>IF(Q182="","",Q182*J182/100*Config!$B$4)</f>
        <v/>
      </c>
      <c r="W182" s="15">
        <f>IF(R182="","",R182*J182/100*Config!$B$4)</f>
        <v/>
      </c>
      <c r="X182" s="15">
        <f>IF(S182="","",S182*J182/100*Config!$B$4)</f>
        <v/>
      </c>
      <c r="Y182" s="15">
        <f>IF(T182="","",T182*J182/100*Config!$B$4)</f>
        <v/>
      </c>
      <c r="Z182" s="15">
        <f>IF(U182="","",Config!$B$4 + SUM($U$2:U182))</f>
        <v/>
      </c>
      <c r="AA182" s="15">
        <f>IF(V182="","",Config!$B$4 + SUM($V$2:V182))</f>
        <v/>
      </c>
      <c r="AB182" s="15">
        <f>IF(W182="","",Config!$B$4 + SUM($W$2:W182))</f>
        <v/>
      </c>
      <c r="AC182" s="15">
        <f>IF(X182="","",Config!$B$4 + SUM($X$2:X182))</f>
        <v/>
      </c>
      <c r="AD182" s="15">
        <f>IF(Y182="","",Config!$B$4 + SUM($Y$2:Y182))</f>
        <v/>
      </c>
      <c r="AE182" s="15">
        <f>IF(P182="","",P182*J182/100*Config!$B$11)</f>
        <v/>
      </c>
      <c r="AF182" s="15">
        <f>IF(Q182="","",Q182*J182/100*Config!$B$11)</f>
        <v/>
      </c>
      <c r="AG182" s="15">
        <f>IF(R182="","",R182*J182/100*Config!$B$11)</f>
        <v/>
      </c>
      <c r="AH182" s="15">
        <f>IF(S182="","",S182*J182/100*Config!$B$11)</f>
        <v/>
      </c>
      <c r="AI182" s="15">
        <f>IF(T182="","",T182*J182/100*Config!$B$11)</f>
        <v/>
      </c>
      <c r="AJ182" s="15">
        <f>IF(AE182="","",Config!$B$9 + SUM($AE$2:AE182))</f>
        <v/>
      </c>
      <c r="AK182" s="15">
        <f>IF(AF182="","",Config!$B$9 + SUM($AF$2:AF182))</f>
        <v/>
      </c>
      <c r="AL182" s="15">
        <f>IF(AG182="","",Config!$B$9 + SUM($AG$2:AG182))</f>
        <v/>
      </c>
      <c r="AM182" s="15">
        <f>IF(AH182="","",Config!$B$9 + SUM($AH$2:AH182))</f>
        <v/>
      </c>
      <c r="AN182" s="15">
        <f>IF(AI182="","",Config!$B$9 + SUM($AI$2:AI182))</f>
        <v/>
      </c>
      <c r="AO182" s="16">
        <f>IF(P182="","",IF(P182&gt;0,1,0))</f>
        <v/>
      </c>
      <c r="AP182" s="16">
        <f>IF(Q182="","",IF(Q182&gt;0,1,0))</f>
        <v/>
      </c>
      <c r="AQ182" s="16">
        <f>IF(R182="","",IF(R182&gt;0,1,0))</f>
        <v/>
      </c>
      <c r="AR182" s="16">
        <f>IF(S182="","",IF(S182&gt;0,1,0))</f>
        <v/>
      </c>
      <c r="AS182" s="16">
        <f>IF(T182="","",IF(T182&gt;0,1,0))</f>
        <v/>
      </c>
      <c r="AT182" s="17">
        <f>IF(Z182="","",IF(AT181="",Z182,MAX(AT181,Z182)))</f>
        <v/>
      </c>
      <c r="AU182" s="17">
        <f>IF(AA182="","",IF(AU181="",AA182,MAX(AU181,AA182)))</f>
        <v/>
      </c>
      <c r="AV182" s="17">
        <f>IF(AB182="","",IF(AV181="",AB182,MAX(AV181,AB182)))</f>
        <v/>
      </c>
      <c r="AW182" s="17">
        <f>IF(AC182="","",IF(AW181="",AC182,MAX(AW181,AC182)))</f>
        <v/>
      </c>
      <c r="AX182" s="17">
        <f>IF(AD182="","",IF(AX181="",AD182,MAX(AX181,AD182)))</f>
        <v/>
      </c>
      <c r="AY182" s="17">
        <f>IF(Z182="","",AT182-Z182)</f>
        <v/>
      </c>
      <c r="AZ182" s="17">
        <f>IF(AA182="","",AU182-AA182)</f>
        <v/>
      </c>
      <c r="BA182" s="17">
        <f>IF(AB182="","",AV182-AB182)</f>
        <v/>
      </c>
      <c r="BB182" s="17">
        <f>IF(AC182="","",AW182-AC182)</f>
        <v/>
      </c>
      <c r="BC182" s="17">
        <f>IF(AD182="","",AX182-AD182)</f>
        <v/>
      </c>
      <c r="BD182" s="17">
        <f>IF(OR(AE182="",B182=""),"",SUMIFS($AE$2:AE182,$B$2:B182,B182))</f>
        <v/>
      </c>
      <c r="BE182" s="17">
        <f>IF(OR(AF182="",B182=""),"",SUMIFS($AF$2:AF182,$B$2:B182,B182))</f>
        <v/>
      </c>
      <c r="BF182" s="17">
        <f>IF(OR(AG182="",B182=""),"",SUMIFS($AG$2:AG182,$B$2:B182,B182))</f>
        <v/>
      </c>
      <c r="BG182" s="17">
        <f>IF(OR(AH182="",B182=""),"",SUMIFS($AH$2:AH182,$B$2:B182,B182))</f>
        <v/>
      </c>
      <c r="BH182" s="17">
        <f>IF(OR(AI182="",B182=""),"",SUMIFS($AI$2:AI182,$B$2:B182,B182))</f>
        <v/>
      </c>
      <c r="BI182" s="17">
        <f>IF(AJ182="","",IF(BI181="",AJ182,MAX(BI181,AJ182)))</f>
        <v/>
      </c>
      <c r="BJ182" s="17">
        <f>IF(AK182="","",IF(BJ181="",AK182,MAX(BJ181,AK182)))</f>
        <v/>
      </c>
      <c r="BK182" s="17">
        <f>IF(AL182="","",IF(BK181="",AL182,MAX(BK181,AL182)))</f>
        <v/>
      </c>
      <c r="BL182" s="17">
        <f>IF(AM182="","",IF(BL181="",AM182,MAX(BL181,AM182)))</f>
        <v/>
      </c>
      <c r="BM182" s="17">
        <f>IF(AN182="","",IF(BM181="",AN182,MAX(BM181,AN182)))</f>
        <v/>
      </c>
      <c r="BN182" s="17">
        <f>IF(AJ182="","",BI182-AJ182)</f>
        <v/>
      </c>
      <c r="BO182" s="17">
        <f>IF(AK182="","",BJ182-AK182)</f>
        <v/>
      </c>
      <c r="BP182" s="17">
        <f>IF(AL182="","",BK182-AL182)</f>
        <v/>
      </c>
      <c r="BQ182" s="17">
        <f>IF(AM182="","",BL182-AM182)</f>
        <v/>
      </c>
      <c r="BR182" s="17">
        <f>IF(AN182="","",BM182-AN182)</f>
        <v/>
      </c>
    </row>
    <row r="183">
      <c r="A183">
        <f>ROW()-1</f>
        <v/>
      </c>
      <c r="B183" s="9" t="n"/>
      <c r="C183" s="12" t="n"/>
      <c r="D183" s="11">
        <f>IF(B183="","",CHOOSE(WEEKDAY(B183,2),"Lu","Ma","Mi","Jo","Vi","Sa","Du"))</f>
        <v/>
      </c>
      <c r="E183" s="11">
        <f>IF(OR(B183="",C183=""),"",IF(OR(WEEKDAY(B183,2)=1,WEEKDAY(B183,2)=5),"D",IF(AND(C183&gt;=TIME(15,30,0),C183&lt;TIME(16,30,0)),"C",IF(AND(AND(WEEKDAY(B183,2)&gt;=2,WEEKDAY(B183,2)&lt;=4),C183&gt;=TIME(16,35,0),C183&lt;TIME(17,0,0)),"A1",IF(AND(AND(WEEKDAY(B183,2)&gt;=2,WEEKDAY(B183,2)&lt;=4),C183&gt;=TIME(17,0,0),C183&lt;TIME(18,0,0)),"A2",IF(AND(AND(WEEKDAY(B183,2)&gt;=2,WEEKDAY(B183,2)&lt;=4),C183&gt;=TIME(18,0,0),C183&lt;TIME(19,0,0)),"A3",IF(AND(AND(WEEKDAY(B183,2)&gt;=2,WEEKDAY(B183,2)&lt;=4),C183&gt;=TIME(22,0,0),C183&lt;TIME(22,45,0)),"B","Other")))))))</f>
        <v/>
      </c>
      <c r="F183" s="12" t="n"/>
      <c r="G183" s="12" t="n"/>
      <c r="H183" s="12" t="n"/>
      <c r="I183" s="12" t="n"/>
      <c r="J183" s="13" t="n"/>
      <c r="K183" s="13" t="n"/>
      <c r="L183" s="13" t="n"/>
      <c r="M183" s="13" t="n"/>
      <c r="N183" s="12" t="n"/>
      <c r="O183" s="12" t="n"/>
      <c r="P183" s="14">
        <f>IF(N183="","",IF(N183="SL",-1,K183/J183))</f>
        <v/>
      </c>
      <c r="Q183" s="14">
        <f>IF(N183="","",IF(OR(N183="SL",N183="TP0"),-1,L183/J183))</f>
        <v/>
      </c>
      <c r="R183" s="14">
        <f>IF(N183="","",IF(N183="TP2",M183/J183,-1))</f>
        <v/>
      </c>
      <c r="S183" s="14">
        <f>IF(N183="","",IF(N183="SL",-1,IF(N183="TP0",0.5*K183/J183,0.5*(K183+L183)/J183)))</f>
        <v/>
      </c>
      <c r="T183" s="14">
        <f>IF(N183="","",IF(N183="SL",-1,IF(N183="TP0",0.5*K183/J183-0.5,0.5*(K183+L183)/J183)))</f>
        <v/>
      </c>
      <c r="U183" s="15">
        <f>IF(P183="","",P183*J183/100*Config!$B$4)</f>
        <v/>
      </c>
      <c r="V183" s="15">
        <f>IF(Q183="","",Q183*J183/100*Config!$B$4)</f>
        <v/>
      </c>
      <c r="W183" s="15">
        <f>IF(R183="","",R183*J183/100*Config!$B$4)</f>
        <v/>
      </c>
      <c r="X183" s="15">
        <f>IF(S183="","",S183*J183/100*Config!$B$4)</f>
        <v/>
      </c>
      <c r="Y183" s="15">
        <f>IF(T183="","",T183*J183/100*Config!$B$4)</f>
        <v/>
      </c>
      <c r="Z183" s="15">
        <f>IF(U183="","",Config!$B$4 + SUM($U$2:U183))</f>
        <v/>
      </c>
      <c r="AA183" s="15">
        <f>IF(V183="","",Config!$B$4 + SUM($V$2:V183))</f>
        <v/>
      </c>
      <c r="AB183" s="15">
        <f>IF(W183="","",Config!$B$4 + SUM($W$2:W183))</f>
        <v/>
      </c>
      <c r="AC183" s="15">
        <f>IF(X183="","",Config!$B$4 + SUM($X$2:X183))</f>
        <v/>
      </c>
      <c r="AD183" s="15">
        <f>IF(Y183="","",Config!$B$4 + SUM($Y$2:Y183))</f>
        <v/>
      </c>
      <c r="AE183" s="15">
        <f>IF(P183="","",P183*J183/100*Config!$B$11)</f>
        <v/>
      </c>
      <c r="AF183" s="15">
        <f>IF(Q183="","",Q183*J183/100*Config!$B$11)</f>
        <v/>
      </c>
      <c r="AG183" s="15">
        <f>IF(R183="","",R183*J183/100*Config!$B$11)</f>
        <v/>
      </c>
      <c r="AH183" s="15">
        <f>IF(S183="","",S183*J183/100*Config!$B$11)</f>
        <v/>
      </c>
      <c r="AI183" s="15">
        <f>IF(T183="","",T183*J183/100*Config!$B$11)</f>
        <v/>
      </c>
      <c r="AJ183" s="15">
        <f>IF(AE183="","",Config!$B$9 + SUM($AE$2:AE183))</f>
        <v/>
      </c>
      <c r="AK183" s="15">
        <f>IF(AF183="","",Config!$B$9 + SUM($AF$2:AF183))</f>
        <v/>
      </c>
      <c r="AL183" s="15">
        <f>IF(AG183="","",Config!$B$9 + SUM($AG$2:AG183))</f>
        <v/>
      </c>
      <c r="AM183" s="15">
        <f>IF(AH183="","",Config!$B$9 + SUM($AH$2:AH183))</f>
        <v/>
      </c>
      <c r="AN183" s="15">
        <f>IF(AI183="","",Config!$B$9 + SUM($AI$2:AI183))</f>
        <v/>
      </c>
      <c r="AO183" s="16">
        <f>IF(P183="","",IF(P183&gt;0,1,0))</f>
        <v/>
      </c>
      <c r="AP183" s="16">
        <f>IF(Q183="","",IF(Q183&gt;0,1,0))</f>
        <v/>
      </c>
      <c r="AQ183" s="16">
        <f>IF(R183="","",IF(R183&gt;0,1,0))</f>
        <v/>
      </c>
      <c r="AR183" s="16">
        <f>IF(S183="","",IF(S183&gt;0,1,0))</f>
        <v/>
      </c>
      <c r="AS183" s="16">
        <f>IF(T183="","",IF(T183&gt;0,1,0))</f>
        <v/>
      </c>
      <c r="AT183" s="17">
        <f>IF(Z183="","",IF(AT182="",Z183,MAX(AT182,Z183)))</f>
        <v/>
      </c>
      <c r="AU183" s="17">
        <f>IF(AA183="","",IF(AU182="",AA183,MAX(AU182,AA183)))</f>
        <v/>
      </c>
      <c r="AV183" s="17">
        <f>IF(AB183="","",IF(AV182="",AB183,MAX(AV182,AB183)))</f>
        <v/>
      </c>
      <c r="AW183" s="17">
        <f>IF(AC183="","",IF(AW182="",AC183,MAX(AW182,AC183)))</f>
        <v/>
      </c>
      <c r="AX183" s="17">
        <f>IF(AD183="","",IF(AX182="",AD183,MAX(AX182,AD183)))</f>
        <v/>
      </c>
      <c r="AY183" s="17">
        <f>IF(Z183="","",AT183-Z183)</f>
        <v/>
      </c>
      <c r="AZ183" s="17">
        <f>IF(AA183="","",AU183-AA183)</f>
        <v/>
      </c>
      <c r="BA183" s="17">
        <f>IF(AB183="","",AV183-AB183)</f>
        <v/>
      </c>
      <c r="BB183" s="17">
        <f>IF(AC183="","",AW183-AC183)</f>
        <v/>
      </c>
      <c r="BC183" s="17">
        <f>IF(AD183="","",AX183-AD183)</f>
        <v/>
      </c>
      <c r="BD183" s="17">
        <f>IF(OR(AE183="",B183=""),"",SUMIFS($AE$2:AE183,$B$2:B183,B183))</f>
        <v/>
      </c>
      <c r="BE183" s="17">
        <f>IF(OR(AF183="",B183=""),"",SUMIFS($AF$2:AF183,$B$2:B183,B183))</f>
        <v/>
      </c>
      <c r="BF183" s="17">
        <f>IF(OR(AG183="",B183=""),"",SUMIFS($AG$2:AG183,$B$2:B183,B183))</f>
        <v/>
      </c>
      <c r="BG183" s="17">
        <f>IF(OR(AH183="",B183=""),"",SUMIFS($AH$2:AH183,$B$2:B183,B183))</f>
        <v/>
      </c>
      <c r="BH183" s="17">
        <f>IF(OR(AI183="",B183=""),"",SUMIFS($AI$2:AI183,$B$2:B183,B183))</f>
        <v/>
      </c>
      <c r="BI183" s="17">
        <f>IF(AJ183="","",IF(BI182="",AJ183,MAX(BI182,AJ183)))</f>
        <v/>
      </c>
      <c r="BJ183" s="17">
        <f>IF(AK183="","",IF(BJ182="",AK183,MAX(BJ182,AK183)))</f>
        <v/>
      </c>
      <c r="BK183" s="17">
        <f>IF(AL183="","",IF(BK182="",AL183,MAX(BK182,AL183)))</f>
        <v/>
      </c>
      <c r="BL183" s="17">
        <f>IF(AM183="","",IF(BL182="",AM183,MAX(BL182,AM183)))</f>
        <v/>
      </c>
      <c r="BM183" s="17">
        <f>IF(AN183="","",IF(BM182="",AN183,MAX(BM182,AN183)))</f>
        <v/>
      </c>
      <c r="BN183" s="17">
        <f>IF(AJ183="","",BI183-AJ183)</f>
        <v/>
      </c>
      <c r="BO183" s="17">
        <f>IF(AK183="","",BJ183-AK183)</f>
        <v/>
      </c>
      <c r="BP183" s="17">
        <f>IF(AL183="","",BK183-AL183)</f>
        <v/>
      </c>
      <c r="BQ183" s="17">
        <f>IF(AM183="","",BL183-AM183)</f>
        <v/>
      </c>
      <c r="BR183" s="17">
        <f>IF(AN183="","",BM183-AN183)</f>
        <v/>
      </c>
    </row>
    <row r="184">
      <c r="A184">
        <f>ROW()-1</f>
        <v/>
      </c>
      <c r="B184" s="9" t="n"/>
      <c r="C184" s="12" t="n"/>
      <c r="D184" s="11">
        <f>IF(B184="","",CHOOSE(WEEKDAY(B184,2),"Lu","Ma","Mi","Jo","Vi","Sa","Du"))</f>
        <v/>
      </c>
      <c r="E184" s="11">
        <f>IF(OR(B184="",C184=""),"",IF(OR(WEEKDAY(B184,2)=1,WEEKDAY(B184,2)=5),"D",IF(AND(C184&gt;=TIME(15,30,0),C184&lt;TIME(16,30,0)),"C",IF(AND(AND(WEEKDAY(B184,2)&gt;=2,WEEKDAY(B184,2)&lt;=4),C184&gt;=TIME(16,35,0),C184&lt;TIME(17,0,0)),"A1",IF(AND(AND(WEEKDAY(B184,2)&gt;=2,WEEKDAY(B184,2)&lt;=4),C184&gt;=TIME(17,0,0),C184&lt;TIME(18,0,0)),"A2",IF(AND(AND(WEEKDAY(B184,2)&gt;=2,WEEKDAY(B184,2)&lt;=4),C184&gt;=TIME(18,0,0),C184&lt;TIME(19,0,0)),"A3",IF(AND(AND(WEEKDAY(B184,2)&gt;=2,WEEKDAY(B184,2)&lt;=4),C184&gt;=TIME(22,0,0),C184&lt;TIME(22,45,0)),"B","Other")))))))</f>
        <v/>
      </c>
      <c r="F184" s="12" t="n"/>
      <c r="G184" s="12" t="n"/>
      <c r="H184" s="12" t="n"/>
      <c r="I184" s="12" t="n"/>
      <c r="J184" s="13" t="n"/>
      <c r="K184" s="13" t="n"/>
      <c r="L184" s="13" t="n"/>
      <c r="M184" s="13" t="n"/>
      <c r="N184" s="12" t="n"/>
      <c r="O184" s="12" t="n"/>
      <c r="P184" s="14">
        <f>IF(N184="","",IF(N184="SL",-1,K184/J184))</f>
        <v/>
      </c>
      <c r="Q184" s="14">
        <f>IF(N184="","",IF(OR(N184="SL",N184="TP0"),-1,L184/J184))</f>
        <v/>
      </c>
      <c r="R184" s="14">
        <f>IF(N184="","",IF(N184="TP2",M184/J184,-1))</f>
        <v/>
      </c>
      <c r="S184" s="14">
        <f>IF(N184="","",IF(N184="SL",-1,IF(N184="TP0",0.5*K184/J184,0.5*(K184+L184)/J184)))</f>
        <v/>
      </c>
      <c r="T184" s="14">
        <f>IF(N184="","",IF(N184="SL",-1,IF(N184="TP0",0.5*K184/J184-0.5,0.5*(K184+L184)/J184)))</f>
        <v/>
      </c>
      <c r="U184" s="15">
        <f>IF(P184="","",P184*J184/100*Config!$B$4)</f>
        <v/>
      </c>
      <c r="V184" s="15">
        <f>IF(Q184="","",Q184*J184/100*Config!$B$4)</f>
        <v/>
      </c>
      <c r="W184" s="15">
        <f>IF(R184="","",R184*J184/100*Config!$B$4)</f>
        <v/>
      </c>
      <c r="X184" s="15">
        <f>IF(S184="","",S184*J184/100*Config!$B$4)</f>
        <v/>
      </c>
      <c r="Y184" s="15">
        <f>IF(T184="","",T184*J184/100*Config!$B$4)</f>
        <v/>
      </c>
      <c r="Z184" s="15">
        <f>IF(U184="","",Config!$B$4 + SUM($U$2:U184))</f>
        <v/>
      </c>
      <c r="AA184" s="15">
        <f>IF(V184="","",Config!$B$4 + SUM($V$2:V184))</f>
        <v/>
      </c>
      <c r="AB184" s="15">
        <f>IF(W184="","",Config!$B$4 + SUM($W$2:W184))</f>
        <v/>
      </c>
      <c r="AC184" s="15">
        <f>IF(X184="","",Config!$B$4 + SUM($X$2:X184))</f>
        <v/>
      </c>
      <c r="AD184" s="15">
        <f>IF(Y184="","",Config!$B$4 + SUM($Y$2:Y184))</f>
        <v/>
      </c>
      <c r="AE184" s="15">
        <f>IF(P184="","",P184*J184/100*Config!$B$11)</f>
        <v/>
      </c>
      <c r="AF184" s="15">
        <f>IF(Q184="","",Q184*J184/100*Config!$B$11)</f>
        <v/>
      </c>
      <c r="AG184" s="15">
        <f>IF(R184="","",R184*J184/100*Config!$B$11)</f>
        <v/>
      </c>
      <c r="AH184" s="15">
        <f>IF(S184="","",S184*J184/100*Config!$B$11)</f>
        <v/>
      </c>
      <c r="AI184" s="15">
        <f>IF(T184="","",T184*J184/100*Config!$B$11)</f>
        <v/>
      </c>
      <c r="AJ184" s="15">
        <f>IF(AE184="","",Config!$B$9 + SUM($AE$2:AE184))</f>
        <v/>
      </c>
      <c r="AK184" s="15">
        <f>IF(AF184="","",Config!$B$9 + SUM($AF$2:AF184))</f>
        <v/>
      </c>
      <c r="AL184" s="15">
        <f>IF(AG184="","",Config!$B$9 + SUM($AG$2:AG184))</f>
        <v/>
      </c>
      <c r="AM184" s="15">
        <f>IF(AH184="","",Config!$B$9 + SUM($AH$2:AH184))</f>
        <v/>
      </c>
      <c r="AN184" s="15">
        <f>IF(AI184="","",Config!$B$9 + SUM($AI$2:AI184))</f>
        <v/>
      </c>
      <c r="AO184" s="16">
        <f>IF(P184="","",IF(P184&gt;0,1,0))</f>
        <v/>
      </c>
      <c r="AP184" s="16">
        <f>IF(Q184="","",IF(Q184&gt;0,1,0))</f>
        <v/>
      </c>
      <c r="AQ184" s="16">
        <f>IF(R184="","",IF(R184&gt;0,1,0))</f>
        <v/>
      </c>
      <c r="AR184" s="16">
        <f>IF(S184="","",IF(S184&gt;0,1,0))</f>
        <v/>
      </c>
      <c r="AS184" s="16">
        <f>IF(T184="","",IF(T184&gt;0,1,0))</f>
        <v/>
      </c>
      <c r="AT184" s="17">
        <f>IF(Z184="","",IF(AT183="",Z184,MAX(AT183,Z184)))</f>
        <v/>
      </c>
      <c r="AU184" s="17">
        <f>IF(AA184="","",IF(AU183="",AA184,MAX(AU183,AA184)))</f>
        <v/>
      </c>
      <c r="AV184" s="17">
        <f>IF(AB184="","",IF(AV183="",AB184,MAX(AV183,AB184)))</f>
        <v/>
      </c>
      <c r="AW184" s="17">
        <f>IF(AC184="","",IF(AW183="",AC184,MAX(AW183,AC184)))</f>
        <v/>
      </c>
      <c r="AX184" s="17">
        <f>IF(AD184="","",IF(AX183="",AD184,MAX(AX183,AD184)))</f>
        <v/>
      </c>
      <c r="AY184" s="17">
        <f>IF(Z184="","",AT184-Z184)</f>
        <v/>
      </c>
      <c r="AZ184" s="17">
        <f>IF(AA184="","",AU184-AA184)</f>
        <v/>
      </c>
      <c r="BA184" s="17">
        <f>IF(AB184="","",AV184-AB184)</f>
        <v/>
      </c>
      <c r="BB184" s="17">
        <f>IF(AC184="","",AW184-AC184)</f>
        <v/>
      </c>
      <c r="BC184" s="17">
        <f>IF(AD184="","",AX184-AD184)</f>
        <v/>
      </c>
      <c r="BD184" s="17">
        <f>IF(OR(AE184="",B184=""),"",SUMIFS($AE$2:AE184,$B$2:B184,B184))</f>
        <v/>
      </c>
      <c r="BE184" s="17">
        <f>IF(OR(AF184="",B184=""),"",SUMIFS($AF$2:AF184,$B$2:B184,B184))</f>
        <v/>
      </c>
      <c r="BF184" s="17">
        <f>IF(OR(AG184="",B184=""),"",SUMIFS($AG$2:AG184,$B$2:B184,B184))</f>
        <v/>
      </c>
      <c r="BG184" s="17">
        <f>IF(OR(AH184="",B184=""),"",SUMIFS($AH$2:AH184,$B$2:B184,B184))</f>
        <v/>
      </c>
      <c r="BH184" s="17">
        <f>IF(OR(AI184="",B184=""),"",SUMIFS($AI$2:AI184,$B$2:B184,B184))</f>
        <v/>
      </c>
      <c r="BI184" s="17">
        <f>IF(AJ184="","",IF(BI183="",AJ184,MAX(BI183,AJ184)))</f>
        <v/>
      </c>
      <c r="BJ184" s="17">
        <f>IF(AK184="","",IF(BJ183="",AK184,MAX(BJ183,AK184)))</f>
        <v/>
      </c>
      <c r="BK184" s="17">
        <f>IF(AL184="","",IF(BK183="",AL184,MAX(BK183,AL184)))</f>
        <v/>
      </c>
      <c r="BL184" s="17">
        <f>IF(AM184="","",IF(BL183="",AM184,MAX(BL183,AM184)))</f>
        <v/>
      </c>
      <c r="BM184" s="17">
        <f>IF(AN184="","",IF(BM183="",AN184,MAX(BM183,AN184)))</f>
        <v/>
      </c>
      <c r="BN184" s="17">
        <f>IF(AJ184="","",BI184-AJ184)</f>
        <v/>
      </c>
      <c r="BO184" s="17">
        <f>IF(AK184="","",BJ184-AK184)</f>
        <v/>
      </c>
      <c r="BP184" s="17">
        <f>IF(AL184="","",BK184-AL184)</f>
        <v/>
      </c>
      <c r="BQ184" s="17">
        <f>IF(AM184="","",BL184-AM184)</f>
        <v/>
      </c>
      <c r="BR184" s="17">
        <f>IF(AN184="","",BM184-AN184)</f>
        <v/>
      </c>
    </row>
    <row r="185">
      <c r="A185">
        <f>ROW()-1</f>
        <v/>
      </c>
      <c r="B185" s="9" t="n"/>
      <c r="C185" s="12" t="n"/>
      <c r="D185" s="11">
        <f>IF(B185="","",CHOOSE(WEEKDAY(B185,2),"Lu","Ma","Mi","Jo","Vi","Sa","Du"))</f>
        <v/>
      </c>
      <c r="E185" s="11">
        <f>IF(OR(B185="",C185=""),"",IF(OR(WEEKDAY(B185,2)=1,WEEKDAY(B185,2)=5),"D",IF(AND(C185&gt;=TIME(15,30,0),C185&lt;TIME(16,30,0)),"C",IF(AND(AND(WEEKDAY(B185,2)&gt;=2,WEEKDAY(B185,2)&lt;=4),C185&gt;=TIME(16,35,0),C185&lt;TIME(17,0,0)),"A1",IF(AND(AND(WEEKDAY(B185,2)&gt;=2,WEEKDAY(B185,2)&lt;=4),C185&gt;=TIME(17,0,0),C185&lt;TIME(18,0,0)),"A2",IF(AND(AND(WEEKDAY(B185,2)&gt;=2,WEEKDAY(B185,2)&lt;=4),C185&gt;=TIME(18,0,0),C185&lt;TIME(19,0,0)),"A3",IF(AND(AND(WEEKDAY(B185,2)&gt;=2,WEEKDAY(B185,2)&lt;=4),C185&gt;=TIME(22,0,0),C185&lt;TIME(22,45,0)),"B","Other")))))))</f>
        <v/>
      </c>
      <c r="F185" s="12" t="n"/>
      <c r="G185" s="12" t="n"/>
      <c r="H185" s="12" t="n"/>
      <c r="I185" s="12" t="n"/>
      <c r="J185" s="13" t="n"/>
      <c r="K185" s="13" t="n"/>
      <c r="L185" s="13" t="n"/>
      <c r="M185" s="13" t="n"/>
      <c r="N185" s="12" t="n"/>
      <c r="O185" s="12" t="n"/>
      <c r="P185" s="14">
        <f>IF(N185="","",IF(N185="SL",-1,K185/J185))</f>
        <v/>
      </c>
      <c r="Q185" s="14">
        <f>IF(N185="","",IF(OR(N185="SL",N185="TP0"),-1,L185/J185))</f>
        <v/>
      </c>
      <c r="R185" s="14">
        <f>IF(N185="","",IF(N185="TP2",M185/J185,-1))</f>
        <v/>
      </c>
      <c r="S185" s="14">
        <f>IF(N185="","",IF(N185="SL",-1,IF(N185="TP0",0.5*K185/J185,0.5*(K185+L185)/J185)))</f>
        <v/>
      </c>
      <c r="T185" s="14">
        <f>IF(N185="","",IF(N185="SL",-1,IF(N185="TP0",0.5*K185/J185-0.5,0.5*(K185+L185)/J185)))</f>
        <v/>
      </c>
      <c r="U185" s="15">
        <f>IF(P185="","",P185*J185/100*Config!$B$4)</f>
        <v/>
      </c>
      <c r="V185" s="15">
        <f>IF(Q185="","",Q185*J185/100*Config!$B$4)</f>
        <v/>
      </c>
      <c r="W185" s="15">
        <f>IF(R185="","",R185*J185/100*Config!$B$4)</f>
        <v/>
      </c>
      <c r="X185" s="15">
        <f>IF(S185="","",S185*J185/100*Config!$B$4)</f>
        <v/>
      </c>
      <c r="Y185" s="15">
        <f>IF(T185="","",T185*J185/100*Config!$B$4)</f>
        <v/>
      </c>
      <c r="Z185" s="15">
        <f>IF(U185="","",Config!$B$4 + SUM($U$2:U185))</f>
        <v/>
      </c>
      <c r="AA185" s="15">
        <f>IF(V185="","",Config!$B$4 + SUM($V$2:V185))</f>
        <v/>
      </c>
      <c r="AB185" s="15">
        <f>IF(W185="","",Config!$B$4 + SUM($W$2:W185))</f>
        <v/>
      </c>
      <c r="AC185" s="15">
        <f>IF(X185="","",Config!$B$4 + SUM($X$2:X185))</f>
        <v/>
      </c>
      <c r="AD185" s="15">
        <f>IF(Y185="","",Config!$B$4 + SUM($Y$2:Y185))</f>
        <v/>
      </c>
      <c r="AE185" s="15">
        <f>IF(P185="","",P185*J185/100*Config!$B$11)</f>
        <v/>
      </c>
      <c r="AF185" s="15">
        <f>IF(Q185="","",Q185*J185/100*Config!$B$11)</f>
        <v/>
      </c>
      <c r="AG185" s="15">
        <f>IF(R185="","",R185*J185/100*Config!$B$11)</f>
        <v/>
      </c>
      <c r="AH185" s="15">
        <f>IF(S185="","",S185*J185/100*Config!$B$11)</f>
        <v/>
      </c>
      <c r="AI185" s="15">
        <f>IF(T185="","",T185*J185/100*Config!$B$11)</f>
        <v/>
      </c>
      <c r="AJ185" s="15">
        <f>IF(AE185="","",Config!$B$9 + SUM($AE$2:AE185))</f>
        <v/>
      </c>
      <c r="AK185" s="15">
        <f>IF(AF185="","",Config!$B$9 + SUM($AF$2:AF185))</f>
        <v/>
      </c>
      <c r="AL185" s="15">
        <f>IF(AG185="","",Config!$B$9 + SUM($AG$2:AG185))</f>
        <v/>
      </c>
      <c r="AM185" s="15">
        <f>IF(AH185="","",Config!$B$9 + SUM($AH$2:AH185))</f>
        <v/>
      </c>
      <c r="AN185" s="15">
        <f>IF(AI185="","",Config!$B$9 + SUM($AI$2:AI185))</f>
        <v/>
      </c>
      <c r="AO185" s="16">
        <f>IF(P185="","",IF(P185&gt;0,1,0))</f>
        <v/>
      </c>
      <c r="AP185" s="16">
        <f>IF(Q185="","",IF(Q185&gt;0,1,0))</f>
        <v/>
      </c>
      <c r="AQ185" s="16">
        <f>IF(R185="","",IF(R185&gt;0,1,0))</f>
        <v/>
      </c>
      <c r="AR185" s="16">
        <f>IF(S185="","",IF(S185&gt;0,1,0))</f>
        <v/>
      </c>
      <c r="AS185" s="16">
        <f>IF(T185="","",IF(T185&gt;0,1,0))</f>
        <v/>
      </c>
      <c r="AT185" s="17">
        <f>IF(Z185="","",IF(AT184="",Z185,MAX(AT184,Z185)))</f>
        <v/>
      </c>
      <c r="AU185" s="17">
        <f>IF(AA185="","",IF(AU184="",AA185,MAX(AU184,AA185)))</f>
        <v/>
      </c>
      <c r="AV185" s="17">
        <f>IF(AB185="","",IF(AV184="",AB185,MAX(AV184,AB185)))</f>
        <v/>
      </c>
      <c r="AW185" s="17">
        <f>IF(AC185="","",IF(AW184="",AC185,MAX(AW184,AC185)))</f>
        <v/>
      </c>
      <c r="AX185" s="17">
        <f>IF(AD185="","",IF(AX184="",AD185,MAX(AX184,AD185)))</f>
        <v/>
      </c>
      <c r="AY185" s="17">
        <f>IF(Z185="","",AT185-Z185)</f>
        <v/>
      </c>
      <c r="AZ185" s="17">
        <f>IF(AA185="","",AU185-AA185)</f>
        <v/>
      </c>
      <c r="BA185" s="17">
        <f>IF(AB185="","",AV185-AB185)</f>
        <v/>
      </c>
      <c r="BB185" s="17">
        <f>IF(AC185="","",AW185-AC185)</f>
        <v/>
      </c>
      <c r="BC185" s="17">
        <f>IF(AD185="","",AX185-AD185)</f>
        <v/>
      </c>
      <c r="BD185" s="17">
        <f>IF(OR(AE185="",B185=""),"",SUMIFS($AE$2:AE185,$B$2:B185,B185))</f>
        <v/>
      </c>
      <c r="BE185" s="17">
        <f>IF(OR(AF185="",B185=""),"",SUMIFS($AF$2:AF185,$B$2:B185,B185))</f>
        <v/>
      </c>
      <c r="BF185" s="17">
        <f>IF(OR(AG185="",B185=""),"",SUMIFS($AG$2:AG185,$B$2:B185,B185))</f>
        <v/>
      </c>
      <c r="BG185" s="17">
        <f>IF(OR(AH185="",B185=""),"",SUMIFS($AH$2:AH185,$B$2:B185,B185))</f>
        <v/>
      </c>
      <c r="BH185" s="17">
        <f>IF(OR(AI185="",B185=""),"",SUMIFS($AI$2:AI185,$B$2:B185,B185))</f>
        <v/>
      </c>
      <c r="BI185" s="17">
        <f>IF(AJ185="","",IF(BI184="",AJ185,MAX(BI184,AJ185)))</f>
        <v/>
      </c>
      <c r="BJ185" s="17">
        <f>IF(AK185="","",IF(BJ184="",AK185,MAX(BJ184,AK185)))</f>
        <v/>
      </c>
      <c r="BK185" s="17">
        <f>IF(AL185="","",IF(BK184="",AL185,MAX(BK184,AL185)))</f>
        <v/>
      </c>
      <c r="BL185" s="17">
        <f>IF(AM185="","",IF(BL184="",AM185,MAX(BL184,AM185)))</f>
        <v/>
      </c>
      <c r="BM185" s="17">
        <f>IF(AN185="","",IF(BM184="",AN185,MAX(BM184,AN185)))</f>
        <v/>
      </c>
      <c r="BN185" s="17">
        <f>IF(AJ185="","",BI185-AJ185)</f>
        <v/>
      </c>
      <c r="BO185" s="17">
        <f>IF(AK185="","",BJ185-AK185)</f>
        <v/>
      </c>
      <c r="BP185" s="17">
        <f>IF(AL185="","",BK185-AL185)</f>
        <v/>
      </c>
      <c r="BQ185" s="17">
        <f>IF(AM185="","",BL185-AM185)</f>
        <v/>
      </c>
      <c r="BR185" s="17">
        <f>IF(AN185="","",BM185-AN185)</f>
        <v/>
      </c>
    </row>
    <row r="186">
      <c r="A186">
        <f>ROW()-1</f>
        <v/>
      </c>
      <c r="B186" s="9" t="n"/>
      <c r="C186" s="12" t="n"/>
      <c r="D186" s="11">
        <f>IF(B186="","",CHOOSE(WEEKDAY(B186,2),"Lu","Ma","Mi","Jo","Vi","Sa","Du"))</f>
        <v/>
      </c>
      <c r="E186" s="11">
        <f>IF(OR(B186="",C186=""),"",IF(OR(WEEKDAY(B186,2)=1,WEEKDAY(B186,2)=5),"D",IF(AND(C186&gt;=TIME(15,30,0),C186&lt;TIME(16,30,0)),"C",IF(AND(AND(WEEKDAY(B186,2)&gt;=2,WEEKDAY(B186,2)&lt;=4),C186&gt;=TIME(16,35,0),C186&lt;TIME(17,0,0)),"A1",IF(AND(AND(WEEKDAY(B186,2)&gt;=2,WEEKDAY(B186,2)&lt;=4),C186&gt;=TIME(17,0,0),C186&lt;TIME(18,0,0)),"A2",IF(AND(AND(WEEKDAY(B186,2)&gt;=2,WEEKDAY(B186,2)&lt;=4),C186&gt;=TIME(18,0,0),C186&lt;TIME(19,0,0)),"A3",IF(AND(AND(WEEKDAY(B186,2)&gt;=2,WEEKDAY(B186,2)&lt;=4),C186&gt;=TIME(22,0,0),C186&lt;TIME(22,45,0)),"B","Other")))))))</f>
        <v/>
      </c>
      <c r="F186" s="12" t="n"/>
      <c r="G186" s="12" t="n"/>
      <c r="H186" s="12" t="n"/>
      <c r="I186" s="12" t="n"/>
      <c r="J186" s="13" t="n"/>
      <c r="K186" s="13" t="n"/>
      <c r="L186" s="13" t="n"/>
      <c r="M186" s="13" t="n"/>
      <c r="N186" s="12" t="n"/>
      <c r="O186" s="12" t="n"/>
      <c r="P186" s="14">
        <f>IF(N186="","",IF(N186="SL",-1,K186/J186))</f>
        <v/>
      </c>
      <c r="Q186" s="14">
        <f>IF(N186="","",IF(OR(N186="SL",N186="TP0"),-1,L186/J186))</f>
        <v/>
      </c>
      <c r="R186" s="14">
        <f>IF(N186="","",IF(N186="TP2",M186/J186,-1))</f>
        <v/>
      </c>
      <c r="S186" s="14">
        <f>IF(N186="","",IF(N186="SL",-1,IF(N186="TP0",0.5*K186/J186,0.5*(K186+L186)/J186)))</f>
        <v/>
      </c>
      <c r="T186" s="14">
        <f>IF(N186="","",IF(N186="SL",-1,IF(N186="TP0",0.5*K186/J186-0.5,0.5*(K186+L186)/J186)))</f>
        <v/>
      </c>
      <c r="U186" s="15">
        <f>IF(P186="","",P186*J186/100*Config!$B$4)</f>
        <v/>
      </c>
      <c r="V186" s="15">
        <f>IF(Q186="","",Q186*J186/100*Config!$B$4)</f>
        <v/>
      </c>
      <c r="W186" s="15">
        <f>IF(R186="","",R186*J186/100*Config!$B$4)</f>
        <v/>
      </c>
      <c r="X186" s="15">
        <f>IF(S186="","",S186*J186/100*Config!$B$4)</f>
        <v/>
      </c>
      <c r="Y186" s="15">
        <f>IF(T186="","",T186*J186/100*Config!$B$4)</f>
        <v/>
      </c>
      <c r="Z186" s="15">
        <f>IF(U186="","",Config!$B$4 + SUM($U$2:U186))</f>
        <v/>
      </c>
      <c r="AA186" s="15">
        <f>IF(V186="","",Config!$B$4 + SUM($V$2:V186))</f>
        <v/>
      </c>
      <c r="AB186" s="15">
        <f>IF(W186="","",Config!$B$4 + SUM($W$2:W186))</f>
        <v/>
      </c>
      <c r="AC186" s="15">
        <f>IF(X186="","",Config!$B$4 + SUM($X$2:X186))</f>
        <v/>
      </c>
      <c r="AD186" s="15">
        <f>IF(Y186="","",Config!$B$4 + SUM($Y$2:Y186))</f>
        <v/>
      </c>
      <c r="AE186" s="15">
        <f>IF(P186="","",P186*J186/100*Config!$B$11)</f>
        <v/>
      </c>
      <c r="AF186" s="15">
        <f>IF(Q186="","",Q186*J186/100*Config!$B$11)</f>
        <v/>
      </c>
      <c r="AG186" s="15">
        <f>IF(R186="","",R186*J186/100*Config!$B$11)</f>
        <v/>
      </c>
      <c r="AH186" s="15">
        <f>IF(S186="","",S186*J186/100*Config!$B$11)</f>
        <v/>
      </c>
      <c r="AI186" s="15">
        <f>IF(T186="","",T186*J186/100*Config!$B$11)</f>
        <v/>
      </c>
      <c r="AJ186" s="15">
        <f>IF(AE186="","",Config!$B$9 + SUM($AE$2:AE186))</f>
        <v/>
      </c>
      <c r="AK186" s="15">
        <f>IF(AF186="","",Config!$B$9 + SUM($AF$2:AF186))</f>
        <v/>
      </c>
      <c r="AL186" s="15">
        <f>IF(AG186="","",Config!$B$9 + SUM($AG$2:AG186))</f>
        <v/>
      </c>
      <c r="AM186" s="15">
        <f>IF(AH186="","",Config!$B$9 + SUM($AH$2:AH186))</f>
        <v/>
      </c>
      <c r="AN186" s="15">
        <f>IF(AI186="","",Config!$B$9 + SUM($AI$2:AI186))</f>
        <v/>
      </c>
      <c r="AO186" s="16">
        <f>IF(P186="","",IF(P186&gt;0,1,0))</f>
        <v/>
      </c>
      <c r="AP186" s="16">
        <f>IF(Q186="","",IF(Q186&gt;0,1,0))</f>
        <v/>
      </c>
      <c r="AQ186" s="16">
        <f>IF(R186="","",IF(R186&gt;0,1,0))</f>
        <v/>
      </c>
      <c r="AR186" s="16">
        <f>IF(S186="","",IF(S186&gt;0,1,0))</f>
        <v/>
      </c>
      <c r="AS186" s="16">
        <f>IF(T186="","",IF(T186&gt;0,1,0))</f>
        <v/>
      </c>
      <c r="AT186" s="17">
        <f>IF(Z186="","",IF(AT185="",Z186,MAX(AT185,Z186)))</f>
        <v/>
      </c>
      <c r="AU186" s="17">
        <f>IF(AA186="","",IF(AU185="",AA186,MAX(AU185,AA186)))</f>
        <v/>
      </c>
      <c r="AV186" s="17">
        <f>IF(AB186="","",IF(AV185="",AB186,MAX(AV185,AB186)))</f>
        <v/>
      </c>
      <c r="AW186" s="17">
        <f>IF(AC186="","",IF(AW185="",AC186,MAX(AW185,AC186)))</f>
        <v/>
      </c>
      <c r="AX186" s="17">
        <f>IF(AD186="","",IF(AX185="",AD186,MAX(AX185,AD186)))</f>
        <v/>
      </c>
      <c r="AY186" s="17">
        <f>IF(Z186="","",AT186-Z186)</f>
        <v/>
      </c>
      <c r="AZ186" s="17">
        <f>IF(AA186="","",AU186-AA186)</f>
        <v/>
      </c>
      <c r="BA186" s="17">
        <f>IF(AB186="","",AV186-AB186)</f>
        <v/>
      </c>
      <c r="BB186" s="17">
        <f>IF(AC186="","",AW186-AC186)</f>
        <v/>
      </c>
      <c r="BC186" s="17">
        <f>IF(AD186="","",AX186-AD186)</f>
        <v/>
      </c>
      <c r="BD186" s="17">
        <f>IF(OR(AE186="",B186=""),"",SUMIFS($AE$2:AE186,$B$2:B186,B186))</f>
        <v/>
      </c>
      <c r="BE186" s="17">
        <f>IF(OR(AF186="",B186=""),"",SUMIFS($AF$2:AF186,$B$2:B186,B186))</f>
        <v/>
      </c>
      <c r="BF186" s="17">
        <f>IF(OR(AG186="",B186=""),"",SUMIFS($AG$2:AG186,$B$2:B186,B186))</f>
        <v/>
      </c>
      <c r="BG186" s="17">
        <f>IF(OR(AH186="",B186=""),"",SUMIFS($AH$2:AH186,$B$2:B186,B186))</f>
        <v/>
      </c>
      <c r="BH186" s="17">
        <f>IF(OR(AI186="",B186=""),"",SUMIFS($AI$2:AI186,$B$2:B186,B186))</f>
        <v/>
      </c>
      <c r="BI186" s="17">
        <f>IF(AJ186="","",IF(BI185="",AJ186,MAX(BI185,AJ186)))</f>
        <v/>
      </c>
      <c r="BJ186" s="17">
        <f>IF(AK186="","",IF(BJ185="",AK186,MAX(BJ185,AK186)))</f>
        <v/>
      </c>
      <c r="BK186" s="17">
        <f>IF(AL186="","",IF(BK185="",AL186,MAX(BK185,AL186)))</f>
        <v/>
      </c>
      <c r="BL186" s="17">
        <f>IF(AM186="","",IF(BL185="",AM186,MAX(BL185,AM186)))</f>
        <v/>
      </c>
      <c r="BM186" s="17">
        <f>IF(AN186="","",IF(BM185="",AN186,MAX(BM185,AN186)))</f>
        <v/>
      </c>
      <c r="BN186" s="17">
        <f>IF(AJ186="","",BI186-AJ186)</f>
        <v/>
      </c>
      <c r="BO186" s="17">
        <f>IF(AK186="","",BJ186-AK186)</f>
        <v/>
      </c>
      <c r="BP186" s="17">
        <f>IF(AL186="","",BK186-AL186)</f>
        <v/>
      </c>
      <c r="BQ186" s="17">
        <f>IF(AM186="","",BL186-AM186)</f>
        <v/>
      </c>
      <c r="BR186" s="17">
        <f>IF(AN186="","",BM186-AN186)</f>
        <v/>
      </c>
    </row>
    <row r="187">
      <c r="A187">
        <f>ROW()-1</f>
        <v/>
      </c>
      <c r="B187" s="9" t="n"/>
      <c r="C187" s="12" t="n"/>
      <c r="D187" s="11">
        <f>IF(B187="","",CHOOSE(WEEKDAY(B187,2),"Lu","Ma","Mi","Jo","Vi","Sa","Du"))</f>
        <v/>
      </c>
      <c r="E187" s="11">
        <f>IF(OR(B187="",C187=""),"",IF(OR(WEEKDAY(B187,2)=1,WEEKDAY(B187,2)=5),"D",IF(AND(C187&gt;=TIME(15,30,0),C187&lt;TIME(16,30,0)),"C",IF(AND(AND(WEEKDAY(B187,2)&gt;=2,WEEKDAY(B187,2)&lt;=4),C187&gt;=TIME(16,35,0),C187&lt;TIME(17,0,0)),"A1",IF(AND(AND(WEEKDAY(B187,2)&gt;=2,WEEKDAY(B187,2)&lt;=4),C187&gt;=TIME(17,0,0),C187&lt;TIME(18,0,0)),"A2",IF(AND(AND(WEEKDAY(B187,2)&gt;=2,WEEKDAY(B187,2)&lt;=4),C187&gt;=TIME(18,0,0),C187&lt;TIME(19,0,0)),"A3",IF(AND(AND(WEEKDAY(B187,2)&gt;=2,WEEKDAY(B187,2)&lt;=4),C187&gt;=TIME(22,0,0),C187&lt;TIME(22,45,0)),"B","Other")))))))</f>
        <v/>
      </c>
      <c r="F187" s="12" t="n"/>
      <c r="G187" s="12" t="n"/>
      <c r="H187" s="12" t="n"/>
      <c r="I187" s="12" t="n"/>
      <c r="J187" s="13" t="n"/>
      <c r="K187" s="13" t="n"/>
      <c r="L187" s="13" t="n"/>
      <c r="M187" s="13" t="n"/>
      <c r="N187" s="12" t="n"/>
      <c r="O187" s="12" t="n"/>
      <c r="P187" s="14">
        <f>IF(N187="","",IF(N187="SL",-1,K187/J187))</f>
        <v/>
      </c>
      <c r="Q187" s="14">
        <f>IF(N187="","",IF(OR(N187="SL",N187="TP0"),-1,L187/J187))</f>
        <v/>
      </c>
      <c r="R187" s="14">
        <f>IF(N187="","",IF(N187="TP2",M187/J187,-1))</f>
        <v/>
      </c>
      <c r="S187" s="14">
        <f>IF(N187="","",IF(N187="SL",-1,IF(N187="TP0",0.5*K187/J187,0.5*(K187+L187)/J187)))</f>
        <v/>
      </c>
      <c r="T187" s="14">
        <f>IF(N187="","",IF(N187="SL",-1,IF(N187="TP0",0.5*K187/J187-0.5,0.5*(K187+L187)/J187)))</f>
        <v/>
      </c>
      <c r="U187" s="15">
        <f>IF(P187="","",P187*J187/100*Config!$B$4)</f>
        <v/>
      </c>
      <c r="V187" s="15">
        <f>IF(Q187="","",Q187*J187/100*Config!$B$4)</f>
        <v/>
      </c>
      <c r="W187" s="15">
        <f>IF(R187="","",R187*J187/100*Config!$B$4)</f>
        <v/>
      </c>
      <c r="X187" s="15">
        <f>IF(S187="","",S187*J187/100*Config!$B$4)</f>
        <v/>
      </c>
      <c r="Y187" s="15">
        <f>IF(T187="","",T187*J187/100*Config!$B$4)</f>
        <v/>
      </c>
      <c r="Z187" s="15">
        <f>IF(U187="","",Config!$B$4 + SUM($U$2:U187))</f>
        <v/>
      </c>
      <c r="AA187" s="15">
        <f>IF(V187="","",Config!$B$4 + SUM($V$2:V187))</f>
        <v/>
      </c>
      <c r="AB187" s="15">
        <f>IF(W187="","",Config!$B$4 + SUM($W$2:W187))</f>
        <v/>
      </c>
      <c r="AC187" s="15">
        <f>IF(X187="","",Config!$B$4 + SUM($X$2:X187))</f>
        <v/>
      </c>
      <c r="AD187" s="15">
        <f>IF(Y187="","",Config!$B$4 + SUM($Y$2:Y187))</f>
        <v/>
      </c>
      <c r="AE187" s="15">
        <f>IF(P187="","",P187*J187/100*Config!$B$11)</f>
        <v/>
      </c>
      <c r="AF187" s="15">
        <f>IF(Q187="","",Q187*J187/100*Config!$B$11)</f>
        <v/>
      </c>
      <c r="AG187" s="15">
        <f>IF(R187="","",R187*J187/100*Config!$B$11)</f>
        <v/>
      </c>
      <c r="AH187" s="15">
        <f>IF(S187="","",S187*J187/100*Config!$B$11)</f>
        <v/>
      </c>
      <c r="AI187" s="15">
        <f>IF(T187="","",T187*J187/100*Config!$B$11)</f>
        <v/>
      </c>
      <c r="AJ187" s="15">
        <f>IF(AE187="","",Config!$B$9 + SUM($AE$2:AE187))</f>
        <v/>
      </c>
      <c r="AK187" s="15">
        <f>IF(AF187="","",Config!$B$9 + SUM($AF$2:AF187))</f>
        <v/>
      </c>
      <c r="AL187" s="15">
        <f>IF(AG187="","",Config!$B$9 + SUM($AG$2:AG187))</f>
        <v/>
      </c>
      <c r="AM187" s="15">
        <f>IF(AH187="","",Config!$B$9 + SUM($AH$2:AH187))</f>
        <v/>
      </c>
      <c r="AN187" s="15">
        <f>IF(AI187="","",Config!$B$9 + SUM($AI$2:AI187))</f>
        <v/>
      </c>
      <c r="AO187" s="16">
        <f>IF(P187="","",IF(P187&gt;0,1,0))</f>
        <v/>
      </c>
      <c r="AP187" s="16">
        <f>IF(Q187="","",IF(Q187&gt;0,1,0))</f>
        <v/>
      </c>
      <c r="AQ187" s="16">
        <f>IF(R187="","",IF(R187&gt;0,1,0))</f>
        <v/>
      </c>
      <c r="AR187" s="16">
        <f>IF(S187="","",IF(S187&gt;0,1,0))</f>
        <v/>
      </c>
      <c r="AS187" s="16">
        <f>IF(T187="","",IF(T187&gt;0,1,0))</f>
        <v/>
      </c>
      <c r="AT187" s="17">
        <f>IF(Z187="","",IF(AT186="",Z187,MAX(AT186,Z187)))</f>
        <v/>
      </c>
      <c r="AU187" s="17">
        <f>IF(AA187="","",IF(AU186="",AA187,MAX(AU186,AA187)))</f>
        <v/>
      </c>
      <c r="AV187" s="17">
        <f>IF(AB187="","",IF(AV186="",AB187,MAX(AV186,AB187)))</f>
        <v/>
      </c>
      <c r="AW187" s="17">
        <f>IF(AC187="","",IF(AW186="",AC187,MAX(AW186,AC187)))</f>
        <v/>
      </c>
      <c r="AX187" s="17">
        <f>IF(AD187="","",IF(AX186="",AD187,MAX(AX186,AD187)))</f>
        <v/>
      </c>
      <c r="AY187" s="17">
        <f>IF(Z187="","",AT187-Z187)</f>
        <v/>
      </c>
      <c r="AZ187" s="17">
        <f>IF(AA187="","",AU187-AA187)</f>
        <v/>
      </c>
      <c r="BA187" s="17">
        <f>IF(AB187="","",AV187-AB187)</f>
        <v/>
      </c>
      <c r="BB187" s="17">
        <f>IF(AC187="","",AW187-AC187)</f>
        <v/>
      </c>
      <c r="BC187" s="17">
        <f>IF(AD187="","",AX187-AD187)</f>
        <v/>
      </c>
      <c r="BD187" s="17">
        <f>IF(OR(AE187="",B187=""),"",SUMIFS($AE$2:AE187,$B$2:B187,B187))</f>
        <v/>
      </c>
      <c r="BE187" s="17">
        <f>IF(OR(AF187="",B187=""),"",SUMIFS($AF$2:AF187,$B$2:B187,B187))</f>
        <v/>
      </c>
      <c r="BF187" s="17">
        <f>IF(OR(AG187="",B187=""),"",SUMIFS($AG$2:AG187,$B$2:B187,B187))</f>
        <v/>
      </c>
      <c r="BG187" s="17">
        <f>IF(OR(AH187="",B187=""),"",SUMIFS($AH$2:AH187,$B$2:B187,B187))</f>
        <v/>
      </c>
      <c r="BH187" s="17">
        <f>IF(OR(AI187="",B187=""),"",SUMIFS($AI$2:AI187,$B$2:B187,B187))</f>
        <v/>
      </c>
      <c r="BI187" s="17">
        <f>IF(AJ187="","",IF(BI186="",AJ187,MAX(BI186,AJ187)))</f>
        <v/>
      </c>
      <c r="BJ187" s="17">
        <f>IF(AK187="","",IF(BJ186="",AK187,MAX(BJ186,AK187)))</f>
        <v/>
      </c>
      <c r="BK187" s="17">
        <f>IF(AL187="","",IF(BK186="",AL187,MAX(BK186,AL187)))</f>
        <v/>
      </c>
      <c r="BL187" s="17">
        <f>IF(AM187="","",IF(BL186="",AM187,MAX(BL186,AM187)))</f>
        <v/>
      </c>
      <c r="BM187" s="17">
        <f>IF(AN187="","",IF(BM186="",AN187,MAX(BM186,AN187)))</f>
        <v/>
      </c>
      <c r="BN187" s="17">
        <f>IF(AJ187="","",BI187-AJ187)</f>
        <v/>
      </c>
      <c r="BO187" s="17">
        <f>IF(AK187="","",BJ187-AK187)</f>
        <v/>
      </c>
      <c r="BP187" s="17">
        <f>IF(AL187="","",BK187-AL187)</f>
        <v/>
      </c>
      <c r="BQ187" s="17">
        <f>IF(AM187="","",BL187-AM187)</f>
        <v/>
      </c>
      <c r="BR187" s="17">
        <f>IF(AN187="","",BM187-AN187)</f>
        <v/>
      </c>
    </row>
    <row r="188">
      <c r="A188">
        <f>ROW()-1</f>
        <v/>
      </c>
      <c r="B188" s="9" t="n"/>
      <c r="C188" s="12" t="n"/>
      <c r="D188" s="11">
        <f>IF(B188="","",CHOOSE(WEEKDAY(B188,2),"Lu","Ma","Mi","Jo","Vi","Sa","Du"))</f>
        <v/>
      </c>
      <c r="E188" s="11">
        <f>IF(OR(B188="",C188=""),"",IF(OR(WEEKDAY(B188,2)=1,WEEKDAY(B188,2)=5),"D",IF(AND(C188&gt;=TIME(15,30,0),C188&lt;TIME(16,30,0)),"C",IF(AND(AND(WEEKDAY(B188,2)&gt;=2,WEEKDAY(B188,2)&lt;=4),C188&gt;=TIME(16,35,0),C188&lt;TIME(17,0,0)),"A1",IF(AND(AND(WEEKDAY(B188,2)&gt;=2,WEEKDAY(B188,2)&lt;=4),C188&gt;=TIME(17,0,0),C188&lt;TIME(18,0,0)),"A2",IF(AND(AND(WEEKDAY(B188,2)&gt;=2,WEEKDAY(B188,2)&lt;=4),C188&gt;=TIME(18,0,0),C188&lt;TIME(19,0,0)),"A3",IF(AND(AND(WEEKDAY(B188,2)&gt;=2,WEEKDAY(B188,2)&lt;=4),C188&gt;=TIME(22,0,0),C188&lt;TIME(22,45,0)),"B","Other")))))))</f>
        <v/>
      </c>
      <c r="F188" s="12" t="n"/>
      <c r="G188" s="12" t="n"/>
      <c r="H188" s="12" t="n"/>
      <c r="I188" s="12" t="n"/>
      <c r="J188" s="13" t="n"/>
      <c r="K188" s="13" t="n"/>
      <c r="L188" s="13" t="n"/>
      <c r="M188" s="13" t="n"/>
      <c r="N188" s="12" t="n"/>
      <c r="O188" s="12" t="n"/>
      <c r="P188" s="14">
        <f>IF(N188="","",IF(N188="SL",-1,K188/J188))</f>
        <v/>
      </c>
      <c r="Q188" s="14">
        <f>IF(N188="","",IF(OR(N188="SL",N188="TP0"),-1,L188/J188))</f>
        <v/>
      </c>
      <c r="R188" s="14">
        <f>IF(N188="","",IF(N188="TP2",M188/J188,-1))</f>
        <v/>
      </c>
      <c r="S188" s="14">
        <f>IF(N188="","",IF(N188="SL",-1,IF(N188="TP0",0.5*K188/J188,0.5*(K188+L188)/J188)))</f>
        <v/>
      </c>
      <c r="T188" s="14">
        <f>IF(N188="","",IF(N188="SL",-1,IF(N188="TP0",0.5*K188/J188-0.5,0.5*(K188+L188)/J188)))</f>
        <v/>
      </c>
      <c r="U188" s="15">
        <f>IF(P188="","",P188*J188/100*Config!$B$4)</f>
        <v/>
      </c>
      <c r="V188" s="15">
        <f>IF(Q188="","",Q188*J188/100*Config!$B$4)</f>
        <v/>
      </c>
      <c r="W188" s="15">
        <f>IF(R188="","",R188*J188/100*Config!$B$4)</f>
        <v/>
      </c>
      <c r="X188" s="15">
        <f>IF(S188="","",S188*J188/100*Config!$B$4)</f>
        <v/>
      </c>
      <c r="Y188" s="15">
        <f>IF(T188="","",T188*J188/100*Config!$B$4)</f>
        <v/>
      </c>
      <c r="Z188" s="15">
        <f>IF(U188="","",Config!$B$4 + SUM($U$2:U188))</f>
        <v/>
      </c>
      <c r="AA188" s="15">
        <f>IF(V188="","",Config!$B$4 + SUM($V$2:V188))</f>
        <v/>
      </c>
      <c r="AB188" s="15">
        <f>IF(W188="","",Config!$B$4 + SUM($W$2:W188))</f>
        <v/>
      </c>
      <c r="AC188" s="15">
        <f>IF(X188="","",Config!$B$4 + SUM($X$2:X188))</f>
        <v/>
      </c>
      <c r="AD188" s="15">
        <f>IF(Y188="","",Config!$B$4 + SUM($Y$2:Y188))</f>
        <v/>
      </c>
      <c r="AE188" s="15">
        <f>IF(P188="","",P188*J188/100*Config!$B$11)</f>
        <v/>
      </c>
      <c r="AF188" s="15">
        <f>IF(Q188="","",Q188*J188/100*Config!$B$11)</f>
        <v/>
      </c>
      <c r="AG188" s="15">
        <f>IF(R188="","",R188*J188/100*Config!$B$11)</f>
        <v/>
      </c>
      <c r="AH188" s="15">
        <f>IF(S188="","",S188*J188/100*Config!$B$11)</f>
        <v/>
      </c>
      <c r="AI188" s="15">
        <f>IF(T188="","",T188*J188/100*Config!$B$11)</f>
        <v/>
      </c>
      <c r="AJ188" s="15">
        <f>IF(AE188="","",Config!$B$9 + SUM($AE$2:AE188))</f>
        <v/>
      </c>
      <c r="AK188" s="15">
        <f>IF(AF188="","",Config!$B$9 + SUM($AF$2:AF188))</f>
        <v/>
      </c>
      <c r="AL188" s="15">
        <f>IF(AG188="","",Config!$B$9 + SUM($AG$2:AG188))</f>
        <v/>
      </c>
      <c r="AM188" s="15">
        <f>IF(AH188="","",Config!$B$9 + SUM($AH$2:AH188))</f>
        <v/>
      </c>
      <c r="AN188" s="15">
        <f>IF(AI188="","",Config!$B$9 + SUM($AI$2:AI188))</f>
        <v/>
      </c>
      <c r="AO188" s="16">
        <f>IF(P188="","",IF(P188&gt;0,1,0))</f>
        <v/>
      </c>
      <c r="AP188" s="16">
        <f>IF(Q188="","",IF(Q188&gt;0,1,0))</f>
        <v/>
      </c>
      <c r="AQ188" s="16">
        <f>IF(R188="","",IF(R188&gt;0,1,0))</f>
        <v/>
      </c>
      <c r="AR188" s="16">
        <f>IF(S188="","",IF(S188&gt;0,1,0))</f>
        <v/>
      </c>
      <c r="AS188" s="16">
        <f>IF(T188="","",IF(T188&gt;0,1,0))</f>
        <v/>
      </c>
      <c r="AT188" s="17">
        <f>IF(Z188="","",IF(AT187="",Z188,MAX(AT187,Z188)))</f>
        <v/>
      </c>
      <c r="AU188" s="17">
        <f>IF(AA188="","",IF(AU187="",AA188,MAX(AU187,AA188)))</f>
        <v/>
      </c>
      <c r="AV188" s="17">
        <f>IF(AB188="","",IF(AV187="",AB188,MAX(AV187,AB188)))</f>
        <v/>
      </c>
      <c r="AW188" s="17">
        <f>IF(AC188="","",IF(AW187="",AC188,MAX(AW187,AC188)))</f>
        <v/>
      </c>
      <c r="AX188" s="17">
        <f>IF(AD188="","",IF(AX187="",AD188,MAX(AX187,AD188)))</f>
        <v/>
      </c>
      <c r="AY188" s="17">
        <f>IF(Z188="","",AT188-Z188)</f>
        <v/>
      </c>
      <c r="AZ188" s="17">
        <f>IF(AA188="","",AU188-AA188)</f>
        <v/>
      </c>
      <c r="BA188" s="17">
        <f>IF(AB188="","",AV188-AB188)</f>
        <v/>
      </c>
      <c r="BB188" s="17">
        <f>IF(AC188="","",AW188-AC188)</f>
        <v/>
      </c>
      <c r="BC188" s="17">
        <f>IF(AD188="","",AX188-AD188)</f>
        <v/>
      </c>
      <c r="BD188" s="17">
        <f>IF(OR(AE188="",B188=""),"",SUMIFS($AE$2:AE188,$B$2:B188,B188))</f>
        <v/>
      </c>
      <c r="BE188" s="17">
        <f>IF(OR(AF188="",B188=""),"",SUMIFS($AF$2:AF188,$B$2:B188,B188))</f>
        <v/>
      </c>
      <c r="BF188" s="17">
        <f>IF(OR(AG188="",B188=""),"",SUMIFS($AG$2:AG188,$B$2:B188,B188))</f>
        <v/>
      </c>
      <c r="BG188" s="17">
        <f>IF(OR(AH188="",B188=""),"",SUMIFS($AH$2:AH188,$B$2:B188,B188))</f>
        <v/>
      </c>
      <c r="BH188" s="17">
        <f>IF(OR(AI188="",B188=""),"",SUMIFS($AI$2:AI188,$B$2:B188,B188))</f>
        <v/>
      </c>
      <c r="BI188" s="17">
        <f>IF(AJ188="","",IF(BI187="",AJ188,MAX(BI187,AJ188)))</f>
        <v/>
      </c>
      <c r="BJ188" s="17">
        <f>IF(AK188="","",IF(BJ187="",AK188,MAX(BJ187,AK188)))</f>
        <v/>
      </c>
      <c r="BK188" s="17">
        <f>IF(AL188="","",IF(BK187="",AL188,MAX(BK187,AL188)))</f>
        <v/>
      </c>
      <c r="BL188" s="17">
        <f>IF(AM188="","",IF(BL187="",AM188,MAX(BL187,AM188)))</f>
        <v/>
      </c>
      <c r="BM188" s="17">
        <f>IF(AN188="","",IF(BM187="",AN188,MAX(BM187,AN188)))</f>
        <v/>
      </c>
      <c r="BN188" s="17">
        <f>IF(AJ188="","",BI188-AJ188)</f>
        <v/>
      </c>
      <c r="BO188" s="17">
        <f>IF(AK188="","",BJ188-AK188)</f>
        <v/>
      </c>
      <c r="BP188" s="17">
        <f>IF(AL188="","",BK188-AL188)</f>
        <v/>
      </c>
      <c r="BQ188" s="17">
        <f>IF(AM188="","",BL188-AM188)</f>
        <v/>
      </c>
      <c r="BR188" s="17">
        <f>IF(AN188="","",BM188-AN188)</f>
        <v/>
      </c>
    </row>
    <row r="189">
      <c r="A189">
        <f>ROW()-1</f>
        <v/>
      </c>
      <c r="B189" s="9" t="n"/>
      <c r="C189" s="12" t="n"/>
      <c r="D189" s="11">
        <f>IF(B189="","",CHOOSE(WEEKDAY(B189,2),"Lu","Ma","Mi","Jo","Vi","Sa","Du"))</f>
        <v/>
      </c>
      <c r="E189" s="11">
        <f>IF(OR(B189="",C189=""),"",IF(OR(WEEKDAY(B189,2)=1,WEEKDAY(B189,2)=5),"D",IF(AND(C189&gt;=TIME(15,30,0),C189&lt;TIME(16,30,0)),"C",IF(AND(AND(WEEKDAY(B189,2)&gt;=2,WEEKDAY(B189,2)&lt;=4),C189&gt;=TIME(16,35,0),C189&lt;TIME(17,0,0)),"A1",IF(AND(AND(WEEKDAY(B189,2)&gt;=2,WEEKDAY(B189,2)&lt;=4),C189&gt;=TIME(17,0,0),C189&lt;TIME(18,0,0)),"A2",IF(AND(AND(WEEKDAY(B189,2)&gt;=2,WEEKDAY(B189,2)&lt;=4),C189&gt;=TIME(18,0,0),C189&lt;TIME(19,0,0)),"A3",IF(AND(AND(WEEKDAY(B189,2)&gt;=2,WEEKDAY(B189,2)&lt;=4),C189&gt;=TIME(22,0,0),C189&lt;TIME(22,45,0)),"B","Other")))))))</f>
        <v/>
      </c>
      <c r="F189" s="12" t="n"/>
      <c r="G189" s="12" t="n"/>
      <c r="H189" s="12" t="n"/>
      <c r="I189" s="12" t="n"/>
      <c r="J189" s="13" t="n"/>
      <c r="K189" s="13" t="n"/>
      <c r="L189" s="13" t="n"/>
      <c r="M189" s="13" t="n"/>
      <c r="N189" s="12" t="n"/>
      <c r="O189" s="12" t="n"/>
      <c r="P189" s="14">
        <f>IF(N189="","",IF(N189="SL",-1,K189/J189))</f>
        <v/>
      </c>
      <c r="Q189" s="14">
        <f>IF(N189="","",IF(OR(N189="SL",N189="TP0"),-1,L189/J189))</f>
        <v/>
      </c>
      <c r="R189" s="14">
        <f>IF(N189="","",IF(N189="TP2",M189/J189,-1))</f>
        <v/>
      </c>
      <c r="S189" s="14">
        <f>IF(N189="","",IF(N189="SL",-1,IF(N189="TP0",0.5*K189/J189,0.5*(K189+L189)/J189)))</f>
        <v/>
      </c>
      <c r="T189" s="14">
        <f>IF(N189="","",IF(N189="SL",-1,IF(N189="TP0",0.5*K189/J189-0.5,0.5*(K189+L189)/J189)))</f>
        <v/>
      </c>
      <c r="U189" s="15">
        <f>IF(P189="","",P189*J189/100*Config!$B$4)</f>
        <v/>
      </c>
      <c r="V189" s="15">
        <f>IF(Q189="","",Q189*J189/100*Config!$B$4)</f>
        <v/>
      </c>
      <c r="W189" s="15">
        <f>IF(R189="","",R189*J189/100*Config!$B$4)</f>
        <v/>
      </c>
      <c r="X189" s="15">
        <f>IF(S189="","",S189*J189/100*Config!$B$4)</f>
        <v/>
      </c>
      <c r="Y189" s="15">
        <f>IF(T189="","",T189*J189/100*Config!$B$4)</f>
        <v/>
      </c>
      <c r="Z189" s="15">
        <f>IF(U189="","",Config!$B$4 + SUM($U$2:U189))</f>
        <v/>
      </c>
      <c r="AA189" s="15">
        <f>IF(V189="","",Config!$B$4 + SUM($V$2:V189))</f>
        <v/>
      </c>
      <c r="AB189" s="15">
        <f>IF(W189="","",Config!$B$4 + SUM($W$2:W189))</f>
        <v/>
      </c>
      <c r="AC189" s="15">
        <f>IF(X189="","",Config!$B$4 + SUM($X$2:X189))</f>
        <v/>
      </c>
      <c r="AD189" s="15">
        <f>IF(Y189="","",Config!$B$4 + SUM($Y$2:Y189))</f>
        <v/>
      </c>
      <c r="AE189" s="15">
        <f>IF(P189="","",P189*J189/100*Config!$B$11)</f>
        <v/>
      </c>
      <c r="AF189" s="15">
        <f>IF(Q189="","",Q189*J189/100*Config!$B$11)</f>
        <v/>
      </c>
      <c r="AG189" s="15">
        <f>IF(R189="","",R189*J189/100*Config!$B$11)</f>
        <v/>
      </c>
      <c r="AH189" s="15">
        <f>IF(S189="","",S189*J189/100*Config!$B$11)</f>
        <v/>
      </c>
      <c r="AI189" s="15">
        <f>IF(T189="","",T189*J189/100*Config!$B$11)</f>
        <v/>
      </c>
      <c r="AJ189" s="15">
        <f>IF(AE189="","",Config!$B$9 + SUM($AE$2:AE189))</f>
        <v/>
      </c>
      <c r="AK189" s="15">
        <f>IF(AF189="","",Config!$B$9 + SUM($AF$2:AF189))</f>
        <v/>
      </c>
      <c r="AL189" s="15">
        <f>IF(AG189="","",Config!$B$9 + SUM($AG$2:AG189))</f>
        <v/>
      </c>
      <c r="AM189" s="15">
        <f>IF(AH189="","",Config!$B$9 + SUM($AH$2:AH189))</f>
        <v/>
      </c>
      <c r="AN189" s="15">
        <f>IF(AI189="","",Config!$B$9 + SUM($AI$2:AI189))</f>
        <v/>
      </c>
      <c r="AO189" s="16">
        <f>IF(P189="","",IF(P189&gt;0,1,0))</f>
        <v/>
      </c>
      <c r="AP189" s="16">
        <f>IF(Q189="","",IF(Q189&gt;0,1,0))</f>
        <v/>
      </c>
      <c r="AQ189" s="16">
        <f>IF(R189="","",IF(R189&gt;0,1,0))</f>
        <v/>
      </c>
      <c r="AR189" s="16">
        <f>IF(S189="","",IF(S189&gt;0,1,0))</f>
        <v/>
      </c>
      <c r="AS189" s="16">
        <f>IF(T189="","",IF(T189&gt;0,1,0))</f>
        <v/>
      </c>
      <c r="AT189" s="17">
        <f>IF(Z189="","",IF(AT188="",Z189,MAX(AT188,Z189)))</f>
        <v/>
      </c>
      <c r="AU189" s="17">
        <f>IF(AA189="","",IF(AU188="",AA189,MAX(AU188,AA189)))</f>
        <v/>
      </c>
      <c r="AV189" s="17">
        <f>IF(AB189="","",IF(AV188="",AB189,MAX(AV188,AB189)))</f>
        <v/>
      </c>
      <c r="AW189" s="17">
        <f>IF(AC189="","",IF(AW188="",AC189,MAX(AW188,AC189)))</f>
        <v/>
      </c>
      <c r="AX189" s="17">
        <f>IF(AD189="","",IF(AX188="",AD189,MAX(AX188,AD189)))</f>
        <v/>
      </c>
      <c r="AY189" s="17">
        <f>IF(Z189="","",AT189-Z189)</f>
        <v/>
      </c>
      <c r="AZ189" s="17">
        <f>IF(AA189="","",AU189-AA189)</f>
        <v/>
      </c>
      <c r="BA189" s="17">
        <f>IF(AB189="","",AV189-AB189)</f>
        <v/>
      </c>
      <c r="BB189" s="17">
        <f>IF(AC189="","",AW189-AC189)</f>
        <v/>
      </c>
      <c r="BC189" s="17">
        <f>IF(AD189="","",AX189-AD189)</f>
        <v/>
      </c>
      <c r="BD189" s="17">
        <f>IF(OR(AE189="",B189=""),"",SUMIFS($AE$2:AE189,$B$2:B189,B189))</f>
        <v/>
      </c>
      <c r="BE189" s="17">
        <f>IF(OR(AF189="",B189=""),"",SUMIFS($AF$2:AF189,$B$2:B189,B189))</f>
        <v/>
      </c>
      <c r="BF189" s="17">
        <f>IF(OR(AG189="",B189=""),"",SUMIFS($AG$2:AG189,$B$2:B189,B189))</f>
        <v/>
      </c>
      <c r="BG189" s="17">
        <f>IF(OR(AH189="",B189=""),"",SUMIFS($AH$2:AH189,$B$2:B189,B189))</f>
        <v/>
      </c>
      <c r="BH189" s="17">
        <f>IF(OR(AI189="",B189=""),"",SUMIFS($AI$2:AI189,$B$2:B189,B189))</f>
        <v/>
      </c>
      <c r="BI189" s="17">
        <f>IF(AJ189="","",IF(BI188="",AJ189,MAX(BI188,AJ189)))</f>
        <v/>
      </c>
      <c r="BJ189" s="17">
        <f>IF(AK189="","",IF(BJ188="",AK189,MAX(BJ188,AK189)))</f>
        <v/>
      </c>
      <c r="BK189" s="17">
        <f>IF(AL189="","",IF(BK188="",AL189,MAX(BK188,AL189)))</f>
        <v/>
      </c>
      <c r="BL189" s="17">
        <f>IF(AM189="","",IF(BL188="",AM189,MAX(BL188,AM189)))</f>
        <v/>
      </c>
      <c r="BM189" s="17">
        <f>IF(AN189="","",IF(BM188="",AN189,MAX(BM188,AN189)))</f>
        <v/>
      </c>
      <c r="BN189" s="17">
        <f>IF(AJ189="","",BI189-AJ189)</f>
        <v/>
      </c>
      <c r="BO189" s="17">
        <f>IF(AK189="","",BJ189-AK189)</f>
        <v/>
      </c>
      <c r="BP189" s="17">
        <f>IF(AL189="","",BK189-AL189)</f>
        <v/>
      </c>
      <c r="BQ189" s="17">
        <f>IF(AM189="","",BL189-AM189)</f>
        <v/>
      </c>
      <c r="BR189" s="17">
        <f>IF(AN189="","",BM189-AN189)</f>
        <v/>
      </c>
    </row>
    <row r="190">
      <c r="A190">
        <f>ROW()-1</f>
        <v/>
      </c>
      <c r="B190" s="9" t="n"/>
      <c r="C190" s="12" t="n"/>
      <c r="D190" s="11">
        <f>IF(B190="","",CHOOSE(WEEKDAY(B190,2),"Lu","Ma","Mi","Jo","Vi","Sa","Du"))</f>
        <v/>
      </c>
      <c r="E190" s="11">
        <f>IF(OR(B190="",C190=""),"",IF(OR(WEEKDAY(B190,2)=1,WEEKDAY(B190,2)=5),"D",IF(AND(C190&gt;=TIME(15,30,0),C190&lt;TIME(16,30,0)),"C",IF(AND(AND(WEEKDAY(B190,2)&gt;=2,WEEKDAY(B190,2)&lt;=4),C190&gt;=TIME(16,35,0),C190&lt;TIME(17,0,0)),"A1",IF(AND(AND(WEEKDAY(B190,2)&gt;=2,WEEKDAY(B190,2)&lt;=4),C190&gt;=TIME(17,0,0),C190&lt;TIME(18,0,0)),"A2",IF(AND(AND(WEEKDAY(B190,2)&gt;=2,WEEKDAY(B190,2)&lt;=4),C190&gt;=TIME(18,0,0),C190&lt;TIME(19,0,0)),"A3",IF(AND(AND(WEEKDAY(B190,2)&gt;=2,WEEKDAY(B190,2)&lt;=4),C190&gt;=TIME(22,0,0),C190&lt;TIME(22,45,0)),"B","Other")))))))</f>
        <v/>
      </c>
      <c r="F190" s="12" t="n"/>
      <c r="G190" s="12" t="n"/>
      <c r="H190" s="12" t="n"/>
      <c r="I190" s="12" t="n"/>
      <c r="J190" s="13" t="n"/>
      <c r="K190" s="13" t="n"/>
      <c r="L190" s="13" t="n"/>
      <c r="M190" s="13" t="n"/>
      <c r="N190" s="12" t="n"/>
      <c r="O190" s="12" t="n"/>
      <c r="P190" s="14">
        <f>IF(N190="","",IF(N190="SL",-1,K190/J190))</f>
        <v/>
      </c>
      <c r="Q190" s="14">
        <f>IF(N190="","",IF(OR(N190="SL",N190="TP0"),-1,L190/J190))</f>
        <v/>
      </c>
      <c r="R190" s="14">
        <f>IF(N190="","",IF(N190="TP2",M190/J190,-1))</f>
        <v/>
      </c>
      <c r="S190" s="14">
        <f>IF(N190="","",IF(N190="SL",-1,IF(N190="TP0",0.5*K190/J190,0.5*(K190+L190)/J190)))</f>
        <v/>
      </c>
      <c r="T190" s="14">
        <f>IF(N190="","",IF(N190="SL",-1,IF(N190="TP0",0.5*K190/J190-0.5,0.5*(K190+L190)/J190)))</f>
        <v/>
      </c>
      <c r="U190" s="15">
        <f>IF(P190="","",P190*J190/100*Config!$B$4)</f>
        <v/>
      </c>
      <c r="V190" s="15">
        <f>IF(Q190="","",Q190*J190/100*Config!$B$4)</f>
        <v/>
      </c>
      <c r="W190" s="15">
        <f>IF(R190="","",R190*J190/100*Config!$B$4)</f>
        <v/>
      </c>
      <c r="X190" s="15">
        <f>IF(S190="","",S190*J190/100*Config!$B$4)</f>
        <v/>
      </c>
      <c r="Y190" s="15">
        <f>IF(T190="","",T190*J190/100*Config!$B$4)</f>
        <v/>
      </c>
      <c r="Z190" s="15">
        <f>IF(U190="","",Config!$B$4 + SUM($U$2:U190))</f>
        <v/>
      </c>
      <c r="AA190" s="15">
        <f>IF(V190="","",Config!$B$4 + SUM($V$2:V190))</f>
        <v/>
      </c>
      <c r="AB190" s="15">
        <f>IF(W190="","",Config!$B$4 + SUM($W$2:W190))</f>
        <v/>
      </c>
      <c r="AC190" s="15">
        <f>IF(X190="","",Config!$B$4 + SUM($X$2:X190))</f>
        <v/>
      </c>
      <c r="AD190" s="15">
        <f>IF(Y190="","",Config!$B$4 + SUM($Y$2:Y190))</f>
        <v/>
      </c>
      <c r="AE190" s="15">
        <f>IF(P190="","",P190*J190/100*Config!$B$11)</f>
        <v/>
      </c>
      <c r="AF190" s="15">
        <f>IF(Q190="","",Q190*J190/100*Config!$B$11)</f>
        <v/>
      </c>
      <c r="AG190" s="15">
        <f>IF(R190="","",R190*J190/100*Config!$B$11)</f>
        <v/>
      </c>
      <c r="AH190" s="15">
        <f>IF(S190="","",S190*J190/100*Config!$B$11)</f>
        <v/>
      </c>
      <c r="AI190" s="15">
        <f>IF(T190="","",T190*J190/100*Config!$B$11)</f>
        <v/>
      </c>
      <c r="AJ190" s="15">
        <f>IF(AE190="","",Config!$B$9 + SUM($AE$2:AE190))</f>
        <v/>
      </c>
      <c r="AK190" s="15">
        <f>IF(AF190="","",Config!$B$9 + SUM($AF$2:AF190))</f>
        <v/>
      </c>
      <c r="AL190" s="15">
        <f>IF(AG190="","",Config!$B$9 + SUM($AG$2:AG190))</f>
        <v/>
      </c>
      <c r="AM190" s="15">
        <f>IF(AH190="","",Config!$B$9 + SUM($AH$2:AH190))</f>
        <v/>
      </c>
      <c r="AN190" s="15">
        <f>IF(AI190="","",Config!$B$9 + SUM($AI$2:AI190))</f>
        <v/>
      </c>
      <c r="AO190" s="16">
        <f>IF(P190="","",IF(P190&gt;0,1,0))</f>
        <v/>
      </c>
      <c r="AP190" s="16">
        <f>IF(Q190="","",IF(Q190&gt;0,1,0))</f>
        <v/>
      </c>
      <c r="AQ190" s="16">
        <f>IF(R190="","",IF(R190&gt;0,1,0))</f>
        <v/>
      </c>
      <c r="AR190" s="16">
        <f>IF(S190="","",IF(S190&gt;0,1,0))</f>
        <v/>
      </c>
      <c r="AS190" s="16">
        <f>IF(T190="","",IF(T190&gt;0,1,0))</f>
        <v/>
      </c>
      <c r="AT190" s="17">
        <f>IF(Z190="","",IF(AT189="",Z190,MAX(AT189,Z190)))</f>
        <v/>
      </c>
      <c r="AU190" s="17">
        <f>IF(AA190="","",IF(AU189="",AA190,MAX(AU189,AA190)))</f>
        <v/>
      </c>
      <c r="AV190" s="17">
        <f>IF(AB190="","",IF(AV189="",AB190,MAX(AV189,AB190)))</f>
        <v/>
      </c>
      <c r="AW190" s="17">
        <f>IF(AC190="","",IF(AW189="",AC190,MAX(AW189,AC190)))</f>
        <v/>
      </c>
      <c r="AX190" s="17">
        <f>IF(AD190="","",IF(AX189="",AD190,MAX(AX189,AD190)))</f>
        <v/>
      </c>
      <c r="AY190" s="17">
        <f>IF(Z190="","",AT190-Z190)</f>
        <v/>
      </c>
      <c r="AZ190" s="17">
        <f>IF(AA190="","",AU190-AA190)</f>
        <v/>
      </c>
      <c r="BA190" s="17">
        <f>IF(AB190="","",AV190-AB190)</f>
        <v/>
      </c>
      <c r="BB190" s="17">
        <f>IF(AC190="","",AW190-AC190)</f>
        <v/>
      </c>
      <c r="BC190" s="17">
        <f>IF(AD190="","",AX190-AD190)</f>
        <v/>
      </c>
      <c r="BD190" s="17">
        <f>IF(OR(AE190="",B190=""),"",SUMIFS($AE$2:AE190,$B$2:B190,B190))</f>
        <v/>
      </c>
      <c r="BE190" s="17">
        <f>IF(OR(AF190="",B190=""),"",SUMIFS($AF$2:AF190,$B$2:B190,B190))</f>
        <v/>
      </c>
      <c r="BF190" s="17">
        <f>IF(OR(AG190="",B190=""),"",SUMIFS($AG$2:AG190,$B$2:B190,B190))</f>
        <v/>
      </c>
      <c r="BG190" s="17">
        <f>IF(OR(AH190="",B190=""),"",SUMIFS($AH$2:AH190,$B$2:B190,B190))</f>
        <v/>
      </c>
      <c r="BH190" s="17">
        <f>IF(OR(AI190="",B190=""),"",SUMIFS($AI$2:AI190,$B$2:B190,B190))</f>
        <v/>
      </c>
      <c r="BI190" s="17">
        <f>IF(AJ190="","",IF(BI189="",AJ190,MAX(BI189,AJ190)))</f>
        <v/>
      </c>
      <c r="BJ190" s="17">
        <f>IF(AK190="","",IF(BJ189="",AK190,MAX(BJ189,AK190)))</f>
        <v/>
      </c>
      <c r="BK190" s="17">
        <f>IF(AL190="","",IF(BK189="",AL190,MAX(BK189,AL190)))</f>
        <v/>
      </c>
      <c r="BL190" s="17">
        <f>IF(AM190="","",IF(BL189="",AM190,MAX(BL189,AM190)))</f>
        <v/>
      </c>
      <c r="BM190" s="17">
        <f>IF(AN190="","",IF(BM189="",AN190,MAX(BM189,AN190)))</f>
        <v/>
      </c>
      <c r="BN190" s="17">
        <f>IF(AJ190="","",BI190-AJ190)</f>
        <v/>
      </c>
      <c r="BO190" s="17">
        <f>IF(AK190="","",BJ190-AK190)</f>
        <v/>
      </c>
      <c r="BP190" s="17">
        <f>IF(AL190="","",BK190-AL190)</f>
        <v/>
      </c>
      <c r="BQ190" s="17">
        <f>IF(AM190="","",BL190-AM190)</f>
        <v/>
      </c>
      <c r="BR190" s="17">
        <f>IF(AN190="","",BM190-AN190)</f>
        <v/>
      </c>
    </row>
    <row r="191">
      <c r="A191">
        <f>ROW()-1</f>
        <v/>
      </c>
      <c r="B191" s="9" t="n"/>
      <c r="C191" s="12" t="n"/>
      <c r="D191" s="11">
        <f>IF(B191="","",CHOOSE(WEEKDAY(B191,2),"Lu","Ma","Mi","Jo","Vi","Sa","Du"))</f>
        <v/>
      </c>
      <c r="E191" s="11">
        <f>IF(OR(B191="",C191=""),"",IF(OR(WEEKDAY(B191,2)=1,WEEKDAY(B191,2)=5),"D",IF(AND(C191&gt;=TIME(15,30,0),C191&lt;TIME(16,30,0)),"C",IF(AND(AND(WEEKDAY(B191,2)&gt;=2,WEEKDAY(B191,2)&lt;=4),C191&gt;=TIME(16,35,0),C191&lt;TIME(17,0,0)),"A1",IF(AND(AND(WEEKDAY(B191,2)&gt;=2,WEEKDAY(B191,2)&lt;=4),C191&gt;=TIME(17,0,0),C191&lt;TIME(18,0,0)),"A2",IF(AND(AND(WEEKDAY(B191,2)&gt;=2,WEEKDAY(B191,2)&lt;=4),C191&gt;=TIME(18,0,0),C191&lt;TIME(19,0,0)),"A3",IF(AND(AND(WEEKDAY(B191,2)&gt;=2,WEEKDAY(B191,2)&lt;=4),C191&gt;=TIME(22,0,0),C191&lt;TIME(22,45,0)),"B","Other")))))))</f>
        <v/>
      </c>
      <c r="F191" s="12" t="n"/>
      <c r="G191" s="12" t="n"/>
      <c r="H191" s="12" t="n"/>
      <c r="I191" s="12" t="n"/>
      <c r="J191" s="13" t="n"/>
      <c r="K191" s="13" t="n"/>
      <c r="L191" s="13" t="n"/>
      <c r="M191" s="13" t="n"/>
      <c r="N191" s="12" t="n"/>
      <c r="O191" s="12" t="n"/>
      <c r="P191" s="14">
        <f>IF(N191="","",IF(N191="SL",-1,K191/J191))</f>
        <v/>
      </c>
      <c r="Q191" s="14">
        <f>IF(N191="","",IF(OR(N191="SL",N191="TP0"),-1,L191/J191))</f>
        <v/>
      </c>
      <c r="R191" s="14">
        <f>IF(N191="","",IF(N191="TP2",M191/J191,-1))</f>
        <v/>
      </c>
      <c r="S191" s="14">
        <f>IF(N191="","",IF(N191="SL",-1,IF(N191="TP0",0.5*K191/J191,0.5*(K191+L191)/J191)))</f>
        <v/>
      </c>
      <c r="T191" s="14">
        <f>IF(N191="","",IF(N191="SL",-1,IF(N191="TP0",0.5*K191/J191-0.5,0.5*(K191+L191)/J191)))</f>
        <v/>
      </c>
      <c r="U191" s="15">
        <f>IF(P191="","",P191*J191/100*Config!$B$4)</f>
        <v/>
      </c>
      <c r="V191" s="15">
        <f>IF(Q191="","",Q191*J191/100*Config!$B$4)</f>
        <v/>
      </c>
      <c r="W191" s="15">
        <f>IF(R191="","",R191*J191/100*Config!$B$4)</f>
        <v/>
      </c>
      <c r="X191" s="15">
        <f>IF(S191="","",S191*J191/100*Config!$B$4)</f>
        <v/>
      </c>
      <c r="Y191" s="15">
        <f>IF(T191="","",T191*J191/100*Config!$B$4)</f>
        <v/>
      </c>
      <c r="Z191" s="15">
        <f>IF(U191="","",Config!$B$4 + SUM($U$2:U191))</f>
        <v/>
      </c>
      <c r="AA191" s="15">
        <f>IF(V191="","",Config!$B$4 + SUM($V$2:V191))</f>
        <v/>
      </c>
      <c r="AB191" s="15">
        <f>IF(W191="","",Config!$B$4 + SUM($W$2:W191))</f>
        <v/>
      </c>
      <c r="AC191" s="15">
        <f>IF(X191="","",Config!$B$4 + SUM($X$2:X191))</f>
        <v/>
      </c>
      <c r="AD191" s="15">
        <f>IF(Y191="","",Config!$B$4 + SUM($Y$2:Y191))</f>
        <v/>
      </c>
      <c r="AE191" s="15">
        <f>IF(P191="","",P191*J191/100*Config!$B$11)</f>
        <v/>
      </c>
      <c r="AF191" s="15">
        <f>IF(Q191="","",Q191*J191/100*Config!$B$11)</f>
        <v/>
      </c>
      <c r="AG191" s="15">
        <f>IF(R191="","",R191*J191/100*Config!$B$11)</f>
        <v/>
      </c>
      <c r="AH191" s="15">
        <f>IF(S191="","",S191*J191/100*Config!$B$11)</f>
        <v/>
      </c>
      <c r="AI191" s="15">
        <f>IF(T191="","",T191*J191/100*Config!$B$11)</f>
        <v/>
      </c>
      <c r="AJ191" s="15">
        <f>IF(AE191="","",Config!$B$9 + SUM($AE$2:AE191))</f>
        <v/>
      </c>
      <c r="AK191" s="15">
        <f>IF(AF191="","",Config!$B$9 + SUM($AF$2:AF191))</f>
        <v/>
      </c>
      <c r="AL191" s="15">
        <f>IF(AG191="","",Config!$B$9 + SUM($AG$2:AG191))</f>
        <v/>
      </c>
      <c r="AM191" s="15">
        <f>IF(AH191="","",Config!$B$9 + SUM($AH$2:AH191))</f>
        <v/>
      </c>
      <c r="AN191" s="15">
        <f>IF(AI191="","",Config!$B$9 + SUM($AI$2:AI191))</f>
        <v/>
      </c>
      <c r="AO191" s="16">
        <f>IF(P191="","",IF(P191&gt;0,1,0))</f>
        <v/>
      </c>
      <c r="AP191" s="16">
        <f>IF(Q191="","",IF(Q191&gt;0,1,0))</f>
        <v/>
      </c>
      <c r="AQ191" s="16">
        <f>IF(R191="","",IF(R191&gt;0,1,0))</f>
        <v/>
      </c>
      <c r="AR191" s="16">
        <f>IF(S191="","",IF(S191&gt;0,1,0))</f>
        <v/>
      </c>
      <c r="AS191" s="16">
        <f>IF(T191="","",IF(T191&gt;0,1,0))</f>
        <v/>
      </c>
      <c r="AT191" s="17">
        <f>IF(Z191="","",IF(AT190="",Z191,MAX(AT190,Z191)))</f>
        <v/>
      </c>
      <c r="AU191" s="17">
        <f>IF(AA191="","",IF(AU190="",AA191,MAX(AU190,AA191)))</f>
        <v/>
      </c>
      <c r="AV191" s="17">
        <f>IF(AB191="","",IF(AV190="",AB191,MAX(AV190,AB191)))</f>
        <v/>
      </c>
      <c r="AW191" s="17">
        <f>IF(AC191="","",IF(AW190="",AC191,MAX(AW190,AC191)))</f>
        <v/>
      </c>
      <c r="AX191" s="17">
        <f>IF(AD191="","",IF(AX190="",AD191,MAX(AX190,AD191)))</f>
        <v/>
      </c>
      <c r="AY191" s="17">
        <f>IF(Z191="","",AT191-Z191)</f>
        <v/>
      </c>
      <c r="AZ191" s="17">
        <f>IF(AA191="","",AU191-AA191)</f>
        <v/>
      </c>
      <c r="BA191" s="17">
        <f>IF(AB191="","",AV191-AB191)</f>
        <v/>
      </c>
      <c r="BB191" s="17">
        <f>IF(AC191="","",AW191-AC191)</f>
        <v/>
      </c>
      <c r="BC191" s="17">
        <f>IF(AD191="","",AX191-AD191)</f>
        <v/>
      </c>
      <c r="BD191" s="17">
        <f>IF(OR(AE191="",B191=""),"",SUMIFS($AE$2:AE191,$B$2:B191,B191))</f>
        <v/>
      </c>
      <c r="BE191" s="17">
        <f>IF(OR(AF191="",B191=""),"",SUMIFS($AF$2:AF191,$B$2:B191,B191))</f>
        <v/>
      </c>
      <c r="BF191" s="17">
        <f>IF(OR(AG191="",B191=""),"",SUMIFS($AG$2:AG191,$B$2:B191,B191))</f>
        <v/>
      </c>
      <c r="BG191" s="17">
        <f>IF(OR(AH191="",B191=""),"",SUMIFS($AH$2:AH191,$B$2:B191,B191))</f>
        <v/>
      </c>
      <c r="BH191" s="17">
        <f>IF(OR(AI191="",B191=""),"",SUMIFS($AI$2:AI191,$B$2:B191,B191))</f>
        <v/>
      </c>
      <c r="BI191" s="17">
        <f>IF(AJ191="","",IF(BI190="",AJ191,MAX(BI190,AJ191)))</f>
        <v/>
      </c>
      <c r="BJ191" s="17">
        <f>IF(AK191="","",IF(BJ190="",AK191,MAX(BJ190,AK191)))</f>
        <v/>
      </c>
      <c r="BK191" s="17">
        <f>IF(AL191="","",IF(BK190="",AL191,MAX(BK190,AL191)))</f>
        <v/>
      </c>
      <c r="BL191" s="17">
        <f>IF(AM191="","",IF(BL190="",AM191,MAX(BL190,AM191)))</f>
        <v/>
      </c>
      <c r="BM191" s="17">
        <f>IF(AN191="","",IF(BM190="",AN191,MAX(BM190,AN191)))</f>
        <v/>
      </c>
      <c r="BN191" s="17">
        <f>IF(AJ191="","",BI191-AJ191)</f>
        <v/>
      </c>
      <c r="BO191" s="17">
        <f>IF(AK191="","",BJ191-AK191)</f>
        <v/>
      </c>
      <c r="BP191" s="17">
        <f>IF(AL191="","",BK191-AL191)</f>
        <v/>
      </c>
      <c r="BQ191" s="17">
        <f>IF(AM191="","",BL191-AM191)</f>
        <v/>
      </c>
      <c r="BR191" s="17">
        <f>IF(AN191="","",BM191-AN191)</f>
        <v/>
      </c>
    </row>
    <row r="192">
      <c r="A192">
        <f>ROW()-1</f>
        <v/>
      </c>
      <c r="B192" s="9" t="n"/>
      <c r="C192" s="12" t="n"/>
      <c r="D192" s="11">
        <f>IF(B192="","",CHOOSE(WEEKDAY(B192,2),"Lu","Ma","Mi","Jo","Vi","Sa","Du"))</f>
        <v/>
      </c>
      <c r="E192" s="11">
        <f>IF(OR(B192="",C192=""),"",IF(OR(WEEKDAY(B192,2)=1,WEEKDAY(B192,2)=5),"D",IF(AND(C192&gt;=TIME(15,30,0),C192&lt;TIME(16,30,0)),"C",IF(AND(AND(WEEKDAY(B192,2)&gt;=2,WEEKDAY(B192,2)&lt;=4),C192&gt;=TIME(16,35,0),C192&lt;TIME(17,0,0)),"A1",IF(AND(AND(WEEKDAY(B192,2)&gt;=2,WEEKDAY(B192,2)&lt;=4),C192&gt;=TIME(17,0,0),C192&lt;TIME(18,0,0)),"A2",IF(AND(AND(WEEKDAY(B192,2)&gt;=2,WEEKDAY(B192,2)&lt;=4),C192&gt;=TIME(18,0,0),C192&lt;TIME(19,0,0)),"A3",IF(AND(AND(WEEKDAY(B192,2)&gt;=2,WEEKDAY(B192,2)&lt;=4),C192&gt;=TIME(22,0,0),C192&lt;TIME(22,45,0)),"B","Other")))))))</f>
        <v/>
      </c>
      <c r="F192" s="12" t="n"/>
      <c r="G192" s="12" t="n"/>
      <c r="H192" s="12" t="n"/>
      <c r="I192" s="12" t="n"/>
      <c r="J192" s="13" t="n"/>
      <c r="K192" s="13" t="n"/>
      <c r="L192" s="13" t="n"/>
      <c r="M192" s="13" t="n"/>
      <c r="N192" s="12" t="n"/>
      <c r="O192" s="12" t="n"/>
      <c r="P192" s="14">
        <f>IF(N192="","",IF(N192="SL",-1,K192/J192))</f>
        <v/>
      </c>
      <c r="Q192" s="14">
        <f>IF(N192="","",IF(OR(N192="SL",N192="TP0"),-1,L192/J192))</f>
        <v/>
      </c>
      <c r="R192" s="14">
        <f>IF(N192="","",IF(N192="TP2",M192/J192,-1))</f>
        <v/>
      </c>
      <c r="S192" s="14">
        <f>IF(N192="","",IF(N192="SL",-1,IF(N192="TP0",0.5*K192/J192,0.5*(K192+L192)/J192)))</f>
        <v/>
      </c>
      <c r="T192" s="14">
        <f>IF(N192="","",IF(N192="SL",-1,IF(N192="TP0",0.5*K192/J192-0.5,0.5*(K192+L192)/J192)))</f>
        <v/>
      </c>
      <c r="U192" s="15">
        <f>IF(P192="","",P192*J192/100*Config!$B$4)</f>
        <v/>
      </c>
      <c r="V192" s="15">
        <f>IF(Q192="","",Q192*J192/100*Config!$B$4)</f>
        <v/>
      </c>
      <c r="W192" s="15">
        <f>IF(R192="","",R192*J192/100*Config!$B$4)</f>
        <v/>
      </c>
      <c r="X192" s="15">
        <f>IF(S192="","",S192*J192/100*Config!$B$4)</f>
        <v/>
      </c>
      <c r="Y192" s="15">
        <f>IF(T192="","",T192*J192/100*Config!$B$4)</f>
        <v/>
      </c>
      <c r="Z192" s="15">
        <f>IF(U192="","",Config!$B$4 + SUM($U$2:U192))</f>
        <v/>
      </c>
      <c r="AA192" s="15">
        <f>IF(V192="","",Config!$B$4 + SUM($V$2:V192))</f>
        <v/>
      </c>
      <c r="AB192" s="15">
        <f>IF(W192="","",Config!$B$4 + SUM($W$2:W192))</f>
        <v/>
      </c>
      <c r="AC192" s="15">
        <f>IF(X192="","",Config!$B$4 + SUM($X$2:X192))</f>
        <v/>
      </c>
      <c r="AD192" s="15">
        <f>IF(Y192="","",Config!$B$4 + SUM($Y$2:Y192))</f>
        <v/>
      </c>
      <c r="AE192" s="15">
        <f>IF(P192="","",P192*J192/100*Config!$B$11)</f>
        <v/>
      </c>
      <c r="AF192" s="15">
        <f>IF(Q192="","",Q192*J192/100*Config!$B$11)</f>
        <v/>
      </c>
      <c r="AG192" s="15">
        <f>IF(R192="","",R192*J192/100*Config!$B$11)</f>
        <v/>
      </c>
      <c r="AH192" s="15">
        <f>IF(S192="","",S192*J192/100*Config!$B$11)</f>
        <v/>
      </c>
      <c r="AI192" s="15">
        <f>IF(T192="","",T192*J192/100*Config!$B$11)</f>
        <v/>
      </c>
      <c r="AJ192" s="15">
        <f>IF(AE192="","",Config!$B$9 + SUM($AE$2:AE192))</f>
        <v/>
      </c>
      <c r="AK192" s="15">
        <f>IF(AF192="","",Config!$B$9 + SUM($AF$2:AF192))</f>
        <v/>
      </c>
      <c r="AL192" s="15">
        <f>IF(AG192="","",Config!$B$9 + SUM($AG$2:AG192))</f>
        <v/>
      </c>
      <c r="AM192" s="15">
        <f>IF(AH192="","",Config!$B$9 + SUM($AH$2:AH192))</f>
        <v/>
      </c>
      <c r="AN192" s="15">
        <f>IF(AI192="","",Config!$B$9 + SUM($AI$2:AI192))</f>
        <v/>
      </c>
      <c r="AO192" s="16">
        <f>IF(P192="","",IF(P192&gt;0,1,0))</f>
        <v/>
      </c>
      <c r="AP192" s="16">
        <f>IF(Q192="","",IF(Q192&gt;0,1,0))</f>
        <v/>
      </c>
      <c r="AQ192" s="16">
        <f>IF(R192="","",IF(R192&gt;0,1,0))</f>
        <v/>
      </c>
      <c r="AR192" s="16">
        <f>IF(S192="","",IF(S192&gt;0,1,0))</f>
        <v/>
      </c>
      <c r="AS192" s="16">
        <f>IF(T192="","",IF(T192&gt;0,1,0))</f>
        <v/>
      </c>
      <c r="AT192" s="17">
        <f>IF(Z192="","",IF(AT191="",Z192,MAX(AT191,Z192)))</f>
        <v/>
      </c>
      <c r="AU192" s="17">
        <f>IF(AA192="","",IF(AU191="",AA192,MAX(AU191,AA192)))</f>
        <v/>
      </c>
      <c r="AV192" s="17">
        <f>IF(AB192="","",IF(AV191="",AB192,MAX(AV191,AB192)))</f>
        <v/>
      </c>
      <c r="AW192" s="17">
        <f>IF(AC192="","",IF(AW191="",AC192,MAX(AW191,AC192)))</f>
        <v/>
      </c>
      <c r="AX192" s="17">
        <f>IF(AD192="","",IF(AX191="",AD192,MAX(AX191,AD192)))</f>
        <v/>
      </c>
      <c r="AY192" s="17">
        <f>IF(Z192="","",AT192-Z192)</f>
        <v/>
      </c>
      <c r="AZ192" s="17">
        <f>IF(AA192="","",AU192-AA192)</f>
        <v/>
      </c>
      <c r="BA192" s="17">
        <f>IF(AB192="","",AV192-AB192)</f>
        <v/>
      </c>
      <c r="BB192" s="17">
        <f>IF(AC192="","",AW192-AC192)</f>
        <v/>
      </c>
      <c r="BC192" s="17">
        <f>IF(AD192="","",AX192-AD192)</f>
        <v/>
      </c>
      <c r="BD192" s="17">
        <f>IF(OR(AE192="",B192=""),"",SUMIFS($AE$2:AE192,$B$2:B192,B192))</f>
        <v/>
      </c>
      <c r="BE192" s="17">
        <f>IF(OR(AF192="",B192=""),"",SUMIFS($AF$2:AF192,$B$2:B192,B192))</f>
        <v/>
      </c>
      <c r="BF192" s="17">
        <f>IF(OR(AG192="",B192=""),"",SUMIFS($AG$2:AG192,$B$2:B192,B192))</f>
        <v/>
      </c>
      <c r="BG192" s="17">
        <f>IF(OR(AH192="",B192=""),"",SUMIFS($AH$2:AH192,$B$2:B192,B192))</f>
        <v/>
      </c>
      <c r="BH192" s="17">
        <f>IF(OR(AI192="",B192=""),"",SUMIFS($AI$2:AI192,$B$2:B192,B192))</f>
        <v/>
      </c>
      <c r="BI192" s="17">
        <f>IF(AJ192="","",IF(BI191="",AJ192,MAX(BI191,AJ192)))</f>
        <v/>
      </c>
      <c r="BJ192" s="17">
        <f>IF(AK192="","",IF(BJ191="",AK192,MAX(BJ191,AK192)))</f>
        <v/>
      </c>
      <c r="BK192" s="17">
        <f>IF(AL192="","",IF(BK191="",AL192,MAX(BK191,AL192)))</f>
        <v/>
      </c>
      <c r="BL192" s="17">
        <f>IF(AM192="","",IF(BL191="",AM192,MAX(BL191,AM192)))</f>
        <v/>
      </c>
      <c r="BM192" s="17">
        <f>IF(AN192="","",IF(BM191="",AN192,MAX(BM191,AN192)))</f>
        <v/>
      </c>
      <c r="BN192" s="17">
        <f>IF(AJ192="","",BI192-AJ192)</f>
        <v/>
      </c>
      <c r="BO192" s="17">
        <f>IF(AK192="","",BJ192-AK192)</f>
        <v/>
      </c>
      <c r="BP192" s="17">
        <f>IF(AL192="","",BK192-AL192)</f>
        <v/>
      </c>
      <c r="BQ192" s="17">
        <f>IF(AM192="","",BL192-AM192)</f>
        <v/>
      </c>
      <c r="BR192" s="17">
        <f>IF(AN192="","",BM192-AN192)</f>
        <v/>
      </c>
    </row>
    <row r="193">
      <c r="A193">
        <f>ROW()-1</f>
        <v/>
      </c>
      <c r="B193" s="9" t="n"/>
      <c r="C193" s="12" t="n"/>
      <c r="D193" s="11">
        <f>IF(B193="","",CHOOSE(WEEKDAY(B193,2),"Lu","Ma","Mi","Jo","Vi","Sa","Du"))</f>
        <v/>
      </c>
      <c r="E193" s="11">
        <f>IF(OR(B193="",C193=""),"",IF(OR(WEEKDAY(B193,2)=1,WEEKDAY(B193,2)=5),"D",IF(AND(C193&gt;=TIME(15,30,0),C193&lt;TIME(16,30,0)),"C",IF(AND(AND(WEEKDAY(B193,2)&gt;=2,WEEKDAY(B193,2)&lt;=4),C193&gt;=TIME(16,35,0),C193&lt;TIME(17,0,0)),"A1",IF(AND(AND(WEEKDAY(B193,2)&gt;=2,WEEKDAY(B193,2)&lt;=4),C193&gt;=TIME(17,0,0),C193&lt;TIME(18,0,0)),"A2",IF(AND(AND(WEEKDAY(B193,2)&gt;=2,WEEKDAY(B193,2)&lt;=4),C193&gt;=TIME(18,0,0),C193&lt;TIME(19,0,0)),"A3",IF(AND(AND(WEEKDAY(B193,2)&gt;=2,WEEKDAY(B193,2)&lt;=4),C193&gt;=TIME(22,0,0),C193&lt;TIME(22,45,0)),"B","Other")))))))</f>
        <v/>
      </c>
      <c r="F193" s="12" t="n"/>
      <c r="G193" s="12" t="n"/>
      <c r="H193" s="12" t="n"/>
      <c r="I193" s="12" t="n"/>
      <c r="J193" s="13" t="n"/>
      <c r="K193" s="13" t="n"/>
      <c r="L193" s="13" t="n"/>
      <c r="M193" s="13" t="n"/>
      <c r="N193" s="12" t="n"/>
      <c r="O193" s="12" t="n"/>
      <c r="P193" s="14">
        <f>IF(N193="","",IF(N193="SL",-1,K193/J193))</f>
        <v/>
      </c>
      <c r="Q193" s="14">
        <f>IF(N193="","",IF(OR(N193="SL",N193="TP0"),-1,L193/J193))</f>
        <v/>
      </c>
      <c r="R193" s="14">
        <f>IF(N193="","",IF(N193="TP2",M193/J193,-1))</f>
        <v/>
      </c>
      <c r="S193" s="14">
        <f>IF(N193="","",IF(N193="SL",-1,IF(N193="TP0",0.5*K193/J193,0.5*(K193+L193)/J193)))</f>
        <v/>
      </c>
      <c r="T193" s="14">
        <f>IF(N193="","",IF(N193="SL",-1,IF(N193="TP0",0.5*K193/J193-0.5,0.5*(K193+L193)/J193)))</f>
        <v/>
      </c>
      <c r="U193" s="15">
        <f>IF(P193="","",P193*J193/100*Config!$B$4)</f>
        <v/>
      </c>
      <c r="V193" s="15">
        <f>IF(Q193="","",Q193*J193/100*Config!$B$4)</f>
        <v/>
      </c>
      <c r="W193" s="15">
        <f>IF(R193="","",R193*J193/100*Config!$B$4)</f>
        <v/>
      </c>
      <c r="X193" s="15">
        <f>IF(S193="","",S193*J193/100*Config!$B$4)</f>
        <v/>
      </c>
      <c r="Y193" s="15">
        <f>IF(T193="","",T193*J193/100*Config!$B$4)</f>
        <v/>
      </c>
      <c r="Z193" s="15">
        <f>IF(U193="","",Config!$B$4 + SUM($U$2:U193))</f>
        <v/>
      </c>
      <c r="AA193" s="15">
        <f>IF(V193="","",Config!$B$4 + SUM($V$2:V193))</f>
        <v/>
      </c>
      <c r="AB193" s="15">
        <f>IF(W193="","",Config!$B$4 + SUM($W$2:W193))</f>
        <v/>
      </c>
      <c r="AC193" s="15">
        <f>IF(X193="","",Config!$B$4 + SUM($X$2:X193))</f>
        <v/>
      </c>
      <c r="AD193" s="15">
        <f>IF(Y193="","",Config!$B$4 + SUM($Y$2:Y193))</f>
        <v/>
      </c>
      <c r="AE193" s="15">
        <f>IF(P193="","",P193*J193/100*Config!$B$11)</f>
        <v/>
      </c>
      <c r="AF193" s="15">
        <f>IF(Q193="","",Q193*J193/100*Config!$B$11)</f>
        <v/>
      </c>
      <c r="AG193" s="15">
        <f>IF(R193="","",R193*J193/100*Config!$B$11)</f>
        <v/>
      </c>
      <c r="AH193" s="15">
        <f>IF(S193="","",S193*J193/100*Config!$B$11)</f>
        <v/>
      </c>
      <c r="AI193" s="15">
        <f>IF(T193="","",T193*J193/100*Config!$B$11)</f>
        <v/>
      </c>
      <c r="AJ193" s="15">
        <f>IF(AE193="","",Config!$B$9 + SUM($AE$2:AE193))</f>
        <v/>
      </c>
      <c r="AK193" s="15">
        <f>IF(AF193="","",Config!$B$9 + SUM($AF$2:AF193))</f>
        <v/>
      </c>
      <c r="AL193" s="15">
        <f>IF(AG193="","",Config!$B$9 + SUM($AG$2:AG193))</f>
        <v/>
      </c>
      <c r="AM193" s="15">
        <f>IF(AH193="","",Config!$B$9 + SUM($AH$2:AH193))</f>
        <v/>
      </c>
      <c r="AN193" s="15">
        <f>IF(AI193="","",Config!$B$9 + SUM($AI$2:AI193))</f>
        <v/>
      </c>
      <c r="AO193" s="16">
        <f>IF(P193="","",IF(P193&gt;0,1,0))</f>
        <v/>
      </c>
      <c r="AP193" s="16">
        <f>IF(Q193="","",IF(Q193&gt;0,1,0))</f>
        <v/>
      </c>
      <c r="AQ193" s="16">
        <f>IF(R193="","",IF(R193&gt;0,1,0))</f>
        <v/>
      </c>
      <c r="AR193" s="16">
        <f>IF(S193="","",IF(S193&gt;0,1,0))</f>
        <v/>
      </c>
      <c r="AS193" s="16">
        <f>IF(T193="","",IF(T193&gt;0,1,0))</f>
        <v/>
      </c>
      <c r="AT193" s="17">
        <f>IF(Z193="","",IF(AT192="",Z193,MAX(AT192,Z193)))</f>
        <v/>
      </c>
      <c r="AU193" s="17">
        <f>IF(AA193="","",IF(AU192="",AA193,MAX(AU192,AA193)))</f>
        <v/>
      </c>
      <c r="AV193" s="17">
        <f>IF(AB193="","",IF(AV192="",AB193,MAX(AV192,AB193)))</f>
        <v/>
      </c>
      <c r="AW193" s="17">
        <f>IF(AC193="","",IF(AW192="",AC193,MAX(AW192,AC193)))</f>
        <v/>
      </c>
      <c r="AX193" s="17">
        <f>IF(AD193="","",IF(AX192="",AD193,MAX(AX192,AD193)))</f>
        <v/>
      </c>
      <c r="AY193" s="17">
        <f>IF(Z193="","",AT193-Z193)</f>
        <v/>
      </c>
      <c r="AZ193" s="17">
        <f>IF(AA193="","",AU193-AA193)</f>
        <v/>
      </c>
      <c r="BA193" s="17">
        <f>IF(AB193="","",AV193-AB193)</f>
        <v/>
      </c>
      <c r="BB193" s="17">
        <f>IF(AC193="","",AW193-AC193)</f>
        <v/>
      </c>
      <c r="BC193" s="17">
        <f>IF(AD193="","",AX193-AD193)</f>
        <v/>
      </c>
      <c r="BD193" s="17">
        <f>IF(OR(AE193="",B193=""),"",SUMIFS($AE$2:AE193,$B$2:B193,B193))</f>
        <v/>
      </c>
      <c r="BE193" s="17">
        <f>IF(OR(AF193="",B193=""),"",SUMIFS($AF$2:AF193,$B$2:B193,B193))</f>
        <v/>
      </c>
      <c r="BF193" s="17">
        <f>IF(OR(AG193="",B193=""),"",SUMIFS($AG$2:AG193,$B$2:B193,B193))</f>
        <v/>
      </c>
      <c r="BG193" s="17">
        <f>IF(OR(AH193="",B193=""),"",SUMIFS($AH$2:AH193,$B$2:B193,B193))</f>
        <v/>
      </c>
      <c r="BH193" s="17">
        <f>IF(OR(AI193="",B193=""),"",SUMIFS($AI$2:AI193,$B$2:B193,B193))</f>
        <v/>
      </c>
      <c r="BI193" s="17">
        <f>IF(AJ193="","",IF(BI192="",AJ193,MAX(BI192,AJ193)))</f>
        <v/>
      </c>
      <c r="BJ193" s="17">
        <f>IF(AK193="","",IF(BJ192="",AK193,MAX(BJ192,AK193)))</f>
        <v/>
      </c>
      <c r="BK193" s="17">
        <f>IF(AL193="","",IF(BK192="",AL193,MAX(BK192,AL193)))</f>
        <v/>
      </c>
      <c r="BL193" s="17">
        <f>IF(AM193="","",IF(BL192="",AM193,MAX(BL192,AM193)))</f>
        <v/>
      </c>
      <c r="BM193" s="17">
        <f>IF(AN193="","",IF(BM192="",AN193,MAX(BM192,AN193)))</f>
        <v/>
      </c>
      <c r="BN193" s="17">
        <f>IF(AJ193="","",BI193-AJ193)</f>
        <v/>
      </c>
      <c r="BO193" s="17">
        <f>IF(AK193="","",BJ193-AK193)</f>
        <v/>
      </c>
      <c r="BP193" s="17">
        <f>IF(AL193="","",BK193-AL193)</f>
        <v/>
      </c>
      <c r="BQ193" s="17">
        <f>IF(AM193="","",BL193-AM193)</f>
        <v/>
      </c>
      <c r="BR193" s="17">
        <f>IF(AN193="","",BM193-AN193)</f>
        <v/>
      </c>
    </row>
    <row r="194">
      <c r="A194">
        <f>ROW()-1</f>
        <v/>
      </c>
      <c r="B194" s="9" t="n"/>
      <c r="C194" s="12" t="n"/>
      <c r="D194" s="11">
        <f>IF(B194="","",CHOOSE(WEEKDAY(B194,2),"Lu","Ma","Mi","Jo","Vi","Sa","Du"))</f>
        <v/>
      </c>
      <c r="E194" s="11">
        <f>IF(OR(B194="",C194=""),"",IF(OR(WEEKDAY(B194,2)=1,WEEKDAY(B194,2)=5),"D",IF(AND(C194&gt;=TIME(15,30,0),C194&lt;TIME(16,30,0)),"C",IF(AND(AND(WEEKDAY(B194,2)&gt;=2,WEEKDAY(B194,2)&lt;=4),C194&gt;=TIME(16,35,0),C194&lt;TIME(17,0,0)),"A1",IF(AND(AND(WEEKDAY(B194,2)&gt;=2,WEEKDAY(B194,2)&lt;=4),C194&gt;=TIME(17,0,0),C194&lt;TIME(18,0,0)),"A2",IF(AND(AND(WEEKDAY(B194,2)&gt;=2,WEEKDAY(B194,2)&lt;=4),C194&gt;=TIME(18,0,0),C194&lt;TIME(19,0,0)),"A3",IF(AND(AND(WEEKDAY(B194,2)&gt;=2,WEEKDAY(B194,2)&lt;=4),C194&gt;=TIME(22,0,0),C194&lt;TIME(22,45,0)),"B","Other")))))))</f>
        <v/>
      </c>
      <c r="F194" s="12" t="n"/>
      <c r="G194" s="12" t="n"/>
      <c r="H194" s="12" t="n"/>
      <c r="I194" s="12" t="n"/>
      <c r="J194" s="13" t="n"/>
      <c r="K194" s="13" t="n"/>
      <c r="L194" s="13" t="n"/>
      <c r="M194" s="13" t="n"/>
      <c r="N194" s="12" t="n"/>
      <c r="O194" s="12" t="n"/>
      <c r="P194" s="14">
        <f>IF(N194="","",IF(N194="SL",-1,K194/J194))</f>
        <v/>
      </c>
      <c r="Q194" s="14">
        <f>IF(N194="","",IF(OR(N194="SL",N194="TP0"),-1,L194/J194))</f>
        <v/>
      </c>
      <c r="R194" s="14">
        <f>IF(N194="","",IF(N194="TP2",M194/J194,-1))</f>
        <v/>
      </c>
      <c r="S194" s="14">
        <f>IF(N194="","",IF(N194="SL",-1,IF(N194="TP0",0.5*K194/J194,0.5*(K194+L194)/J194)))</f>
        <v/>
      </c>
      <c r="T194" s="14">
        <f>IF(N194="","",IF(N194="SL",-1,IF(N194="TP0",0.5*K194/J194-0.5,0.5*(K194+L194)/J194)))</f>
        <v/>
      </c>
      <c r="U194" s="15">
        <f>IF(P194="","",P194*J194/100*Config!$B$4)</f>
        <v/>
      </c>
      <c r="V194" s="15">
        <f>IF(Q194="","",Q194*J194/100*Config!$B$4)</f>
        <v/>
      </c>
      <c r="W194" s="15">
        <f>IF(R194="","",R194*J194/100*Config!$B$4)</f>
        <v/>
      </c>
      <c r="X194" s="15">
        <f>IF(S194="","",S194*J194/100*Config!$B$4)</f>
        <v/>
      </c>
      <c r="Y194" s="15">
        <f>IF(T194="","",T194*J194/100*Config!$B$4)</f>
        <v/>
      </c>
      <c r="Z194" s="15">
        <f>IF(U194="","",Config!$B$4 + SUM($U$2:U194))</f>
        <v/>
      </c>
      <c r="AA194" s="15">
        <f>IF(V194="","",Config!$B$4 + SUM($V$2:V194))</f>
        <v/>
      </c>
      <c r="AB194" s="15">
        <f>IF(W194="","",Config!$B$4 + SUM($W$2:W194))</f>
        <v/>
      </c>
      <c r="AC194" s="15">
        <f>IF(X194="","",Config!$B$4 + SUM($X$2:X194))</f>
        <v/>
      </c>
      <c r="AD194" s="15">
        <f>IF(Y194="","",Config!$B$4 + SUM($Y$2:Y194))</f>
        <v/>
      </c>
      <c r="AE194" s="15">
        <f>IF(P194="","",P194*J194/100*Config!$B$11)</f>
        <v/>
      </c>
      <c r="AF194" s="15">
        <f>IF(Q194="","",Q194*J194/100*Config!$B$11)</f>
        <v/>
      </c>
      <c r="AG194" s="15">
        <f>IF(R194="","",R194*J194/100*Config!$B$11)</f>
        <v/>
      </c>
      <c r="AH194" s="15">
        <f>IF(S194="","",S194*J194/100*Config!$B$11)</f>
        <v/>
      </c>
      <c r="AI194" s="15">
        <f>IF(T194="","",T194*J194/100*Config!$B$11)</f>
        <v/>
      </c>
      <c r="AJ194" s="15">
        <f>IF(AE194="","",Config!$B$9 + SUM($AE$2:AE194))</f>
        <v/>
      </c>
      <c r="AK194" s="15">
        <f>IF(AF194="","",Config!$B$9 + SUM($AF$2:AF194))</f>
        <v/>
      </c>
      <c r="AL194" s="15">
        <f>IF(AG194="","",Config!$B$9 + SUM($AG$2:AG194))</f>
        <v/>
      </c>
      <c r="AM194" s="15">
        <f>IF(AH194="","",Config!$B$9 + SUM($AH$2:AH194))</f>
        <v/>
      </c>
      <c r="AN194" s="15">
        <f>IF(AI194="","",Config!$B$9 + SUM($AI$2:AI194))</f>
        <v/>
      </c>
      <c r="AO194" s="16">
        <f>IF(P194="","",IF(P194&gt;0,1,0))</f>
        <v/>
      </c>
      <c r="AP194" s="16">
        <f>IF(Q194="","",IF(Q194&gt;0,1,0))</f>
        <v/>
      </c>
      <c r="AQ194" s="16">
        <f>IF(R194="","",IF(R194&gt;0,1,0))</f>
        <v/>
      </c>
      <c r="AR194" s="16">
        <f>IF(S194="","",IF(S194&gt;0,1,0))</f>
        <v/>
      </c>
      <c r="AS194" s="16">
        <f>IF(T194="","",IF(T194&gt;0,1,0))</f>
        <v/>
      </c>
      <c r="AT194" s="17">
        <f>IF(Z194="","",IF(AT193="",Z194,MAX(AT193,Z194)))</f>
        <v/>
      </c>
      <c r="AU194" s="17">
        <f>IF(AA194="","",IF(AU193="",AA194,MAX(AU193,AA194)))</f>
        <v/>
      </c>
      <c r="AV194" s="17">
        <f>IF(AB194="","",IF(AV193="",AB194,MAX(AV193,AB194)))</f>
        <v/>
      </c>
      <c r="AW194" s="17">
        <f>IF(AC194="","",IF(AW193="",AC194,MAX(AW193,AC194)))</f>
        <v/>
      </c>
      <c r="AX194" s="17">
        <f>IF(AD194="","",IF(AX193="",AD194,MAX(AX193,AD194)))</f>
        <v/>
      </c>
      <c r="AY194" s="17">
        <f>IF(Z194="","",AT194-Z194)</f>
        <v/>
      </c>
      <c r="AZ194" s="17">
        <f>IF(AA194="","",AU194-AA194)</f>
        <v/>
      </c>
      <c r="BA194" s="17">
        <f>IF(AB194="","",AV194-AB194)</f>
        <v/>
      </c>
      <c r="BB194" s="17">
        <f>IF(AC194="","",AW194-AC194)</f>
        <v/>
      </c>
      <c r="BC194" s="17">
        <f>IF(AD194="","",AX194-AD194)</f>
        <v/>
      </c>
      <c r="BD194" s="17">
        <f>IF(OR(AE194="",B194=""),"",SUMIFS($AE$2:AE194,$B$2:B194,B194))</f>
        <v/>
      </c>
      <c r="BE194" s="17">
        <f>IF(OR(AF194="",B194=""),"",SUMIFS($AF$2:AF194,$B$2:B194,B194))</f>
        <v/>
      </c>
      <c r="BF194" s="17">
        <f>IF(OR(AG194="",B194=""),"",SUMIFS($AG$2:AG194,$B$2:B194,B194))</f>
        <v/>
      </c>
      <c r="BG194" s="17">
        <f>IF(OR(AH194="",B194=""),"",SUMIFS($AH$2:AH194,$B$2:B194,B194))</f>
        <v/>
      </c>
      <c r="BH194" s="17">
        <f>IF(OR(AI194="",B194=""),"",SUMIFS($AI$2:AI194,$B$2:B194,B194))</f>
        <v/>
      </c>
      <c r="BI194" s="17">
        <f>IF(AJ194="","",IF(BI193="",AJ194,MAX(BI193,AJ194)))</f>
        <v/>
      </c>
      <c r="BJ194" s="17">
        <f>IF(AK194="","",IF(BJ193="",AK194,MAX(BJ193,AK194)))</f>
        <v/>
      </c>
      <c r="BK194" s="17">
        <f>IF(AL194="","",IF(BK193="",AL194,MAX(BK193,AL194)))</f>
        <v/>
      </c>
      <c r="BL194" s="17">
        <f>IF(AM194="","",IF(BL193="",AM194,MAX(BL193,AM194)))</f>
        <v/>
      </c>
      <c r="BM194" s="17">
        <f>IF(AN194="","",IF(BM193="",AN194,MAX(BM193,AN194)))</f>
        <v/>
      </c>
      <c r="BN194" s="17">
        <f>IF(AJ194="","",BI194-AJ194)</f>
        <v/>
      </c>
      <c r="BO194" s="17">
        <f>IF(AK194="","",BJ194-AK194)</f>
        <v/>
      </c>
      <c r="BP194" s="17">
        <f>IF(AL194="","",BK194-AL194)</f>
        <v/>
      </c>
      <c r="BQ194" s="17">
        <f>IF(AM194="","",BL194-AM194)</f>
        <v/>
      </c>
      <c r="BR194" s="17">
        <f>IF(AN194="","",BM194-AN194)</f>
        <v/>
      </c>
    </row>
    <row r="195">
      <c r="A195">
        <f>ROW()-1</f>
        <v/>
      </c>
      <c r="B195" s="9" t="n"/>
      <c r="C195" s="12" t="n"/>
      <c r="D195" s="11">
        <f>IF(B195="","",CHOOSE(WEEKDAY(B195,2),"Lu","Ma","Mi","Jo","Vi","Sa","Du"))</f>
        <v/>
      </c>
      <c r="E195" s="11">
        <f>IF(OR(B195="",C195=""),"",IF(OR(WEEKDAY(B195,2)=1,WEEKDAY(B195,2)=5),"D",IF(AND(C195&gt;=TIME(15,30,0),C195&lt;TIME(16,30,0)),"C",IF(AND(AND(WEEKDAY(B195,2)&gt;=2,WEEKDAY(B195,2)&lt;=4),C195&gt;=TIME(16,35,0),C195&lt;TIME(17,0,0)),"A1",IF(AND(AND(WEEKDAY(B195,2)&gt;=2,WEEKDAY(B195,2)&lt;=4),C195&gt;=TIME(17,0,0),C195&lt;TIME(18,0,0)),"A2",IF(AND(AND(WEEKDAY(B195,2)&gt;=2,WEEKDAY(B195,2)&lt;=4),C195&gt;=TIME(18,0,0),C195&lt;TIME(19,0,0)),"A3",IF(AND(AND(WEEKDAY(B195,2)&gt;=2,WEEKDAY(B195,2)&lt;=4),C195&gt;=TIME(22,0,0),C195&lt;TIME(22,45,0)),"B","Other")))))))</f>
        <v/>
      </c>
      <c r="F195" s="12" t="n"/>
      <c r="G195" s="12" t="n"/>
      <c r="H195" s="12" t="n"/>
      <c r="I195" s="12" t="n"/>
      <c r="J195" s="13" t="n"/>
      <c r="K195" s="13" t="n"/>
      <c r="L195" s="13" t="n"/>
      <c r="M195" s="13" t="n"/>
      <c r="N195" s="12" t="n"/>
      <c r="O195" s="12" t="n"/>
      <c r="P195" s="14">
        <f>IF(N195="","",IF(N195="SL",-1,K195/J195))</f>
        <v/>
      </c>
      <c r="Q195" s="14">
        <f>IF(N195="","",IF(OR(N195="SL",N195="TP0"),-1,L195/J195))</f>
        <v/>
      </c>
      <c r="R195" s="14">
        <f>IF(N195="","",IF(N195="TP2",M195/J195,-1))</f>
        <v/>
      </c>
      <c r="S195" s="14">
        <f>IF(N195="","",IF(N195="SL",-1,IF(N195="TP0",0.5*K195/J195,0.5*(K195+L195)/J195)))</f>
        <v/>
      </c>
      <c r="T195" s="14">
        <f>IF(N195="","",IF(N195="SL",-1,IF(N195="TP0",0.5*K195/J195-0.5,0.5*(K195+L195)/J195)))</f>
        <v/>
      </c>
      <c r="U195" s="15">
        <f>IF(P195="","",P195*J195/100*Config!$B$4)</f>
        <v/>
      </c>
      <c r="V195" s="15">
        <f>IF(Q195="","",Q195*J195/100*Config!$B$4)</f>
        <v/>
      </c>
      <c r="W195" s="15">
        <f>IF(R195="","",R195*J195/100*Config!$B$4)</f>
        <v/>
      </c>
      <c r="X195" s="15">
        <f>IF(S195="","",S195*J195/100*Config!$B$4)</f>
        <v/>
      </c>
      <c r="Y195" s="15">
        <f>IF(T195="","",T195*J195/100*Config!$B$4)</f>
        <v/>
      </c>
      <c r="Z195" s="15">
        <f>IF(U195="","",Config!$B$4 + SUM($U$2:U195))</f>
        <v/>
      </c>
      <c r="AA195" s="15">
        <f>IF(V195="","",Config!$B$4 + SUM($V$2:V195))</f>
        <v/>
      </c>
      <c r="AB195" s="15">
        <f>IF(W195="","",Config!$B$4 + SUM($W$2:W195))</f>
        <v/>
      </c>
      <c r="AC195" s="15">
        <f>IF(X195="","",Config!$B$4 + SUM($X$2:X195))</f>
        <v/>
      </c>
      <c r="AD195" s="15">
        <f>IF(Y195="","",Config!$B$4 + SUM($Y$2:Y195))</f>
        <v/>
      </c>
      <c r="AE195" s="15">
        <f>IF(P195="","",P195*J195/100*Config!$B$11)</f>
        <v/>
      </c>
      <c r="AF195" s="15">
        <f>IF(Q195="","",Q195*J195/100*Config!$B$11)</f>
        <v/>
      </c>
      <c r="AG195" s="15">
        <f>IF(R195="","",R195*J195/100*Config!$B$11)</f>
        <v/>
      </c>
      <c r="AH195" s="15">
        <f>IF(S195="","",S195*J195/100*Config!$B$11)</f>
        <v/>
      </c>
      <c r="AI195" s="15">
        <f>IF(T195="","",T195*J195/100*Config!$B$11)</f>
        <v/>
      </c>
      <c r="AJ195" s="15">
        <f>IF(AE195="","",Config!$B$9 + SUM($AE$2:AE195))</f>
        <v/>
      </c>
      <c r="AK195" s="15">
        <f>IF(AF195="","",Config!$B$9 + SUM($AF$2:AF195))</f>
        <v/>
      </c>
      <c r="AL195" s="15">
        <f>IF(AG195="","",Config!$B$9 + SUM($AG$2:AG195))</f>
        <v/>
      </c>
      <c r="AM195" s="15">
        <f>IF(AH195="","",Config!$B$9 + SUM($AH$2:AH195))</f>
        <v/>
      </c>
      <c r="AN195" s="15">
        <f>IF(AI195="","",Config!$B$9 + SUM($AI$2:AI195))</f>
        <v/>
      </c>
      <c r="AO195" s="16">
        <f>IF(P195="","",IF(P195&gt;0,1,0))</f>
        <v/>
      </c>
      <c r="AP195" s="16">
        <f>IF(Q195="","",IF(Q195&gt;0,1,0))</f>
        <v/>
      </c>
      <c r="AQ195" s="16">
        <f>IF(R195="","",IF(R195&gt;0,1,0))</f>
        <v/>
      </c>
      <c r="AR195" s="16">
        <f>IF(S195="","",IF(S195&gt;0,1,0))</f>
        <v/>
      </c>
      <c r="AS195" s="16">
        <f>IF(T195="","",IF(T195&gt;0,1,0))</f>
        <v/>
      </c>
      <c r="AT195" s="17">
        <f>IF(Z195="","",IF(AT194="",Z195,MAX(AT194,Z195)))</f>
        <v/>
      </c>
      <c r="AU195" s="17">
        <f>IF(AA195="","",IF(AU194="",AA195,MAX(AU194,AA195)))</f>
        <v/>
      </c>
      <c r="AV195" s="17">
        <f>IF(AB195="","",IF(AV194="",AB195,MAX(AV194,AB195)))</f>
        <v/>
      </c>
      <c r="AW195" s="17">
        <f>IF(AC195="","",IF(AW194="",AC195,MAX(AW194,AC195)))</f>
        <v/>
      </c>
      <c r="AX195" s="17">
        <f>IF(AD195="","",IF(AX194="",AD195,MAX(AX194,AD195)))</f>
        <v/>
      </c>
      <c r="AY195" s="17">
        <f>IF(Z195="","",AT195-Z195)</f>
        <v/>
      </c>
      <c r="AZ195" s="17">
        <f>IF(AA195="","",AU195-AA195)</f>
        <v/>
      </c>
      <c r="BA195" s="17">
        <f>IF(AB195="","",AV195-AB195)</f>
        <v/>
      </c>
      <c r="BB195" s="17">
        <f>IF(AC195="","",AW195-AC195)</f>
        <v/>
      </c>
      <c r="BC195" s="17">
        <f>IF(AD195="","",AX195-AD195)</f>
        <v/>
      </c>
      <c r="BD195" s="17">
        <f>IF(OR(AE195="",B195=""),"",SUMIFS($AE$2:AE195,$B$2:B195,B195))</f>
        <v/>
      </c>
      <c r="BE195" s="17">
        <f>IF(OR(AF195="",B195=""),"",SUMIFS($AF$2:AF195,$B$2:B195,B195))</f>
        <v/>
      </c>
      <c r="BF195" s="17">
        <f>IF(OR(AG195="",B195=""),"",SUMIFS($AG$2:AG195,$B$2:B195,B195))</f>
        <v/>
      </c>
      <c r="BG195" s="17">
        <f>IF(OR(AH195="",B195=""),"",SUMIFS($AH$2:AH195,$B$2:B195,B195))</f>
        <v/>
      </c>
      <c r="BH195" s="17">
        <f>IF(OR(AI195="",B195=""),"",SUMIFS($AI$2:AI195,$B$2:B195,B195))</f>
        <v/>
      </c>
      <c r="BI195" s="17">
        <f>IF(AJ195="","",IF(BI194="",AJ195,MAX(BI194,AJ195)))</f>
        <v/>
      </c>
      <c r="BJ195" s="17">
        <f>IF(AK195="","",IF(BJ194="",AK195,MAX(BJ194,AK195)))</f>
        <v/>
      </c>
      <c r="BK195" s="17">
        <f>IF(AL195="","",IF(BK194="",AL195,MAX(BK194,AL195)))</f>
        <v/>
      </c>
      <c r="BL195" s="17">
        <f>IF(AM195="","",IF(BL194="",AM195,MAX(BL194,AM195)))</f>
        <v/>
      </c>
      <c r="BM195" s="17">
        <f>IF(AN195="","",IF(BM194="",AN195,MAX(BM194,AN195)))</f>
        <v/>
      </c>
      <c r="BN195" s="17">
        <f>IF(AJ195="","",BI195-AJ195)</f>
        <v/>
      </c>
      <c r="BO195" s="17">
        <f>IF(AK195="","",BJ195-AK195)</f>
        <v/>
      </c>
      <c r="BP195" s="17">
        <f>IF(AL195="","",BK195-AL195)</f>
        <v/>
      </c>
      <c r="BQ195" s="17">
        <f>IF(AM195="","",BL195-AM195)</f>
        <v/>
      </c>
      <c r="BR195" s="17">
        <f>IF(AN195="","",BM195-AN195)</f>
        <v/>
      </c>
    </row>
    <row r="196">
      <c r="A196">
        <f>ROW()-1</f>
        <v/>
      </c>
      <c r="B196" s="9" t="n"/>
      <c r="C196" s="12" t="n"/>
      <c r="D196" s="11">
        <f>IF(B196="","",CHOOSE(WEEKDAY(B196,2),"Lu","Ma","Mi","Jo","Vi","Sa","Du"))</f>
        <v/>
      </c>
      <c r="E196" s="11">
        <f>IF(OR(B196="",C196=""),"",IF(OR(WEEKDAY(B196,2)=1,WEEKDAY(B196,2)=5),"D",IF(AND(C196&gt;=TIME(15,30,0),C196&lt;TIME(16,30,0)),"C",IF(AND(AND(WEEKDAY(B196,2)&gt;=2,WEEKDAY(B196,2)&lt;=4),C196&gt;=TIME(16,35,0),C196&lt;TIME(17,0,0)),"A1",IF(AND(AND(WEEKDAY(B196,2)&gt;=2,WEEKDAY(B196,2)&lt;=4),C196&gt;=TIME(17,0,0),C196&lt;TIME(18,0,0)),"A2",IF(AND(AND(WEEKDAY(B196,2)&gt;=2,WEEKDAY(B196,2)&lt;=4),C196&gt;=TIME(18,0,0),C196&lt;TIME(19,0,0)),"A3",IF(AND(AND(WEEKDAY(B196,2)&gt;=2,WEEKDAY(B196,2)&lt;=4),C196&gt;=TIME(22,0,0),C196&lt;TIME(22,45,0)),"B","Other")))))))</f>
        <v/>
      </c>
      <c r="F196" s="12" t="n"/>
      <c r="G196" s="12" t="n"/>
      <c r="H196" s="12" t="n"/>
      <c r="I196" s="12" t="n"/>
      <c r="J196" s="13" t="n"/>
      <c r="K196" s="13" t="n"/>
      <c r="L196" s="13" t="n"/>
      <c r="M196" s="13" t="n"/>
      <c r="N196" s="12" t="n"/>
      <c r="O196" s="12" t="n"/>
      <c r="P196" s="14">
        <f>IF(N196="","",IF(N196="SL",-1,K196/J196))</f>
        <v/>
      </c>
      <c r="Q196" s="14">
        <f>IF(N196="","",IF(OR(N196="SL",N196="TP0"),-1,L196/J196))</f>
        <v/>
      </c>
      <c r="R196" s="14">
        <f>IF(N196="","",IF(N196="TP2",M196/J196,-1))</f>
        <v/>
      </c>
      <c r="S196" s="14">
        <f>IF(N196="","",IF(N196="SL",-1,IF(N196="TP0",0.5*K196/J196,0.5*(K196+L196)/J196)))</f>
        <v/>
      </c>
      <c r="T196" s="14">
        <f>IF(N196="","",IF(N196="SL",-1,IF(N196="TP0",0.5*K196/J196-0.5,0.5*(K196+L196)/J196)))</f>
        <v/>
      </c>
      <c r="U196" s="15">
        <f>IF(P196="","",P196*J196/100*Config!$B$4)</f>
        <v/>
      </c>
      <c r="V196" s="15">
        <f>IF(Q196="","",Q196*J196/100*Config!$B$4)</f>
        <v/>
      </c>
      <c r="W196" s="15">
        <f>IF(R196="","",R196*J196/100*Config!$B$4)</f>
        <v/>
      </c>
      <c r="X196" s="15">
        <f>IF(S196="","",S196*J196/100*Config!$B$4)</f>
        <v/>
      </c>
      <c r="Y196" s="15">
        <f>IF(T196="","",T196*J196/100*Config!$B$4)</f>
        <v/>
      </c>
      <c r="Z196" s="15">
        <f>IF(U196="","",Config!$B$4 + SUM($U$2:U196))</f>
        <v/>
      </c>
      <c r="AA196" s="15">
        <f>IF(V196="","",Config!$B$4 + SUM($V$2:V196))</f>
        <v/>
      </c>
      <c r="AB196" s="15">
        <f>IF(W196="","",Config!$B$4 + SUM($W$2:W196))</f>
        <v/>
      </c>
      <c r="AC196" s="15">
        <f>IF(X196="","",Config!$B$4 + SUM($X$2:X196))</f>
        <v/>
      </c>
      <c r="AD196" s="15">
        <f>IF(Y196="","",Config!$B$4 + SUM($Y$2:Y196))</f>
        <v/>
      </c>
      <c r="AE196" s="15">
        <f>IF(P196="","",P196*J196/100*Config!$B$11)</f>
        <v/>
      </c>
      <c r="AF196" s="15">
        <f>IF(Q196="","",Q196*J196/100*Config!$B$11)</f>
        <v/>
      </c>
      <c r="AG196" s="15">
        <f>IF(R196="","",R196*J196/100*Config!$B$11)</f>
        <v/>
      </c>
      <c r="AH196" s="15">
        <f>IF(S196="","",S196*J196/100*Config!$B$11)</f>
        <v/>
      </c>
      <c r="AI196" s="15">
        <f>IF(T196="","",T196*J196/100*Config!$B$11)</f>
        <v/>
      </c>
      <c r="AJ196" s="15">
        <f>IF(AE196="","",Config!$B$9 + SUM($AE$2:AE196))</f>
        <v/>
      </c>
      <c r="AK196" s="15">
        <f>IF(AF196="","",Config!$B$9 + SUM($AF$2:AF196))</f>
        <v/>
      </c>
      <c r="AL196" s="15">
        <f>IF(AG196="","",Config!$B$9 + SUM($AG$2:AG196))</f>
        <v/>
      </c>
      <c r="AM196" s="15">
        <f>IF(AH196="","",Config!$B$9 + SUM($AH$2:AH196))</f>
        <v/>
      </c>
      <c r="AN196" s="15">
        <f>IF(AI196="","",Config!$B$9 + SUM($AI$2:AI196))</f>
        <v/>
      </c>
      <c r="AO196" s="16">
        <f>IF(P196="","",IF(P196&gt;0,1,0))</f>
        <v/>
      </c>
      <c r="AP196" s="16">
        <f>IF(Q196="","",IF(Q196&gt;0,1,0))</f>
        <v/>
      </c>
      <c r="AQ196" s="16">
        <f>IF(R196="","",IF(R196&gt;0,1,0))</f>
        <v/>
      </c>
      <c r="AR196" s="16">
        <f>IF(S196="","",IF(S196&gt;0,1,0))</f>
        <v/>
      </c>
      <c r="AS196" s="16">
        <f>IF(T196="","",IF(T196&gt;0,1,0))</f>
        <v/>
      </c>
      <c r="AT196" s="17">
        <f>IF(Z196="","",IF(AT195="",Z196,MAX(AT195,Z196)))</f>
        <v/>
      </c>
      <c r="AU196" s="17">
        <f>IF(AA196="","",IF(AU195="",AA196,MAX(AU195,AA196)))</f>
        <v/>
      </c>
      <c r="AV196" s="17">
        <f>IF(AB196="","",IF(AV195="",AB196,MAX(AV195,AB196)))</f>
        <v/>
      </c>
      <c r="AW196" s="17">
        <f>IF(AC196="","",IF(AW195="",AC196,MAX(AW195,AC196)))</f>
        <v/>
      </c>
      <c r="AX196" s="17">
        <f>IF(AD196="","",IF(AX195="",AD196,MAX(AX195,AD196)))</f>
        <v/>
      </c>
      <c r="AY196" s="17">
        <f>IF(Z196="","",AT196-Z196)</f>
        <v/>
      </c>
      <c r="AZ196" s="17">
        <f>IF(AA196="","",AU196-AA196)</f>
        <v/>
      </c>
      <c r="BA196" s="17">
        <f>IF(AB196="","",AV196-AB196)</f>
        <v/>
      </c>
      <c r="BB196" s="17">
        <f>IF(AC196="","",AW196-AC196)</f>
        <v/>
      </c>
      <c r="BC196" s="17">
        <f>IF(AD196="","",AX196-AD196)</f>
        <v/>
      </c>
      <c r="BD196" s="17">
        <f>IF(OR(AE196="",B196=""),"",SUMIFS($AE$2:AE196,$B$2:B196,B196))</f>
        <v/>
      </c>
      <c r="BE196" s="17">
        <f>IF(OR(AF196="",B196=""),"",SUMIFS($AF$2:AF196,$B$2:B196,B196))</f>
        <v/>
      </c>
      <c r="BF196" s="17">
        <f>IF(OR(AG196="",B196=""),"",SUMIFS($AG$2:AG196,$B$2:B196,B196))</f>
        <v/>
      </c>
      <c r="BG196" s="17">
        <f>IF(OR(AH196="",B196=""),"",SUMIFS($AH$2:AH196,$B$2:B196,B196))</f>
        <v/>
      </c>
      <c r="BH196" s="17">
        <f>IF(OR(AI196="",B196=""),"",SUMIFS($AI$2:AI196,$B$2:B196,B196))</f>
        <v/>
      </c>
      <c r="BI196" s="17">
        <f>IF(AJ196="","",IF(BI195="",AJ196,MAX(BI195,AJ196)))</f>
        <v/>
      </c>
      <c r="BJ196" s="17">
        <f>IF(AK196="","",IF(BJ195="",AK196,MAX(BJ195,AK196)))</f>
        <v/>
      </c>
      <c r="BK196" s="17">
        <f>IF(AL196="","",IF(BK195="",AL196,MAX(BK195,AL196)))</f>
        <v/>
      </c>
      <c r="BL196" s="17">
        <f>IF(AM196="","",IF(BL195="",AM196,MAX(BL195,AM196)))</f>
        <v/>
      </c>
      <c r="BM196" s="17">
        <f>IF(AN196="","",IF(BM195="",AN196,MAX(BM195,AN196)))</f>
        <v/>
      </c>
      <c r="BN196" s="17">
        <f>IF(AJ196="","",BI196-AJ196)</f>
        <v/>
      </c>
      <c r="BO196" s="17">
        <f>IF(AK196="","",BJ196-AK196)</f>
        <v/>
      </c>
      <c r="BP196" s="17">
        <f>IF(AL196="","",BK196-AL196)</f>
        <v/>
      </c>
      <c r="BQ196" s="17">
        <f>IF(AM196="","",BL196-AM196)</f>
        <v/>
      </c>
      <c r="BR196" s="17">
        <f>IF(AN196="","",BM196-AN196)</f>
        <v/>
      </c>
    </row>
    <row r="197">
      <c r="A197">
        <f>ROW()-1</f>
        <v/>
      </c>
      <c r="B197" s="9" t="n"/>
      <c r="C197" s="12" t="n"/>
      <c r="D197" s="11">
        <f>IF(B197="","",CHOOSE(WEEKDAY(B197,2),"Lu","Ma","Mi","Jo","Vi","Sa","Du"))</f>
        <v/>
      </c>
      <c r="E197" s="11">
        <f>IF(OR(B197="",C197=""),"",IF(OR(WEEKDAY(B197,2)=1,WEEKDAY(B197,2)=5),"D",IF(AND(C197&gt;=TIME(15,30,0),C197&lt;TIME(16,30,0)),"C",IF(AND(AND(WEEKDAY(B197,2)&gt;=2,WEEKDAY(B197,2)&lt;=4),C197&gt;=TIME(16,35,0),C197&lt;TIME(17,0,0)),"A1",IF(AND(AND(WEEKDAY(B197,2)&gt;=2,WEEKDAY(B197,2)&lt;=4),C197&gt;=TIME(17,0,0),C197&lt;TIME(18,0,0)),"A2",IF(AND(AND(WEEKDAY(B197,2)&gt;=2,WEEKDAY(B197,2)&lt;=4),C197&gt;=TIME(18,0,0),C197&lt;TIME(19,0,0)),"A3",IF(AND(AND(WEEKDAY(B197,2)&gt;=2,WEEKDAY(B197,2)&lt;=4),C197&gt;=TIME(22,0,0),C197&lt;TIME(22,45,0)),"B","Other")))))))</f>
        <v/>
      </c>
      <c r="F197" s="12" t="n"/>
      <c r="G197" s="12" t="n"/>
      <c r="H197" s="12" t="n"/>
      <c r="I197" s="12" t="n"/>
      <c r="J197" s="13" t="n"/>
      <c r="K197" s="13" t="n"/>
      <c r="L197" s="13" t="n"/>
      <c r="M197" s="13" t="n"/>
      <c r="N197" s="12" t="n"/>
      <c r="O197" s="12" t="n"/>
      <c r="P197" s="14">
        <f>IF(N197="","",IF(N197="SL",-1,K197/J197))</f>
        <v/>
      </c>
      <c r="Q197" s="14">
        <f>IF(N197="","",IF(OR(N197="SL",N197="TP0"),-1,L197/J197))</f>
        <v/>
      </c>
      <c r="R197" s="14">
        <f>IF(N197="","",IF(N197="TP2",M197/J197,-1))</f>
        <v/>
      </c>
      <c r="S197" s="14">
        <f>IF(N197="","",IF(N197="SL",-1,IF(N197="TP0",0.5*K197/J197,0.5*(K197+L197)/J197)))</f>
        <v/>
      </c>
      <c r="T197" s="14">
        <f>IF(N197="","",IF(N197="SL",-1,IF(N197="TP0",0.5*K197/J197-0.5,0.5*(K197+L197)/J197)))</f>
        <v/>
      </c>
      <c r="U197" s="15">
        <f>IF(P197="","",P197*J197/100*Config!$B$4)</f>
        <v/>
      </c>
      <c r="V197" s="15">
        <f>IF(Q197="","",Q197*J197/100*Config!$B$4)</f>
        <v/>
      </c>
      <c r="W197" s="15">
        <f>IF(R197="","",R197*J197/100*Config!$B$4)</f>
        <v/>
      </c>
      <c r="X197" s="15">
        <f>IF(S197="","",S197*J197/100*Config!$B$4)</f>
        <v/>
      </c>
      <c r="Y197" s="15">
        <f>IF(T197="","",T197*J197/100*Config!$B$4)</f>
        <v/>
      </c>
      <c r="Z197" s="15">
        <f>IF(U197="","",Config!$B$4 + SUM($U$2:U197))</f>
        <v/>
      </c>
      <c r="AA197" s="15">
        <f>IF(V197="","",Config!$B$4 + SUM($V$2:V197))</f>
        <v/>
      </c>
      <c r="AB197" s="15">
        <f>IF(W197="","",Config!$B$4 + SUM($W$2:W197))</f>
        <v/>
      </c>
      <c r="AC197" s="15">
        <f>IF(X197="","",Config!$B$4 + SUM($X$2:X197))</f>
        <v/>
      </c>
      <c r="AD197" s="15">
        <f>IF(Y197="","",Config!$B$4 + SUM($Y$2:Y197))</f>
        <v/>
      </c>
      <c r="AE197" s="15">
        <f>IF(P197="","",P197*J197/100*Config!$B$11)</f>
        <v/>
      </c>
      <c r="AF197" s="15">
        <f>IF(Q197="","",Q197*J197/100*Config!$B$11)</f>
        <v/>
      </c>
      <c r="AG197" s="15">
        <f>IF(R197="","",R197*J197/100*Config!$B$11)</f>
        <v/>
      </c>
      <c r="AH197" s="15">
        <f>IF(S197="","",S197*J197/100*Config!$B$11)</f>
        <v/>
      </c>
      <c r="AI197" s="15">
        <f>IF(T197="","",T197*J197/100*Config!$B$11)</f>
        <v/>
      </c>
      <c r="AJ197" s="15">
        <f>IF(AE197="","",Config!$B$9 + SUM($AE$2:AE197))</f>
        <v/>
      </c>
      <c r="AK197" s="15">
        <f>IF(AF197="","",Config!$B$9 + SUM($AF$2:AF197))</f>
        <v/>
      </c>
      <c r="AL197" s="15">
        <f>IF(AG197="","",Config!$B$9 + SUM($AG$2:AG197))</f>
        <v/>
      </c>
      <c r="AM197" s="15">
        <f>IF(AH197="","",Config!$B$9 + SUM($AH$2:AH197))</f>
        <v/>
      </c>
      <c r="AN197" s="15">
        <f>IF(AI197="","",Config!$B$9 + SUM($AI$2:AI197))</f>
        <v/>
      </c>
      <c r="AO197" s="16">
        <f>IF(P197="","",IF(P197&gt;0,1,0))</f>
        <v/>
      </c>
      <c r="AP197" s="16">
        <f>IF(Q197="","",IF(Q197&gt;0,1,0))</f>
        <v/>
      </c>
      <c r="AQ197" s="16">
        <f>IF(R197="","",IF(R197&gt;0,1,0))</f>
        <v/>
      </c>
      <c r="AR197" s="16">
        <f>IF(S197="","",IF(S197&gt;0,1,0))</f>
        <v/>
      </c>
      <c r="AS197" s="16">
        <f>IF(T197="","",IF(T197&gt;0,1,0))</f>
        <v/>
      </c>
      <c r="AT197" s="17">
        <f>IF(Z197="","",IF(AT196="",Z197,MAX(AT196,Z197)))</f>
        <v/>
      </c>
      <c r="AU197" s="17">
        <f>IF(AA197="","",IF(AU196="",AA197,MAX(AU196,AA197)))</f>
        <v/>
      </c>
      <c r="AV197" s="17">
        <f>IF(AB197="","",IF(AV196="",AB197,MAX(AV196,AB197)))</f>
        <v/>
      </c>
      <c r="AW197" s="17">
        <f>IF(AC197="","",IF(AW196="",AC197,MAX(AW196,AC197)))</f>
        <v/>
      </c>
      <c r="AX197" s="17">
        <f>IF(AD197="","",IF(AX196="",AD197,MAX(AX196,AD197)))</f>
        <v/>
      </c>
      <c r="AY197" s="17">
        <f>IF(Z197="","",AT197-Z197)</f>
        <v/>
      </c>
      <c r="AZ197" s="17">
        <f>IF(AA197="","",AU197-AA197)</f>
        <v/>
      </c>
      <c r="BA197" s="17">
        <f>IF(AB197="","",AV197-AB197)</f>
        <v/>
      </c>
      <c r="BB197" s="17">
        <f>IF(AC197="","",AW197-AC197)</f>
        <v/>
      </c>
      <c r="BC197" s="17">
        <f>IF(AD197="","",AX197-AD197)</f>
        <v/>
      </c>
      <c r="BD197" s="17">
        <f>IF(OR(AE197="",B197=""),"",SUMIFS($AE$2:AE197,$B$2:B197,B197))</f>
        <v/>
      </c>
      <c r="BE197" s="17">
        <f>IF(OR(AF197="",B197=""),"",SUMIFS($AF$2:AF197,$B$2:B197,B197))</f>
        <v/>
      </c>
      <c r="BF197" s="17">
        <f>IF(OR(AG197="",B197=""),"",SUMIFS($AG$2:AG197,$B$2:B197,B197))</f>
        <v/>
      </c>
      <c r="BG197" s="17">
        <f>IF(OR(AH197="",B197=""),"",SUMIFS($AH$2:AH197,$B$2:B197,B197))</f>
        <v/>
      </c>
      <c r="BH197" s="17">
        <f>IF(OR(AI197="",B197=""),"",SUMIFS($AI$2:AI197,$B$2:B197,B197))</f>
        <v/>
      </c>
      <c r="BI197" s="17">
        <f>IF(AJ197="","",IF(BI196="",AJ197,MAX(BI196,AJ197)))</f>
        <v/>
      </c>
      <c r="BJ197" s="17">
        <f>IF(AK197="","",IF(BJ196="",AK197,MAX(BJ196,AK197)))</f>
        <v/>
      </c>
      <c r="BK197" s="17">
        <f>IF(AL197="","",IF(BK196="",AL197,MAX(BK196,AL197)))</f>
        <v/>
      </c>
      <c r="BL197" s="17">
        <f>IF(AM197="","",IF(BL196="",AM197,MAX(BL196,AM197)))</f>
        <v/>
      </c>
      <c r="BM197" s="17">
        <f>IF(AN197="","",IF(BM196="",AN197,MAX(BM196,AN197)))</f>
        <v/>
      </c>
      <c r="BN197" s="17">
        <f>IF(AJ197="","",BI197-AJ197)</f>
        <v/>
      </c>
      <c r="BO197" s="17">
        <f>IF(AK197="","",BJ197-AK197)</f>
        <v/>
      </c>
      <c r="BP197" s="17">
        <f>IF(AL197="","",BK197-AL197)</f>
        <v/>
      </c>
      <c r="BQ197" s="17">
        <f>IF(AM197="","",BL197-AM197)</f>
        <v/>
      </c>
      <c r="BR197" s="17">
        <f>IF(AN197="","",BM197-AN197)</f>
        <v/>
      </c>
    </row>
    <row r="198">
      <c r="A198">
        <f>ROW()-1</f>
        <v/>
      </c>
      <c r="B198" s="9" t="n"/>
      <c r="C198" s="12" t="n"/>
      <c r="D198" s="11">
        <f>IF(B198="","",CHOOSE(WEEKDAY(B198,2),"Lu","Ma","Mi","Jo","Vi","Sa","Du"))</f>
        <v/>
      </c>
      <c r="E198" s="11">
        <f>IF(OR(B198="",C198=""),"",IF(OR(WEEKDAY(B198,2)=1,WEEKDAY(B198,2)=5),"D",IF(AND(C198&gt;=TIME(15,30,0),C198&lt;TIME(16,30,0)),"C",IF(AND(AND(WEEKDAY(B198,2)&gt;=2,WEEKDAY(B198,2)&lt;=4),C198&gt;=TIME(16,35,0),C198&lt;TIME(17,0,0)),"A1",IF(AND(AND(WEEKDAY(B198,2)&gt;=2,WEEKDAY(B198,2)&lt;=4),C198&gt;=TIME(17,0,0),C198&lt;TIME(18,0,0)),"A2",IF(AND(AND(WEEKDAY(B198,2)&gt;=2,WEEKDAY(B198,2)&lt;=4),C198&gt;=TIME(18,0,0),C198&lt;TIME(19,0,0)),"A3",IF(AND(AND(WEEKDAY(B198,2)&gt;=2,WEEKDAY(B198,2)&lt;=4),C198&gt;=TIME(22,0,0),C198&lt;TIME(22,45,0)),"B","Other")))))))</f>
        <v/>
      </c>
      <c r="F198" s="12" t="n"/>
      <c r="G198" s="12" t="n"/>
      <c r="H198" s="12" t="n"/>
      <c r="I198" s="12" t="n"/>
      <c r="J198" s="13" t="n"/>
      <c r="K198" s="13" t="n"/>
      <c r="L198" s="13" t="n"/>
      <c r="M198" s="13" t="n"/>
      <c r="N198" s="12" t="n"/>
      <c r="O198" s="12" t="n"/>
      <c r="P198" s="14">
        <f>IF(N198="","",IF(N198="SL",-1,K198/J198))</f>
        <v/>
      </c>
      <c r="Q198" s="14">
        <f>IF(N198="","",IF(OR(N198="SL",N198="TP0"),-1,L198/J198))</f>
        <v/>
      </c>
      <c r="R198" s="14">
        <f>IF(N198="","",IF(N198="TP2",M198/J198,-1))</f>
        <v/>
      </c>
      <c r="S198" s="14">
        <f>IF(N198="","",IF(N198="SL",-1,IF(N198="TP0",0.5*K198/J198,0.5*(K198+L198)/J198)))</f>
        <v/>
      </c>
      <c r="T198" s="14">
        <f>IF(N198="","",IF(N198="SL",-1,IF(N198="TP0",0.5*K198/J198-0.5,0.5*(K198+L198)/J198)))</f>
        <v/>
      </c>
      <c r="U198" s="15">
        <f>IF(P198="","",P198*J198/100*Config!$B$4)</f>
        <v/>
      </c>
      <c r="V198" s="15">
        <f>IF(Q198="","",Q198*J198/100*Config!$B$4)</f>
        <v/>
      </c>
      <c r="W198" s="15">
        <f>IF(R198="","",R198*J198/100*Config!$B$4)</f>
        <v/>
      </c>
      <c r="X198" s="15">
        <f>IF(S198="","",S198*J198/100*Config!$B$4)</f>
        <v/>
      </c>
      <c r="Y198" s="15">
        <f>IF(T198="","",T198*J198/100*Config!$B$4)</f>
        <v/>
      </c>
      <c r="Z198" s="15">
        <f>IF(U198="","",Config!$B$4 + SUM($U$2:U198))</f>
        <v/>
      </c>
      <c r="AA198" s="15">
        <f>IF(V198="","",Config!$B$4 + SUM($V$2:V198))</f>
        <v/>
      </c>
      <c r="AB198" s="15">
        <f>IF(W198="","",Config!$B$4 + SUM($W$2:W198))</f>
        <v/>
      </c>
      <c r="AC198" s="15">
        <f>IF(X198="","",Config!$B$4 + SUM($X$2:X198))</f>
        <v/>
      </c>
      <c r="AD198" s="15">
        <f>IF(Y198="","",Config!$B$4 + SUM($Y$2:Y198))</f>
        <v/>
      </c>
      <c r="AE198" s="15">
        <f>IF(P198="","",P198*J198/100*Config!$B$11)</f>
        <v/>
      </c>
      <c r="AF198" s="15">
        <f>IF(Q198="","",Q198*J198/100*Config!$B$11)</f>
        <v/>
      </c>
      <c r="AG198" s="15">
        <f>IF(R198="","",R198*J198/100*Config!$B$11)</f>
        <v/>
      </c>
      <c r="AH198" s="15">
        <f>IF(S198="","",S198*J198/100*Config!$B$11)</f>
        <v/>
      </c>
      <c r="AI198" s="15">
        <f>IF(T198="","",T198*J198/100*Config!$B$11)</f>
        <v/>
      </c>
      <c r="AJ198" s="15">
        <f>IF(AE198="","",Config!$B$9 + SUM($AE$2:AE198))</f>
        <v/>
      </c>
      <c r="AK198" s="15">
        <f>IF(AF198="","",Config!$B$9 + SUM($AF$2:AF198))</f>
        <v/>
      </c>
      <c r="AL198" s="15">
        <f>IF(AG198="","",Config!$B$9 + SUM($AG$2:AG198))</f>
        <v/>
      </c>
      <c r="AM198" s="15">
        <f>IF(AH198="","",Config!$B$9 + SUM($AH$2:AH198))</f>
        <v/>
      </c>
      <c r="AN198" s="15">
        <f>IF(AI198="","",Config!$B$9 + SUM($AI$2:AI198))</f>
        <v/>
      </c>
      <c r="AO198" s="16">
        <f>IF(P198="","",IF(P198&gt;0,1,0))</f>
        <v/>
      </c>
      <c r="AP198" s="16">
        <f>IF(Q198="","",IF(Q198&gt;0,1,0))</f>
        <v/>
      </c>
      <c r="AQ198" s="16">
        <f>IF(R198="","",IF(R198&gt;0,1,0))</f>
        <v/>
      </c>
      <c r="AR198" s="16">
        <f>IF(S198="","",IF(S198&gt;0,1,0))</f>
        <v/>
      </c>
      <c r="AS198" s="16">
        <f>IF(T198="","",IF(T198&gt;0,1,0))</f>
        <v/>
      </c>
      <c r="AT198" s="17">
        <f>IF(Z198="","",IF(AT197="",Z198,MAX(AT197,Z198)))</f>
        <v/>
      </c>
      <c r="AU198" s="17">
        <f>IF(AA198="","",IF(AU197="",AA198,MAX(AU197,AA198)))</f>
        <v/>
      </c>
      <c r="AV198" s="17">
        <f>IF(AB198="","",IF(AV197="",AB198,MAX(AV197,AB198)))</f>
        <v/>
      </c>
      <c r="AW198" s="17">
        <f>IF(AC198="","",IF(AW197="",AC198,MAX(AW197,AC198)))</f>
        <v/>
      </c>
      <c r="AX198" s="17">
        <f>IF(AD198="","",IF(AX197="",AD198,MAX(AX197,AD198)))</f>
        <v/>
      </c>
      <c r="AY198" s="17">
        <f>IF(Z198="","",AT198-Z198)</f>
        <v/>
      </c>
      <c r="AZ198" s="17">
        <f>IF(AA198="","",AU198-AA198)</f>
        <v/>
      </c>
      <c r="BA198" s="17">
        <f>IF(AB198="","",AV198-AB198)</f>
        <v/>
      </c>
      <c r="BB198" s="17">
        <f>IF(AC198="","",AW198-AC198)</f>
        <v/>
      </c>
      <c r="BC198" s="17">
        <f>IF(AD198="","",AX198-AD198)</f>
        <v/>
      </c>
      <c r="BD198" s="17">
        <f>IF(OR(AE198="",B198=""),"",SUMIFS($AE$2:AE198,$B$2:B198,B198))</f>
        <v/>
      </c>
      <c r="BE198" s="17">
        <f>IF(OR(AF198="",B198=""),"",SUMIFS($AF$2:AF198,$B$2:B198,B198))</f>
        <v/>
      </c>
      <c r="BF198" s="17">
        <f>IF(OR(AG198="",B198=""),"",SUMIFS($AG$2:AG198,$B$2:B198,B198))</f>
        <v/>
      </c>
      <c r="BG198" s="17">
        <f>IF(OR(AH198="",B198=""),"",SUMIFS($AH$2:AH198,$B$2:B198,B198))</f>
        <v/>
      </c>
      <c r="BH198" s="17">
        <f>IF(OR(AI198="",B198=""),"",SUMIFS($AI$2:AI198,$B$2:B198,B198))</f>
        <v/>
      </c>
      <c r="BI198" s="17">
        <f>IF(AJ198="","",IF(BI197="",AJ198,MAX(BI197,AJ198)))</f>
        <v/>
      </c>
      <c r="BJ198" s="17">
        <f>IF(AK198="","",IF(BJ197="",AK198,MAX(BJ197,AK198)))</f>
        <v/>
      </c>
      <c r="BK198" s="17">
        <f>IF(AL198="","",IF(BK197="",AL198,MAX(BK197,AL198)))</f>
        <v/>
      </c>
      <c r="BL198" s="17">
        <f>IF(AM198="","",IF(BL197="",AM198,MAX(BL197,AM198)))</f>
        <v/>
      </c>
      <c r="BM198" s="17">
        <f>IF(AN198="","",IF(BM197="",AN198,MAX(BM197,AN198)))</f>
        <v/>
      </c>
      <c r="BN198" s="17">
        <f>IF(AJ198="","",BI198-AJ198)</f>
        <v/>
      </c>
      <c r="BO198" s="17">
        <f>IF(AK198="","",BJ198-AK198)</f>
        <v/>
      </c>
      <c r="BP198" s="17">
        <f>IF(AL198="","",BK198-AL198)</f>
        <v/>
      </c>
      <c r="BQ198" s="17">
        <f>IF(AM198="","",BL198-AM198)</f>
        <v/>
      </c>
      <c r="BR198" s="17">
        <f>IF(AN198="","",BM198-AN198)</f>
        <v/>
      </c>
    </row>
    <row r="199">
      <c r="A199">
        <f>ROW()-1</f>
        <v/>
      </c>
      <c r="B199" s="9" t="n"/>
      <c r="C199" s="12" t="n"/>
      <c r="D199" s="11">
        <f>IF(B199="","",CHOOSE(WEEKDAY(B199,2),"Lu","Ma","Mi","Jo","Vi","Sa","Du"))</f>
        <v/>
      </c>
      <c r="E199" s="11">
        <f>IF(OR(B199="",C199=""),"",IF(OR(WEEKDAY(B199,2)=1,WEEKDAY(B199,2)=5),"D",IF(AND(C199&gt;=TIME(15,30,0),C199&lt;TIME(16,30,0)),"C",IF(AND(AND(WEEKDAY(B199,2)&gt;=2,WEEKDAY(B199,2)&lt;=4),C199&gt;=TIME(16,35,0),C199&lt;TIME(17,0,0)),"A1",IF(AND(AND(WEEKDAY(B199,2)&gt;=2,WEEKDAY(B199,2)&lt;=4),C199&gt;=TIME(17,0,0),C199&lt;TIME(18,0,0)),"A2",IF(AND(AND(WEEKDAY(B199,2)&gt;=2,WEEKDAY(B199,2)&lt;=4),C199&gt;=TIME(18,0,0),C199&lt;TIME(19,0,0)),"A3",IF(AND(AND(WEEKDAY(B199,2)&gt;=2,WEEKDAY(B199,2)&lt;=4),C199&gt;=TIME(22,0,0),C199&lt;TIME(22,45,0)),"B","Other")))))))</f>
        <v/>
      </c>
      <c r="F199" s="12" t="n"/>
      <c r="G199" s="12" t="n"/>
      <c r="H199" s="12" t="n"/>
      <c r="I199" s="12" t="n"/>
      <c r="J199" s="13" t="n"/>
      <c r="K199" s="13" t="n"/>
      <c r="L199" s="13" t="n"/>
      <c r="M199" s="13" t="n"/>
      <c r="N199" s="12" t="n"/>
      <c r="O199" s="12" t="n"/>
      <c r="P199" s="14">
        <f>IF(N199="","",IF(N199="SL",-1,K199/J199))</f>
        <v/>
      </c>
      <c r="Q199" s="14">
        <f>IF(N199="","",IF(OR(N199="SL",N199="TP0"),-1,L199/J199))</f>
        <v/>
      </c>
      <c r="R199" s="14">
        <f>IF(N199="","",IF(N199="TP2",M199/J199,-1))</f>
        <v/>
      </c>
      <c r="S199" s="14">
        <f>IF(N199="","",IF(N199="SL",-1,IF(N199="TP0",0.5*K199/J199,0.5*(K199+L199)/J199)))</f>
        <v/>
      </c>
      <c r="T199" s="14">
        <f>IF(N199="","",IF(N199="SL",-1,IF(N199="TP0",0.5*K199/J199-0.5,0.5*(K199+L199)/J199)))</f>
        <v/>
      </c>
      <c r="U199" s="15">
        <f>IF(P199="","",P199*J199/100*Config!$B$4)</f>
        <v/>
      </c>
      <c r="V199" s="15">
        <f>IF(Q199="","",Q199*J199/100*Config!$B$4)</f>
        <v/>
      </c>
      <c r="W199" s="15">
        <f>IF(R199="","",R199*J199/100*Config!$B$4)</f>
        <v/>
      </c>
      <c r="X199" s="15">
        <f>IF(S199="","",S199*J199/100*Config!$B$4)</f>
        <v/>
      </c>
      <c r="Y199" s="15">
        <f>IF(T199="","",T199*J199/100*Config!$B$4)</f>
        <v/>
      </c>
      <c r="Z199" s="15">
        <f>IF(U199="","",Config!$B$4 + SUM($U$2:U199))</f>
        <v/>
      </c>
      <c r="AA199" s="15">
        <f>IF(V199="","",Config!$B$4 + SUM($V$2:V199))</f>
        <v/>
      </c>
      <c r="AB199" s="15">
        <f>IF(W199="","",Config!$B$4 + SUM($W$2:W199))</f>
        <v/>
      </c>
      <c r="AC199" s="15">
        <f>IF(X199="","",Config!$B$4 + SUM($X$2:X199))</f>
        <v/>
      </c>
      <c r="AD199" s="15">
        <f>IF(Y199="","",Config!$B$4 + SUM($Y$2:Y199))</f>
        <v/>
      </c>
      <c r="AE199" s="15">
        <f>IF(P199="","",P199*J199/100*Config!$B$11)</f>
        <v/>
      </c>
      <c r="AF199" s="15">
        <f>IF(Q199="","",Q199*J199/100*Config!$B$11)</f>
        <v/>
      </c>
      <c r="AG199" s="15">
        <f>IF(R199="","",R199*J199/100*Config!$B$11)</f>
        <v/>
      </c>
      <c r="AH199" s="15">
        <f>IF(S199="","",S199*J199/100*Config!$B$11)</f>
        <v/>
      </c>
      <c r="AI199" s="15">
        <f>IF(T199="","",T199*J199/100*Config!$B$11)</f>
        <v/>
      </c>
      <c r="AJ199" s="15">
        <f>IF(AE199="","",Config!$B$9 + SUM($AE$2:AE199))</f>
        <v/>
      </c>
      <c r="AK199" s="15">
        <f>IF(AF199="","",Config!$B$9 + SUM($AF$2:AF199))</f>
        <v/>
      </c>
      <c r="AL199" s="15">
        <f>IF(AG199="","",Config!$B$9 + SUM($AG$2:AG199))</f>
        <v/>
      </c>
      <c r="AM199" s="15">
        <f>IF(AH199="","",Config!$B$9 + SUM($AH$2:AH199))</f>
        <v/>
      </c>
      <c r="AN199" s="15">
        <f>IF(AI199="","",Config!$B$9 + SUM($AI$2:AI199))</f>
        <v/>
      </c>
      <c r="AO199" s="16">
        <f>IF(P199="","",IF(P199&gt;0,1,0))</f>
        <v/>
      </c>
      <c r="AP199" s="16">
        <f>IF(Q199="","",IF(Q199&gt;0,1,0))</f>
        <v/>
      </c>
      <c r="AQ199" s="16">
        <f>IF(R199="","",IF(R199&gt;0,1,0))</f>
        <v/>
      </c>
      <c r="AR199" s="16">
        <f>IF(S199="","",IF(S199&gt;0,1,0))</f>
        <v/>
      </c>
      <c r="AS199" s="16">
        <f>IF(T199="","",IF(T199&gt;0,1,0))</f>
        <v/>
      </c>
      <c r="AT199" s="17">
        <f>IF(Z199="","",IF(AT198="",Z199,MAX(AT198,Z199)))</f>
        <v/>
      </c>
      <c r="AU199" s="17">
        <f>IF(AA199="","",IF(AU198="",AA199,MAX(AU198,AA199)))</f>
        <v/>
      </c>
      <c r="AV199" s="17">
        <f>IF(AB199="","",IF(AV198="",AB199,MAX(AV198,AB199)))</f>
        <v/>
      </c>
      <c r="AW199" s="17">
        <f>IF(AC199="","",IF(AW198="",AC199,MAX(AW198,AC199)))</f>
        <v/>
      </c>
      <c r="AX199" s="17">
        <f>IF(AD199="","",IF(AX198="",AD199,MAX(AX198,AD199)))</f>
        <v/>
      </c>
      <c r="AY199" s="17">
        <f>IF(Z199="","",AT199-Z199)</f>
        <v/>
      </c>
      <c r="AZ199" s="17">
        <f>IF(AA199="","",AU199-AA199)</f>
        <v/>
      </c>
      <c r="BA199" s="17">
        <f>IF(AB199="","",AV199-AB199)</f>
        <v/>
      </c>
      <c r="BB199" s="17">
        <f>IF(AC199="","",AW199-AC199)</f>
        <v/>
      </c>
      <c r="BC199" s="17">
        <f>IF(AD199="","",AX199-AD199)</f>
        <v/>
      </c>
      <c r="BD199" s="17">
        <f>IF(OR(AE199="",B199=""),"",SUMIFS($AE$2:AE199,$B$2:B199,B199))</f>
        <v/>
      </c>
      <c r="BE199" s="17">
        <f>IF(OR(AF199="",B199=""),"",SUMIFS($AF$2:AF199,$B$2:B199,B199))</f>
        <v/>
      </c>
      <c r="BF199" s="17">
        <f>IF(OR(AG199="",B199=""),"",SUMIFS($AG$2:AG199,$B$2:B199,B199))</f>
        <v/>
      </c>
      <c r="BG199" s="17">
        <f>IF(OR(AH199="",B199=""),"",SUMIFS($AH$2:AH199,$B$2:B199,B199))</f>
        <v/>
      </c>
      <c r="BH199" s="17">
        <f>IF(OR(AI199="",B199=""),"",SUMIFS($AI$2:AI199,$B$2:B199,B199))</f>
        <v/>
      </c>
      <c r="BI199" s="17">
        <f>IF(AJ199="","",IF(BI198="",AJ199,MAX(BI198,AJ199)))</f>
        <v/>
      </c>
      <c r="BJ199" s="17">
        <f>IF(AK199="","",IF(BJ198="",AK199,MAX(BJ198,AK199)))</f>
        <v/>
      </c>
      <c r="BK199" s="17">
        <f>IF(AL199="","",IF(BK198="",AL199,MAX(BK198,AL199)))</f>
        <v/>
      </c>
      <c r="BL199" s="17">
        <f>IF(AM199="","",IF(BL198="",AM199,MAX(BL198,AM199)))</f>
        <v/>
      </c>
      <c r="BM199" s="17">
        <f>IF(AN199="","",IF(BM198="",AN199,MAX(BM198,AN199)))</f>
        <v/>
      </c>
      <c r="BN199" s="17">
        <f>IF(AJ199="","",BI199-AJ199)</f>
        <v/>
      </c>
      <c r="BO199" s="17">
        <f>IF(AK199="","",BJ199-AK199)</f>
        <v/>
      </c>
      <c r="BP199" s="17">
        <f>IF(AL199="","",BK199-AL199)</f>
        <v/>
      </c>
      <c r="BQ199" s="17">
        <f>IF(AM199="","",BL199-AM199)</f>
        <v/>
      </c>
      <c r="BR199" s="17">
        <f>IF(AN199="","",BM199-AN199)</f>
        <v/>
      </c>
    </row>
    <row r="200">
      <c r="A200">
        <f>ROW()-1</f>
        <v/>
      </c>
      <c r="B200" s="9" t="n"/>
      <c r="C200" s="12" t="n"/>
      <c r="D200" s="11">
        <f>IF(B200="","",CHOOSE(WEEKDAY(B200,2),"Lu","Ma","Mi","Jo","Vi","Sa","Du"))</f>
        <v/>
      </c>
      <c r="E200" s="11">
        <f>IF(OR(B200="",C200=""),"",IF(OR(WEEKDAY(B200,2)=1,WEEKDAY(B200,2)=5),"D",IF(AND(C200&gt;=TIME(15,30,0),C200&lt;TIME(16,30,0)),"C",IF(AND(AND(WEEKDAY(B200,2)&gt;=2,WEEKDAY(B200,2)&lt;=4),C200&gt;=TIME(16,35,0),C200&lt;TIME(17,0,0)),"A1",IF(AND(AND(WEEKDAY(B200,2)&gt;=2,WEEKDAY(B200,2)&lt;=4),C200&gt;=TIME(17,0,0),C200&lt;TIME(18,0,0)),"A2",IF(AND(AND(WEEKDAY(B200,2)&gt;=2,WEEKDAY(B200,2)&lt;=4),C200&gt;=TIME(18,0,0),C200&lt;TIME(19,0,0)),"A3",IF(AND(AND(WEEKDAY(B200,2)&gt;=2,WEEKDAY(B200,2)&lt;=4),C200&gt;=TIME(22,0,0),C200&lt;TIME(22,45,0)),"B","Other")))))))</f>
        <v/>
      </c>
      <c r="F200" s="12" t="n"/>
      <c r="G200" s="12" t="n"/>
      <c r="H200" s="12" t="n"/>
      <c r="I200" s="12" t="n"/>
      <c r="J200" s="13" t="n"/>
      <c r="K200" s="13" t="n"/>
      <c r="L200" s="13" t="n"/>
      <c r="M200" s="13" t="n"/>
      <c r="N200" s="12" t="n"/>
      <c r="O200" s="12" t="n"/>
      <c r="P200" s="14">
        <f>IF(N200="","",IF(N200="SL",-1,K200/J200))</f>
        <v/>
      </c>
      <c r="Q200" s="14">
        <f>IF(N200="","",IF(OR(N200="SL",N200="TP0"),-1,L200/J200))</f>
        <v/>
      </c>
      <c r="R200" s="14">
        <f>IF(N200="","",IF(N200="TP2",M200/J200,-1))</f>
        <v/>
      </c>
      <c r="S200" s="14">
        <f>IF(N200="","",IF(N200="SL",-1,IF(N200="TP0",0.5*K200/J200,0.5*(K200+L200)/J200)))</f>
        <v/>
      </c>
      <c r="T200" s="14">
        <f>IF(N200="","",IF(N200="SL",-1,IF(N200="TP0",0.5*K200/J200-0.5,0.5*(K200+L200)/J200)))</f>
        <v/>
      </c>
      <c r="U200" s="15">
        <f>IF(P200="","",P200*J200/100*Config!$B$4)</f>
        <v/>
      </c>
      <c r="V200" s="15">
        <f>IF(Q200="","",Q200*J200/100*Config!$B$4)</f>
        <v/>
      </c>
      <c r="W200" s="15">
        <f>IF(R200="","",R200*J200/100*Config!$B$4)</f>
        <v/>
      </c>
      <c r="X200" s="15">
        <f>IF(S200="","",S200*J200/100*Config!$B$4)</f>
        <v/>
      </c>
      <c r="Y200" s="15">
        <f>IF(T200="","",T200*J200/100*Config!$B$4)</f>
        <v/>
      </c>
      <c r="Z200" s="15">
        <f>IF(U200="","",Config!$B$4 + SUM($U$2:U200))</f>
        <v/>
      </c>
      <c r="AA200" s="15">
        <f>IF(V200="","",Config!$B$4 + SUM($V$2:V200))</f>
        <v/>
      </c>
      <c r="AB200" s="15">
        <f>IF(W200="","",Config!$B$4 + SUM($W$2:W200))</f>
        <v/>
      </c>
      <c r="AC200" s="15">
        <f>IF(X200="","",Config!$B$4 + SUM($X$2:X200))</f>
        <v/>
      </c>
      <c r="AD200" s="15">
        <f>IF(Y200="","",Config!$B$4 + SUM($Y$2:Y200))</f>
        <v/>
      </c>
      <c r="AE200" s="15">
        <f>IF(P200="","",P200*J200/100*Config!$B$11)</f>
        <v/>
      </c>
      <c r="AF200" s="15">
        <f>IF(Q200="","",Q200*J200/100*Config!$B$11)</f>
        <v/>
      </c>
      <c r="AG200" s="15">
        <f>IF(R200="","",R200*J200/100*Config!$B$11)</f>
        <v/>
      </c>
      <c r="AH200" s="15">
        <f>IF(S200="","",S200*J200/100*Config!$B$11)</f>
        <v/>
      </c>
      <c r="AI200" s="15">
        <f>IF(T200="","",T200*J200/100*Config!$B$11)</f>
        <v/>
      </c>
      <c r="AJ200" s="15">
        <f>IF(AE200="","",Config!$B$9 + SUM($AE$2:AE200))</f>
        <v/>
      </c>
      <c r="AK200" s="15">
        <f>IF(AF200="","",Config!$B$9 + SUM($AF$2:AF200))</f>
        <v/>
      </c>
      <c r="AL200" s="15">
        <f>IF(AG200="","",Config!$B$9 + SUM($AG$2:AG200))</f>
        <v/>
      </c>
      <c r="AM200" s="15">
        <f>IF(AH200="","",Config!$B$9 + SUM($AH$2:AH200))</f>
        <v/>
      </c>
      <c r="AN200" s="15">
        <f>IF(AI200="","",Config!$B$9 + SUM($AI$2:AI200))</f>
        <v/>
      </c>
      <c r="AO200" s="16">
        <f>IF(P200="","",IF(P200&gt;0,1,0))</f>
        <v/>
      </c>
      <c r="AP200" s="16">
        <f>IF(Q200="","",IF(Q200&gt;0,1,0))</f>
        <v/>
      </c>
      <c r="AQ200" s="16">
        <f>IF(R200="","",IF(R200&gt;0,1,0))</f>
        <v/>
      </c>
      <c r="AR200" s="16">
        <f>IF(S200="","",IF(S200&gt;0,1,0))</f>
        <v/>
      </c>
      <c r="AS200" s="16">
        <f>IF(T200="","",IF(T200&gt;0,1,0))</f>
        <v/>
      </c>
      <c r="AT200" s="17">
        <f>IF(Z200="","",IF(AT199="",Z200,MAX(AT199,Z200)))</f>
        <v/>
      </c>
      <c r="AU200" s="17">
        <f>IF(AA200="","",IF(AU199="",AA200,MAX(AU199,AA200)))</f>
        <v/>
      </c>
      <c r="AV200" s="17">
        <f>IF(AB200="","",IF(AV199="",AB200,MAX(AV199,AB200)))</f>
        <v/>
      </c>
      <c r="AW200" s="17">
        <f>IF(AC200="","",IF(AW199="",AC200,MAX(AW199,AC200)))</f>
        <v/>
      </c>
      <c r="AX200" s="17">
        <f>IF(AD200="","",IF(AX199="",AD200,MAX(AX199,AD200)))</f>
        <v/>
      </c>
      <c r="AY200" s="17">
        <f>IF(Z200="","",AT200-Z200)</f>
        <v/>
      </c>
      <c r="AZ200" s="17">
        <f>IF(AA200="","",AU200-AA200)</f>
        <v/>
      </c>
      <c r="BA200" s="17">
        <f>IF(AB200="","",AV200-AB200)</f>
        <v/>
      </c>
      <c r="BB200" s="17">
        <f>IF(AC200="","",AW200-AC200)</f>
        <v/>
      </c>
      <c r="BC200" s="17">
        <f>IF(AD200="","",AX200-AD200)</f>
        <v/>
      </c>
      <c r="BD200" s="17">
        <f>IF(OR(AE200="",B200=""),"",SUMIFS($AE$2:AE200,$B$2:B200,B200))</f>
        <v/>
      </c>
      <c r="BE200" s="17">
        <f>IF(OR(AF200="",B200=""),"",SUMIFS($AF$2:AF200,$B$2:B200,B200))</f>
        <v/>
      </c>
      <c r="BF200" s="17">
        <f>IF(OR(AG200="",B200=""),"",SUMIFS($AG$2:AG200,$B$2:B200,B200))</f>
        <v/>
      </c>
      <c r="BG200" s="17">
        <f>IF(OR(AH200="",B200=""),"",SUMIFS($AH$2:AH200,$B$2:B200,B200))</f>
        <v/>
      </c>
      <c r="BH200" s="17">
        <f>IF(OR(AI200="",B200=""),"",SUMIFS($AI$2:AI200,$B$2:B200,B200))</f>
        <v/>
      </c>
      <c r="BI200" s="17">
        <f>IF(AJ200="","",IF(BI199="",AJ200,MAX(BI199,AJ200)))</f>
        <v/>
      </c>
      <c r="BJ200" s="17">
        <f>IF(AK200="","",IF(BJ199="",AK200,MAX(BJ199,AK200)))</f>
        <v/>
      </c>
      <c r="BK200" s="17">
        <f>IF(AL200="","",IF(BK199="",AL200,MAX(BK199,AL200)))</f>
        <v/>
      </c>
      <c r="BL200" s="17">
        <f>IF(AM200="","",IF(BL199="",AM200,MAX(BL199,AM200)))</f>
        <v/>
      </c>
      <c r="BM200" s="17">
        <f>IF(AN200="","",IF(BM199="",AN200,MAX(BM199,AN200)))</f>
        <v/>
      </c>
      <c r="BN200" s="17">
        <f>IF(AJ200="","",BI200-AJ200)</f>
        <v/>
      </c>
      <c r="BO200" s="17">
        <f>IF(AK200="","",BJ200-AK200)</f>
        <v/>
      </c>
      <c r="BP200" s="17">
        <f>IF(AL200="","",BK200-AL200)</f>
        <v/>
      </c>
      <c r="BQ200" s="17">
        <f>IF(AM200="","",BL200-AM200)</f>
        <v/>
      </c>
      <c r="BR200" s="17">
        <f>IF(AN200="","",BM200-AN200)</f>
        <v/>
      </c>
    </row>
    <row r="201">
      <c r="A201">
        <f>ROW()-1</f>
        <v/>
      </c>
      <c r="B201" s="9" t="n"/>
      <c r="C201" s="12" t="n"/>
      <c r="D201" s="11">
        <f>IF(B201="","",CHOOSE(WEEKDAY(B201,2),"Lu","Ma","Mi","Jo","Vi","Sa","Du"))</f>
        <v/>
      </c>
      <c r="E201" s="11">
        <f>IF(OR(B201="",C201=""),"",IF(OR(WEEKDAY(B201,2)=1,WEEKDAY(B201,2)=5),"D",IF(AND(C201&gt;=TIME(15,30,0),C201&lt;TIME(16,30,0)),"C",IF(AND(AND(WEEKDAY(B201,2)&gt;=2,WEEKDAY(B201,2)&lt;=4),C201&gt;=TIME(16,35,0),C201&lt;TIME(17,0,0)),"A1",IF(AND(AND(WEEKDAY(B201,2)&gt;=2,WEEKDAY(B201,2)&lt;=4),C201&gt;=TIME(17,0,0),C201&lt;TIME(18,0,0)),"A2",IF(AND(AND(WEEKDAY(B201,2)&gt;=2,WEEKDAY(B201,2)&lt;=4),C201&gt;=TIME(18,0,0),C201&lt;TIME(19,0,0)),"A3",IF(AND(AND(WEEKDAY(B201,2)&gt;=2,WEEKDAY(B201,2)&lt;=4),C201&gt;=TIME(22,0,0),C201&lt;TIME(22,45,0)),"B","Other")))))))</f>
        <v/>
      </c>
      <c r="F201" s="12" t="n"/>
      <c r="G201" s="12" t="n"/>
      <c r="H201" s="12" t="n"/>
      <c r="I201" s="12" t="n"/>
      <c r="J201" s="13" t="n"/>
      <c r="K201" s="13" t="n"/>
      <c r="L201" s="13" t="n"/>
      <c r="M201" s="13" t="n"/>
      <c r="N201" s="12" t="n"/>
      <c r="O201" s="12" t="n"/>
      <c r="P201" s="14">
        <f>IF(N201="","",IF(N201="SL",-1,K201/J201))</f>
        <v/>
      </c>
      <c r="Q201" s="14">
        <f>IF(N201="","",IF(OR(N201="SL",N201="TP0"),-1,L201/J201))</f>
        <v/>
      </c>
      <c r="R201" s="14">
        <f>IF(N201="","",IF(N201="TP2",M201/J201,-1))</f>
        <v/>
      </c>
      <c r="S201" s="14">
        <f>IF(N201="","",IF(N201="SL",-1,IF(N201="TP0",0.5*K201/J201,0.5*(K201+L201)/J201)))</f>
        <v/>
      </c>
      <c r="T201" s="14">
        <f>IF(N201="","",IF(N201="SL",-1,IF(N201="TP0",0.5*K201/J201-0.5,0.5*(K201+L201)/J201)))</f>
        <v/>
      </c>
      <c r="U201" s="15">
        <f>IF(P201="","",P201*J201/100*Config!$B$4)</f>
        <v/>
      </c>
      <c r="V201" s="15">
        <f>IF(Q201="","",Q201*J201/100*Config!$B$4)</f>
        <v/>
      </c>
      <c r="W201" s="15">
        <f>IF(R201="","",R201*J201/100*Config!$B$4)</f>
        <v/>
      </c>
      <c r="X201" s="15">
        <f>IF(S201="","",S201*J201/100*Config!$B$4)</f>
        <v/>
      </c>
      <c r="Y201" s="15">
        <f>IF(T201="","",T201*J201/100*Config!$B$4)</f>
        <v/>
      </c>
      <c r="Z201" s="15">
        <f>IF(U201="","",Config!$B$4 + SUM($U$2:U201))</f>
        <v/>
      </c>
      <c r="AA201" s="15">
        <f>IF(V201="","",Config!$B$4 + SUM($V$2:V201))</f>
        <v/>
      </c>
      <c r="AB201" s="15">
        <f>IF(W201="","",Config!$B$4 + SUM($W$2:W201))</f>
        <v/>
      </c>
      <c r="AC201" s="15">
        <f>IF(X201="","",Config!$B$4 + SUM($X$2:X201))</f>
        <v/>
      </c>
      <c r="AD201" s="15">
        <f>IF(Y201="","",Config!$B$4 + SUM($Y$2:Y201))</f>
        <v/>
      </c>
      <c r="AE201" s="15">
        <f>IF(P201="","",P201*J201/100*Config!$B$11)</f>
        <v/>
      </c>
      <c r="AF201" s="15">
        <f>IF(Q201="","",Q201*J201/100*Config!$B$11)</f>
        <v/>
      </c>
      <c r="AG201" s="15">
        <f>IF(R201="","",R201*J201/100*Config!$B$11)</f>
        <v/>
      </c>
      <c r="AH201" s="15">
        <f>IF(S201="","",S201*J201/100*Config!$B$11)</f>
        <v/>
      </c>
      <c r="AI201" s="15">
        <f>IF(T201="","",T201*J201/100*Config!$B$11)</f>
        <v/>
      </c>
      <c r="AJ201" s="15">
        <f>IF(AE201="","",Config!$B$9 + SUM($AE$2:AE201))</f>
        <v/>
      </c>
      <c r="AK201" s="15">
        <f>IF(AF201="","",Config!$B$9 + SUM($AF$2:AF201))</f>
        <v/>
      </c>
      <c r="AL201" s="15">
        <f>IF(AG201="","",Config!$B$9 + SUM($AG$2:AG201))</f>
        <v/>
      </c>
      <c r="AM201" s="15">
        <f>IF(AH201="","",Config!$B$9 + SUM($AH$2:AH201))</f>
        <v/>
      </c>
      <c r="AN201" s="15">
        <f>IF(AI201="","",Config!$B$9 + SUM($AI$2:AI201))</f>
        <v/>
      </c>
      <c r="AO201" s="16">
        <f>IF(P201="","",IF(P201&gt;0,1,0))</f>
        <v/>
      </c>
      <c r="AP201" s="16">
        <f>IF(Q201="","",IF(Q201&gt;0,1,0))</f>
        <v/>
      </c>
      <c r="AQ201" s="16">
        <f>IF(R201="","",IF(R201&gt;0,1,0))</f>
        <v/>
      </c>
      <c r="AR201" s="16">
        <f>IF(S201="","",IF(S201&gt;0,1,0))</f>
        <v/>
      </c>
      <c r="AS201" s="16">
        <f>IF(T201="","",IF(T201&gt;0,1,0))</f>
        <v/>
      </c>
      <c r="AT201" s="17">
        <f>IF(Z201="","",IF(AT200="",Z201,MAX(AT200,Z201)))</f>
        <v/>
      </c>
      <c r="AU201" s="17">
        <f>IF(AA201="","",IF(AU200="",AA201,MAX(AU200,AA201)))</f>
        <v/>
      </c>
      <c r="AV201" s="17">
        <f>IF(AB201="","",IF(AV200="",AB201,MAX(AV200,AB201)))</f>
        <v/>
      </c>
      <c r="AW201" s="17">
        <f>IF(AC201="","",IF(AW200="",AC201,MAX(AW200,AC201)))</f>
        <v/>
      </c>
      <c r="AX201" s="17">
        <f>IF(AD201="","",IF(AX200="",AD201,MAX(AX200,AD201)))</f>
        <v/>
      </c>
      <c r="AY201" s="17">
        <f>IF(Z201="","",AT201-Z201)</f>
        <v/>
      </c>
      <c r="AZ201" s="17">
        <f>IF(AA201="","",AU201-AA201)</f>
        <v/>
      </c>
      <c r="BA201" s="17">
        <f>IF(AB201="","",AV201-AB201)</f>
        <v/>
      </c>
      <c r="BB201" s="17">
        <f>IF(AC201="","",AW201-AC201)</f>
        <v/>
      </c>
      <c r="BC201" s="17">
        <f>IF(AD201="","",AX201-AD201)</f>
        <v/>
      </c>
      <c r="BD201" s="17">
        <f>IF(OR(AE201="",B201=""),"",SUMIFS($AE$2:AE201,$B$2:B201,B201))</f>
        <v/>
      </c>
      <c r="BE201" s="17">
        <f>IF(OR(AF201="",B201=""),"",SUMIFS($AF$2:AF201,$B$2:B201,B201))</f>
        <v/>
      </c>
      <c r="BF201" s="17">
        <f>IF(OR(AG201="",B201=""),"",SUMIFS($AG$2:AG201,$B$2:B201,B201))</f>
        <v/>
      </c>
      <c r="BG201" s="17">
        <f>IF(OR(AH201="",B201=""),"",SUMIFS($AH$2:AH201,$B$2:B201,B201))</f>
        <v/>
      </c>
      <c r="BH201" s="17">
        <f>IF(OR(AI201="",B201=""),"",SUMIFS($AI$2:AI201,$B$2:B201,B201))</f>
        <v/>
      </c>
      <c r="BI201" s="17">
        <f>IF(AJ201="","",IF(BI200="",AJ201,MAX(BI200,AJ201)))</f>
        <v/>
      </c>
      <c r="BJ201" s="17">
        <f>IF(AK201="","",IF(BJ200="",AK201,MAX(BJ200,AK201)))</f>
        <v/>
      </c>
      <c r="BK201" s="17">
        <f>IF(AL201="","",IF(BK200="",AL201,MAX(BK200,AL201)))</f>
        <v/>
      </c>
      <c r="BL201" s="17">
        <f>IF(AM201="","",IF(BL200="",AM201,MAX(BL200,AM201)))</f>
        <v/>
      </c>
      <c r="BM201" s="17">
        <f>IF(AN201="","",IF(BM200="",AN201,MAX(BM200,AN201)))</f>
        <v/>
      </c>
      <c r="BN201" s="17">
        <f>IF(AJ201="","",BI201-AJ201)</f>
        <v/>
      </c>
      <c r="BO201" s="17">
        <f>IF(AK201="","",BJ201-AK201)</f>
        <v/>
      </c>
      <c r="BP201" s="17">
        <f>IF(AL201="","",BK201-AL201)</f>
        <v/>
      </c>
      <c r="BQ201" s="17">
        <f>IF(AM201="","",BL201-AM201)</f>
        <v/>
      </c>
      <c r="BR201" s="17">
        <f>IF(AN201="","",BM201-AN201)</f>
        <v/>
      </c>
    </row>
    <row r="202">
      <c r="A202">
        <f>ROW()-1</f>
        <v/>
      </c>
      <c r="B202" s="9" t="n"/>
      <c r="C202" s="12" t="n"/>
      <c r="D202" s="11">
        <f>IF(B202="","",CHOOSE(WEEKDAY(B202,2),"Lu","Ma","Mi","Jo","Vi","Sa","Du"))</f>
        <v/>
      </c>
      <c r="E202" s="11">
        <f>IF(OR(B202="",C202=""),"",IF(OR(WEEKDAY(B202,2)=1,WEEKDAY(B202,2)=5),"D",IF(AND(C202&gt;=TIME(15,30,0),C202&lt;TIME(16,30,0)),"C",IF(AND(AND(WEEKDAY(B202,2)&gt;=2,WEEKDAY(B202,2)&lt;=4),C202&gt;=TIME(16,35,0),C202&lt;TIME(17,0,0)),"A1",IF(AND(AND(WEEKDAY(B202,2)&gt;=2,WEEKDAY(B202,2)&lt;=4),C202&gt;=TIME(17,0,0),C202&lt;TIME(18,0,0)),"A2",IF(AND(AND(WEEKDAY(B202,2)&gt;=2,WEEKDAY(B202,2)&lt;=4),C202&gt;=TIME(18,0,0),C202&lt;TIME(19,0,0)),"A3",IF(AND(AND(WEEKDAY(B202,2)&gt;=2,WEEKDAY(B202,2)&lt;=4),C202&gt;=TIME(22,0,0),C202&lt;TIME(22,45,0)),"B","Other")))))))</f>
        <v/>
      </c>
      <c r="F202" s="12" t="n"/>
      <c r="G202" s="12" t="n"/>
      <c r="H202" s="12" t="n"/>
      <c r="I202" s="12" t="n"/>
      <c r="J202" s="13" t="n"/>
      <c r="K202" s="13" t="n"/>
      <c r="L202" s="13" t="n"/>
      <c r="M202" s="13" t="n"/>
      <c r="N202" s="12" t="n"/>
      <c r="O202" s="12" t="n"/>
      <c r="P202" s="14">
        <f>IF(N202="","",IF(N202="SL",-1,K202/J202))</f>
        <v/>
      </c>
      <c r="Q202" s="14">
        <f>IF(N202="","",IF(OR(N202="SL",N202="TP0"),-1,L202/J202))</f>
        <v/>
      </c>
      <c r="R202" s="14">
        <f>IF(N202="","",IF(N202="TP2",M202/J202,-1))</f>
        <v/>
      </c>
      <c r="S202" s="14">
        <f>IF(N202="","",IF(N202="SL",-1,IF(N202="TP0",0.5*K202/J202,0.5*(K202+L202)/J202)))</f>
        <v/>
      </c>
      <c r="T202" s="14">
        <f>IF(N202="","",IF(N202="SL",-1,IF(N202="TP0",0.5*K202/J202-0.5,0.5*(K202+L202)/J202)))</f>
        <v/>
      </c>
      <c r="U202" s="15">
        <f>IF(P202="","",P202*J202/100*Config!$B$4)</f>
        <v/>
      </c>
      <c r="V202" s="15">
        <f>IF(Q202="","",Q202*J202/100*Config!$B$4)</f>
        <v/>
      </c>
      <c r="W202" s="15">
        <f>IF(R202="","",R202*J202/100*Config!$B$4)</f>
        <v/>
      </c>
      <c r="X202" s="15">
        <f>IF(S202="","",S202*J202/100*Config!$B$4)</f>
        <v/>
      </c>
      <c r="Y202" s="15">
        <f>IF(T202="","",T202*J202/100*Config!$B$4)</f>
        <v/>
      </c>
      <c r="Z202" s="15">
        <f>IF(U202="","",Config!$B$4 + SUM($U$2:U202))</f>
        <v/>
      </c>
      <c r="AA202" s="15">
        <f>IF(V202="","",Config!$B$4 + SUM($V$2:V202))</f>
        <v/>
      </c>
      <c r="AB202" s="15">
        <f>IF(W202="","",Config!$B$4 + SUM($W$2:W202))</f>
        <v/>
      </c>
      <c r="AC202" s="15">
        <f>IF(X202="","",Config!$B$4 + SUM($X$2:X202))</f>
        <v/>
      </c>
      <c r="AD202" s="15">
        <f>IF(Y202="","",Config!$B$4 + SUM($Y$2:Y202))</f>
        <v/>
      </c>
      <c r="AE202" s="15">
        <f>IF(P202="","",P202*J202/100*Config!$B$11)</f>
        <v/>
      </c>
      <c r="AF202" s="15">
        <f>IF(Q202="","",Q202*J202/100*Config!$B$11)</f>
        <v/>
      </c>
      <c r="AG202" s="15">
        <f>IF(R202="","",R202*J202/100*Config!$B$11)</f>
        <v/>
      </c>
      <c r="AH202" s="15">
        <f>IF(S202="","",S202*J202/100*Config!$B$11)</f>
        <v/>
      </c>
      <c r="AI202" s="15">
        <f>IF(T202="","",T202*J202/100*Config!$B$11)</f>
        <v/>
      </c>
      <c r="AJ202" s="15">
        <f>IF(AE202="","",Config!$B$9 + SUM($AE$2:AE202))</f>
        <v/>
      </c>
      <c r="AK202" s="15">
        <f>IF(AF202="","",Config!$B$9 + SUM($AF$2:AF202))</f>
        <v/>
      </c>
      <c r="AL202" s="15">
        <f>IF(AG202="","",Config!$B$9 + SUM($AG$2:AG202))</f>
        <v/>
      </c>
      <c r="AM202" s="15">
        <f>IF(AH202="","",Config!$B$9 + SUM($AH$2:AH202))</f>
        <v/>
      </c>
      <c r="AN202" s="15">
        <f>IF(AI202="","",Config!$B$9 + SUM($AI$2:AI202))</f>
        <v/>
      </c>
      <c r="AO202" s="16">
        <f>IF(P202="","",IF(P202&gt;0,1,0))</f>
        <v/>
      </c>
      <c r="AP202" s="16">
        <f>IF(Q202="","",IF(Q202&gt;0,1,0))</f>
        <v/>
      </c>
      <c r="AQ202" s="16">
        <f>IF(R202="","",IF(R202&gt;0,1,0))</f>
        <v/>
      </c>
      <c r="AR202" s="16">
        <f>IF(S202="","",IF(S202&gt;0,1,0))</f>
        <v/>
      </c>
      <c r="AS202" s="16">
        <f>IF(T202="","",IF(T202&gt;0,1,0))</f>
        <v/>
      </c>
      <c r="AT202" s="17">
        <f>IF(Z202="","",IF(AT201="",Z202,MAX(AT201,Z202)))</f>
        <v/>
      </c>
      <c r="AU202" s="17">
        <f>IF(AA202="","",IF(AU201="",AA202,MAX(AU201,AA202)))</f>
        <v/>
      </c>
      <c r="AV202" s="17">
        <f>IF(AB202="","",IF(AV201="",AB202,MAX(AV201,AB202)))</f>
        <v/>
      </c>
      <c r="AW202" s="17">
        <f>IF(AC202="","",IF(AW201="",AC202,MAX(AW201,AC202)))</f>
        <v/>
      </c>
      <c r="AX202" s="17">
        <f>IF(AD202="","",IF(AX201="",AD202,MAX(AX201,AD202)))</f>
        <v/>
      </c>
      <c r="AY202" s="17">
        <f>IF(Z202="","",AT202-Z202)</f>
        <v/>
      </c>
      <c r="AZ202" s="17">
        <f>IF(AA202="","",AU202-AA202)</f>
        <v/>
      </c>
      <c r="BA202" s="17">
        <f>IF(AB202="","",AV202-AB202)</f>
        <v/>
      </c>
      <c r="BB202" s="17">
        <f>IF(AC202="","",AW202-AC202)</f>
        <v/>
      </c>
      <c r="BC202" s="17">
        <f>IF(AD202="","",AX202-AD202)</f>
        <v/>
      </c>
      <c r="BD202" s="17">
        <f>IF(OR(AE202="",B202=""),"",SUMIFS($AE$2:AE202,$B$2:B202,B202))</f>
        <v/>
      </c>
      <c r="BE202" s="17">
        <f>IF(OR(AF202="",B202=""),"",SUMIFS($AF$2:AF202,$B$2:B202,B202))</f>
        <v/>
      </c>
      <c r="BF202" s="17">
        <f>IF(OR(AG202="",B202=""),"",SUMIFS($AG$2:AG202,$B$2:B202,B202))</f>
        <v/>
      </c>
      <c r="BG202" s="17">
        <f>IF(OR(AH202="",B202=""),"",SUMIFS($AH$2:AH202,$B$2:B202,B202))</f>
        <v/>
      </c>
      <c r="BH202" s="17">
        <f>IF(OR(AI202="",B202=""),"",SUMIFS($AI$2:AI202,$B$2:B202,B202))</f>
        <v/>
      </c>
      <c r="BI202" s="17">
        <f>IF(AJ202="","",IF(BI201="",AJ202,MAX(BI201,AJ202)))</f>
        <v/>
      </c>
      <c r="BJ202" s="17">
        <f>IF(AK202="","",IF(BJ201="",AK202,MAX(BJ201,AK202)))</f>
        <v/>
      </c>
      <c r="BK202" s="17">
        <f>IF(AL202="","",IF(BK201="",AL202,MAX(BK201,AL202)))</f>
        <v/>
      </c>
      <c r="BL202" s="17">
        <f>IF(AM202="","",IF(BL201="",AM202,MAX(BL201,AM202)))</f>
        <v/>
      </c>
      <c r="BM202" s="17">
        <f>IF(AN202="","",IF(BM201="",AN202,MAX(BM201,AN202)))</f>
        <v/>
      </c>
      <c r="BN202" s="17">
        <f>IF(AJ202="","",BI202-AJ202)</f>
        <v/>
      </c>
      <c r="BO202" s="17">
        <f>IF(AK202="","",BJ202-AK202)</f>
        <v/>
      </c>
      <c r="BP202" s="17">
        <f>IF(AL202="","",BK202-AL202)</f>
        <v/>
      </c>
      <c r="BQ202" s="17">
        <f>IF(AM202="","",BL202-AM202)</f>
        <v/>
      </c>
      <c r="BR202" s="17">
        <f>IF(AN202="","",BM202-AN202)</f>
        <v/>
      </c>
    </row>
    <row r="203">
      <c r="A203">
        <f>ROW()-1</f>
        <v/>
      </c>
      <c r="B203" s="9" t="n"/>
      <c r="C203" s="12" t="n"/>
      <c r="D203" s="11">
        <f>IF(B203="","",CHOOSE(WEEKDAY(B203,2),"Lu","Ma","Mi","Jo","Vi","Sa","Du"))</f>
        <v/>
      </c>
      <c r="E203" s="11">
        <f>IF(OR(B203="",C203=""),"",IF(OR(WEEKDAY(B203,2)=1,WEEKDAY(B203,2)=5),"D",IF(AND(C203&gt;=TIME(15,30,0),C203&lt;TIME(16,30,0)),"C",IF(AND(AND(WEEKDAY(B203,2)&gt;=2,WEEKDAY(B203,2)&lt;=4),C203&gt;=TIME(16,35,0),C203&lt;TIME(17,0,0)),"A1",IF(AND(AND(WEEKDAY(B203,2)&gt;=2,WEEKDAY(B203,2)&lt;=4),C203&gt;=TIME(17,0,0),C203&lt;TIME(18,0,0)),"A2",IF(AND(AND(WEEKDAY(B203,2)&gt;=2,WEEKDAY(B203,2)&lt;=4),C203&gt;=TIME(18,0,0),C203&lt;TIME(19,0,0)),"A3",IF(AND(AND(WEEKDAY(B203,2)&gt;=2,WEEKDAY(B203,2)&lt;=4),C203&gt;=TIME(22,0,0),C203&lt;TIME(22,45,0)),"B","Other")))))))</f>
        <v/>
      </c>
      <c r="F203" s="12" t="n"/>
      <c r="G203" s="12" t="n"/>
      <c r="H203" s="12" t="n"/>
      <c r="I203" s="12" t="n"/>
      <c r="J203" s="13" t="n"/>
      <c r="K203" s="13" t="n"/>
      <c r="L203" s="13" t="n"/>
      <c r="M203" s="13" t="n"/>
      <c r="N203" s="12" t="n"/>
      <c r="O203" s="12" t="n"/>
      <c r="P203" s="14">
        <f>IF(N203="","",IF(N203="SL",-1,K203/J203))</f>
        <v/>
      </c>
      <c r="Q203" s="14">
        <f>IF(N203="","",IF(OR(N203="SL",N203="TP0"),-1,L203/J203))</f>
        <v/>
      </c>
      <c r="R203" s="14">
        <f>IF(N203="","",IF(N203="TP2",M203/J203,-1))</f>
        <v/>
      </c>
      <c r="S203" s="14">
        <f>IF(N203="","",IF(N203="SL",-1,IF(N203="TP0",0.5*K203/J203,0.5*(K203+L203)/J203)))</f>
        <v/>
      </c>
      <c r="T203" s="14">
        <f>IF(N203="","",IF(N203="SL",-1,IF(N203="TP0",0.5*K203/J203-0.5,0.5*(K203+L203)/J203)))</f>
        <v/>
      </c>
      <c r="U203" s="15">
        <f>IF(P203="","",P203*J203/100*Config!$B$4)</f>
        <v/>
      </c>
      <c r="V203" s="15">
        <f>IF(Q203="","",Q203*J203/100*Config!$B$4)</f>
        <v/>
      </c>
      <c r="W203" s="15">
        <f>IF(R203="","",R203*J203/100*Config!$B$4)</f>
        <v/>
      </c>
      <c r="X203" s="15">
        <f>IF(S203="","",S203*J203/100*Config!$B$4)</f>
        <v/>
      </c>
      <c r="Y203" s="15">
        <f>IF(T203="","",T203*J203/100*Config!$B$4)</f>
        <v/>
      </c>
      <c r="Z203" s="15">
        <f>IF(U203="","",Config!$B$4 + SUM($U$2:U203))</f>
        <v/>
      </c>
      <c r="AA203" s="15">
        <f>IF(V203="","",Config!$B$4 + SUM($V$2:V203))</f>
        <v/>
      </c>
      <c r="AB203" s="15">
        <f>IF(W203="","",Config!$B$4 + SUM($W$2:W203))</f>
        <v/>
      </c>
      <c r="AC203" s="15">
        <f>IF(X203="","",Config!$B$4 + SUM($X$2:X203))</f>
        <v/>
      </c>
      <c r="AD203" s="15">
        <f>IF(Y203="","",Config!$B$4 + SUM($Y$2:Y203))</f>
        <v/>
      </c>
      <c r="AE203" s="15">
        <f>IF(P203="","",P203*J203/100*Config!$B$11)</f>
        <v/>
      </c>
      <c r="AF203" s="15">
        <f>IF(Q203="","",Q203*J203/100*Config!$B$11)</f>
        <v/>
      </c>
      <c r="AG203" s="15">
        <f>IF(R203="","",R203*J203/100*Config!$B$11)</f>
        <v/>
      </c>
      <c r="AH203" s="15">
        <f>IF(S203="","",S203*J203/100*Config!$B$11)</f>
        <v/>
      </c>
      <c r="AI203" s="15">
        <f>IF(T203="","",T203*J203/100*Config!$B$11)</f>
        <v/>
      </c>
      <c r="AJ203" s="15">
        <f>IF(AE203="","",Config!$B$9 + SUM($AE$2:AE203))</f>
        <v/>
      </c>
      <c r="AK203" s="15">
        <f>IF(AF203="","",Config!$B$9 + SUM($AF$2:AF203))</f>
        <v/>
      </c>
      <c r="AL203" s="15">
        <f>IF(AG203="","",Config!$B$9 + SUM($AG$2:AG203))</f>
        <v/>
      </c>
      <c r="AM203" s="15">
        <f>IF(AH203="","",Config!$B$9 + SUM($AH$2:AH203))</f>
        <v/>
      </c>
      <c r="AN203" s="15">
        <f>IF(AI203="","",Config!$B$9 + SUM($AI$2:AI203))</f>
        <v/>
      </c>
      <c r="AO203" s="16">
        <f>IF(P203="","",IF(P203&gt;0,1,0))</f>
        <v/>
      </c>
      <c r="AP203" s="16">
        <f>IF(Q203="","",IF(Q203&gt;0,1,0))</f>
        <v/>
      </c>
      <c r="AQ203" s="16">
        <f>IF(R203="","",IF(R203&gt;0,1,0))</f>
        <v/>
      </c>
      <c r="AR203" s="16">
        <f>IF(S203="","",IF(S203&gt;0,1,0))</f>
        <v/>
      </c>
      <c r="AS203" s="16">
        <f>IF(T203="","",IF(T203&gt;0,1,0))</f>
        <v/>
      </c>
      <c r="AT203" s="17">
        <f>IF(Z203="","",IF(AT202="",Z203,MAX(AT202,Z203)))</f>
        <v/>
      </c>
      <c r="AU203" s="17">
        <f>IF(AA203="","",IF(AU202="",AA203,MAX(AU202,AA203)))</f>
        <v/>
      </c>
      <c r="AV203" s="17">
        <f>IF(AB203="","",IF(AV202="",AB203,MAX(AV202,AB203)))</f>
        <v/>
      </c>
      <c r="AW203" s="17">
        <f>IF(AC203="","",IF(AW202="",AC203,MAX(AW202,AC203)))</f>
        <v/>
      </c>
      <c r="AX203" s="17">
        <f>IF(AD203="","",IF(AX202="",AD203,MAX(AX202,AD203)))</f>
        <v/>
      </c>
      <c r="AY203" s="17">
        <f>IF(Z203="","",AT203-Z203)</f>
        <v/>
      </c>
      <c r="AZ203" s="17">
        <f>IF(AA203="","",AU203-AA203)</f>
        <v/>
      </c>
      <c r="BA203" s="17">
        <f>IF(AB203="","",AV203-AB203)</f>
        <v/>
      </c>
      <c r="BB203" s="17">
        <f>IF(AC203="","",AW203-AC203)</f>
        <v/>
      </c>
      <c r="BC203" s="17">
        <f>IF(AD203="","",AX203-AD203)</f>
        <v/>
      </c>
      <c r="BD203" s="17">
        <f>IF(OR(AE203="",B203=""),"",SUMIFS($AE$2:AE203,$B$2:B203,B203))</f>
        <v/>
      </c>
      <c r="BE203" s="17">
        <f>IF(OR(AF203="",B203=""),"",SUMIFS($AF$2:AF203,$B$2:B203,B203))</f>
        <v/>
      </c>
      <c r="BF203" s="17">
        <f>IF(OR(AG203="",B203=""),"",SUMIFS($AG$2:AG203,$B$2:B203,B203))</f>
        <v/>
      </c>
      <c r="BG203" s="17">
        <f>IF(OR(AH203="",B203=""),"",SUMIFS($AH$2:AH203,$B$2:B203,B203))</f>
        <v/>
      </c>
      <c r="BH203" s="17">
        <f>IF(OR(AI203="",B203=""),"",SUMIFS($AI$2:AI203,$B$2:B203,B203))</f>
        <v/>
      </c>
      <c r="BI203" s="17">
        <f>IF(AJ203="","",IF(BI202="",AJ203,MAX(BI202,AJ203)))</f>
        <v/>
      </c>
      <c r="BJ203" s="17">
        <f>IF(AK203="","",IF(BJ202="",AK203,MAX(BJ202,AK203)))</f>
        <v/>
      </c>
      <c r="BK203" s="17">
        <f>IF(AL203="","",IF(BK202="",AL203,MAX(BK202,AL203)))</f>
        <v/>
      </c>
      <c r="BL203" s="17">
        <f>IF(AM203="","",IF(BL202="",AM203,MAX(BL202,AM203)))</f>
        <v/>
      </c>
      <c r="BM203" s="17">
        <f>IF(AN203="","",IF(BM202="",AN203,MAX(BM202,AN203)))</f>
        <v/>
      </c>
      <c r="BN203" s="17">
        <f>IF(AJ203="","",BI203-AJ203)</f>
        <v/>
      </c>
      <c r="BO203" s="17">
        <f>IF(AK203="","",BJ203-AK203)</f>
        <v/>
      </c>
      <c r="BP203" s="17">
        <f>IF(AL203="","",BK203-AL203)</f>
        <v/>
      </c>
      <c r="BQ203" s="17">
        <f>IF(AM203="","",BL203-AM203)</f>
        <v/>
      </c>
      <c r="BR203" s="17">
        <f>IF(AN203="","",BM203-AN203)</f>
        <v/>
      </c>
    </row>
    <row r="204">
      <c r="A204">
        <f>ROW()-1</f>
        <v/>
      </c>
      <c r="B204" s="9" t="n"/>
      <c r="C204" s="12" t="n"/>
      <c r="D204" s="11">
        <f>IF(B204="","",CHOOSE(WEEKDAY(B204,2),"Lu","Ma","Mi","Jo","Vi","Sa","Du"))</f>
        <v/>
      </c>
      <c r="E204" s="11">
        <f>IF(OR(B204="",C204=""),"",IF(OR(WEEKDAY(B204,2)=1,WEEKDAY(B204,2)=5),"D",IF(AND(C204&gt;=TIME(15,30,0),C204&lt;TIME(16,30,0)),"C",IF(AND(AND(WEEKDAY(B204,2)&gt;=2,WEEKDAY(B204,2)&lt;=4),C204&gt;=TIME(16,35,0),C204&lt;TIME(17,0,0)),"A1",IF(AND(AND(WEEKDAY(B204,2)&gt;=2,WEEKDAY(B204,2)&lt;=4),C204&gt;=TIME(17,0,0),C204&lt;TIME(18,0,0)),"A2",IF(AND(AND(WEEKDAY(B204,2)&gt;=2,WEEKDAY(B204,2)&lt;=4),C204&gt;=TIME(18,0,0),C204&lt;TIME(19,0,0)),"A3",IF(AND(AND(WEEKDAY(B204,2)&gt;=2,WEEKDAY(B204,2)&lt;=4),C204&gt;=TIME(22,0,0),C204&lt;TIME(22,45,0)),"B","Other")))))))</f>
        <v/>
      </c>
      <c r="F204" s="12" t="n"/>
      <c r="G204" s="12" t="n"/>
      <c r="H204" s="12" t="n"/>
      <c r="I204" s="12" t="n"/>
      <c r="J204" s="13" t="n"/>
      <c r="K204" s="13" t="n"/>
      <c r="L204" s="13" t="n"/>
      <c r="M204" s="13" t="n"/>
      <c r="N204" s="12" t="n"/>
      <c r="O204" s="12" t="n"/>
      <c r="P204" s="14">
        <f>IF(N204="","",IF(N204="SL",-1,K204/J204))</f>
        <v/>
      </c>
      <c r="Q204" s="14">
        <f>IF(N204="","",IF(OR(N204="SL",N204="TP0"),-1,L204/J204))</f>
        <v/>
      </c>
      <c r="R204" s="14">
        <f>IF(N204="","",IF(N204="TP2",M204/J204,-1))</f>
        <v/>
      </c>
      <c r="S204" s="14">
        <f>IF(N204="","",IF(N204="SL",-1,IF(N204="TP0",0.5*K204/J204,0.5*(K204+L204)/J204)))</f>
        <v/>
      </c>
      <c r="T204" s="14">
        <f>IF(N204="","",IF(N204="SL",-1,IF(N204="TP0",0.5*K204/J204-0.5,0.5*(K204+L204)/J204)))</f>
        <v/>
      </c>
      <c r="U204" s="15">
        <f>IF(P204="","",P204*J204/100*Config!$B$4)</f>
        <v/>
      </c>
      <c r="V204" s="15">
        <f>IF(Q204="","",Q204*J204/100*Config!$B$4)</f>
        <v/>
      </c>
      <c r="W204" s="15">
        <f>IF(R204="","",R204*J204/100*Config!$B$4)</f>
        <v/>
      </c>
      <c r="X204" s="15">
        <f>IF(S204="","",S204*J204/100*Config!$B$4)</f>
        <v/>
      </c>
      <c r="Y204" s="15">
        <f>IF(T204="","",T204*J204/100*Config!$B$4)</f>
        <v/>
      </c>
      <c r="Z204" s="15">
        <f>IF(U204="","",Config!$B$4 + SUM($U$2:U204))</f>
        <v/>
      </c>
      <c r="AA204" s="15">
        <f>IF(V204="","",Config!$B$4 + SUM($V$2:V204))</f>
        <v/>
      </c>
      <c r="AB204" s="15">
        <f>IF(W204="","",Config!$B$4 + SUM($W$2:W204))</f>
        <v/>
      </c>
      <c r="AC204" s="15">
        <f>IF(X204="","",Config!$B$4 + SUM($X$2:X204))</f>
        <v/>
      </c>
      <c r="AD204" s="15">
        <f>IF(Y204="","",Config!$B$4 + SUM($Y$2:Y204))</f>
        <v/>
      </c>
      <c r="AE204" s="15">
        <f>IF(P204="","",P204*J204/100*Config!$B$11)</f>
        <v/>
      </c>
      <c r="AF204" s="15">
        <f>IF(Q204="","",Q204*J204/100*Config!$B$11)</f>
        <v/>
      </c>
      <c r="AG204" s="15">
        <f>IF(R204="","",R204*J204/100*Config!$B$11)</f>
        <v/>
      </c>
      <c r="AH204" s="15">
        <f>IF(S204="","",S204*J204/100*Config!$B$11)</f>
        <v/>
      </c>
      <c r="AI204" s="15">
        <f>IF(T204="","",T204*J204/100*Config!$B$11)</f>
        <v/>
      </c>
      <c r="AJ204" s="15">
        <f>IF(AE204="","",Config!$B$9 + SUM($AE$2:AE204))</f>
        <v/>
      </c>
      <c r="AK204" s="15">
        <f>IF(AF204="","",Config!$B$9 + SUM($AF$2:AF204))</f>
        <v/>
      </c>
      <c r="AL204" s="15">
        <f>IF(AG204="","",Config!$B$9 + SUM($AG$2:AG204))</f>
        <v/>
      </c>
      <c r="AM204" s="15">
        <f>IF(AH204="","",Config!$B$9 + SUM($AH$2:AH204))</f>
        <v/>
      </c>
      <c r="AN204" s="15">
        <f>IF(AI204="","",Config!$B$9 + SUM($AI$2:AI204))</f>
        <v/>
      </c>
      <c r="AO204" s="16">
        <f>IF(P204="","",IF(P204&gt;0,1,0))</f>
        <v/>
      </c>
      <c r="AP204" s="16">
        <f>IF(Q204="","",IF(Q204&gt;0,1,0))</f>
        <v/>
      </c>
      <c r="AQ204" s="16">
        <f>IF(R204="","",IF(R204&gt;0,1,0))</f>
        <v/>
      </c>
      <c r="AR204" s="16">
        <f>IF(S204="","",IF(S204&gt;0,1,0))</f>
        <v/>
      </c>
      <c r="AS204" s="16">
        <f>IF(T204="","",IF(T204&gt;0,1,0))</f>
        <v/>
      </c>
      <c r="AT204" s="17">
        <f>IF(Z204="","",IF(AT203="",Z204,MAX(AT203,Z204)))</f>
        <v/>
      </c>
      <c r="AU204" s="17">
        <f>IF(AA204="","",IF(AU203="",AA204,MAX(AU203,AA204)))</f>
        <v/>
      </c>
      <c r="AV204" s="17">
        <f>IF(AB204="","",IF(AV203="",AB204,MAX(AV203,AB204)))</f>
        <v/>
      </c>
      <c r="AW204" s="17">
        <f>IF(AC204="","",IF(AW203="",AC204,MAX(AW203,AC204)))</f>
        <v/>
      </c>
      <c r="AX204" s="17">
        <f>IF(AD204="","",IF(AX203="",AD204,MAX(AX203,AD204)))</f>
        <v/>
      </c>
      <c r="AY204" s="17">
        <f>IF(Z204="","",AT204-Z204)</f>
        <v/>
      </c>
      <c r="AZ204" s="17">
        <f>IF(AA204="","",AU204-AA204)</f>
        <v/>
      </c>
      <c r="BA204" s="17">
        <f>IF(AB204="","",AV204-AB204)</f>
        <v/>
      </c>
      <c r="BB204" s="17">
        <f>IF(AC204="","",AW204-AC204)</f>
        <v/>
      </c>
      <c r="BC204" s="17">
        <f>IF(AD204="","",AX204-AD204)</f>
        <v/>
      </c>
      <c r="BD204" s="17">
        <f>IF(OR(AE204="",B204=""),"",SUMIFS($AE$2:AE204,$B$2:B204,B204))</f>
        <v/>
      </c>
      <c r="BE204" s="17">
        <f>IF(OR(AF204="",B204=""),"",SUMIFS($AF$2:AF204,$B$2:B204,B204))</f>
        <v/>
      </c>
      <c r="BF204" s="17">
        <f>IF(OR(AG204="",B204=""),"",SUMIFS($AG$2:AG204,$B$2:B204,B204))</f>
        <v/>
      </c>
      <c r="BG204" s="17">
        <f>IF(OR(AH204="",B204=""),"",SUMIFS($AH$2:AH204,$B$2:B204,B204))</f>
        <v/>
      </c>
      <c r="BH204" s="17">
        <f>IF(OR(AI204="",B204=""),"",SUMIFS($AI$2:AI204,$B$2:B204,B204))</f>
        <v/>
      </c>
      <c r="BI204" s="17">
        <f>IF(AJ204="","",IF(BI203="",AJ204,MAX(BI203,AJ204)))</f>
        <v/>
      </c>
      <c r="BJ204" s="17">
        <f>IF(AK204="","",IF(BJ203="",AK204,MAX(BJ203,AK204)))</f>
        <v/>
      </c>
      <c r="BK204" s="17">
        <f>IF(AL204="","",IF(BK203="",AL204,MAX(BK203,AL204)))</f>
        <v/>
      </c>
      <c r="BL204" s="17">
        <f>IF(AM204="","",IF(BL203="",AM204,MAX(BL203,AM204)))</f>
        <v/>
      </c>
      <c r="BM204" s="17">
        <f>IF(AN204="","",IF(BM203="",AN204,MAX(BM203,AN204)))</f>
        <v/>
      </c>
      <c r="BN204" s="17">
        <f>IF(AJ204="","",BI204-AJ204)</f>
        <v/>
      </c>
      <c r="BO204" s="17">
        <f>IF(AK204="","",BJ204-AK204)</f>
        <v/>
      </c>
      <c r="BP204" s="17">
        <f>IF(AL204="","",BK204-AL204)</f>
        <v/>
      </c>
      <c r="BQ204" s="17">
        <f>IF(AM204="","",BL204-AM204)</f>
        <v/>
      </c>
      <c r="BR204" s="17">
        <f>IF(AN204="","",BM204-AN204)</f>
        <v/>
      </c>
    </row>
    <row r="205">
      <c r="A205">
        <f>ROW()-1</f>
        <v/>
      </c>
      <c r="B205" s="9" t="n"/>
      <c r="C205" s="12" t="n"/>
      <c r="D205" s="11">
        <f>IF(B205="","",CHOOSE(WEEKDAY(B205,2),"Lu","Ma","Mi","Jo","Vi","Sa","Du"))</f>
        <v/>
      </c>
      <c r="E205" s="11">
        <f>IF(OR(B205="",C205=""),"",IF(OR(WEEKDAY(B205,2)=1,WEEKDAY(B205,2)=5),"D",IF(AND(C205&gt;=TIME(15,30,0),C205&lt;TIME(16,30,0)),"C",IF(AND(AND(WEEKDAY(B205,2)&gt;=2,WEEKDAY(B205,2)&lt;=4),C205&gt;=TIME(16,35,0),C205&lt;TIME(17,0,0)),"A1",IF(AND(AND(WEEKDAY(B205,2)&gt;=2,WEEKDAY(B205,2)&lt;=4),C205&gt;=TIME(17,0,0),C205&lt;TIME(18,0,0)),"A2",IF(AND(AND(WEEKDAY(B205,2)&gt;=2,WEEKDAY(B205,2)&lt;=4),C205&gt;=TIME(18,0,0),C205&lt;TIME(19,0,0)),"A3",IF(AND(AND(WEEKDAY(B205,2)&gt;=2,WEEKDAY(B205,2)&lt;=4),C205&gt;=TIME(22,0,0),C205&lt;TIME(22,45,0)),"B","Other")))))))</f>
        <v/>
      </c>
      <c r="F205" s="12" t="n"/>
      <c r="G205" s="12" t="n"/>
      <c r="H205" s="12" t="n"/>
      <c r="I205" s="12" t="n"/>
      <c r="J205" s="13" t="n"/>
      <c r="K205" s="13" t="n"/>
      <c r="L205" s="13" t="n"/>
      <c r="M205" s="13" t="n"/>
      <c r="N205" s="12" t="n"/>
      <c r="O205" s="12" t="n"/>
      <c r="P205" s="14">
        <f>IF(N205="","",IF(N205="SL",-1,K205/J205))</f>
        <v/>
      </c>
      <c r="Q205" s="14">
        <f>IF(N205="","",IF(OR(N205="SL",N205="TP0"),-1,L205/J205))</f>
        <v/>
      </c>
      <c r="R205" s="14">
        <f>IF(N205="","",IF(N205="TP2",M205/J205,-1))</f>
        <v/>
      </c>
      <c r="S205" s="14">
        <f>IF(N205="","",IF(N205="SL",-1,IF(N205="TP0",0.5*K205/J205,0.5*(K205+L205)/J205)))</f>
        <v/>
      </c>
      <c r="T205" s="14">
        <f>IF(N205="","",IF(N205="SL",-1,IF(N205="TP0",0.5*K205/J205-0.5,0.5*(K205+L205)/J205)))</f>
        <v/>
      </c>
      <c r="U205" s="15">
        <f>IF(P205="","",P205*J205/100*Config!$B$4)</f>
        <v/>
      </c>
      <c r="V205" s="15">
        <f>IF(Q205="","",Q205*J205/100*Config!$B$4)</f>
        <v/>
      </c>
      <c r="W205" s="15">
        <f>IF(R205="","",R205*J205/100*Config!$B$4)</f>
        <v/>
      </c>
      <c r="X205" s="15">
        <f>IF(S205="","",S205*J205/100*Config!$B$4)</f>
        <v/>
      </c>
      <c r="Y205" s="15">
        <f>IF(T205="","",T205*J205/100*Config!$B$4)</f>
        <v/>
      </c>
      <c r="Z205" s="15">
        <f>IF(U205="","",Config!$B$4 + SUM($U$2:U205))</f>
        <v/>
      </c>
      <c r="AA205" s="15">
        <f>IF(V205="","",Config!$B$4 + SUM($V$2:V205))</f>
        <v/>
      </c>
      <c r="AB205" s="15">
        <f>IF(W205="","",Config!$B$4 + SUM($W$2:W205))</f>
        <v/>
      </c>
      <c r="AC205" s="15">
        <f>IF(X205="","",Config!$B$4 + SUM($X$2:X205))</f>
        <v/>
      </c>
      <c r="AD205" s="15">
        <f>IF(Y205="","",Config!$B$4 + SUM($Y$2:Y205))</f>
        <v/>
      </c>
      <c r="AE205" s="15">
        <f>IF(P205="","",P205*J205/100*Config!$B$11)</f>
        <v/>
      </c>
      <c r="AF205" s="15">
        <f>IF(Q205="","",Q205*J205/100*Config!$B$11)</f>
        <v/>
      </c>
      <c r="AG205" s="15">
        <f>IF(R205="","",R205*J205/100*Config!$B$11)</f>
        <v/>
      </c>
      <c r="AH205" s="15">
        <f>IF(S205="","",S205*J205/100*Config!$B$11)</f>
        <v/>
      </c>
      <c r="AI205" s="15">
        <f>IF(T205="","",T205*J205/100*Config!$B$11)</f>
        <v/>
      </c>
      <c r="AJ205" s="15">
        <f>IF(AE205="","",Config!$B$9 + SUM($AE$2:AE205))</f>
        <v/>
      </c>
      <c r="AK205" s="15">
        <f>IF(AF205="","",Config!$B$9 + SUM($AF$2:AF205))</f>
        <v/>
      </c>
      <c r="AL205" s="15">
        <f>IF(AG205="","",Config!$B$9 + SUM($AG$2:AG205))</f>
        <v/>
      </c>
      <c r="AM205" s="15">
        <f>IF(AH205="","",Config!$B$9 + SUM($AH$2:AH205))</f>
        <v/>
      </c>
      <c r="AN205" s="15">
        <f>IF(AI205="","",Config!$B$9 + SUM($AI$2:AI205))</f>
        <v/>
      </c>
      <c r="AO205" s="16">
        <f>IF(P205="","",IF(P205&gt;0,1,0))</f>
        <v/>
      </c>
      <c r="AP205" s="16">
        <f>IF(Q205="","",IF(Q205&gt;0,1,0))</f>
        <v/>
      </c>
      <c r="AQ205" s="16">
        <f>IF(R205="","",IF(R205&gt;0,1,0))</f>
        <v/>
      </c>
      <c r="AR205" s="16">
        <f>IF(S205="","",IF(S205&gt;0,1,0))</f>
        <v/>
      </c>
      <c r="AS205" s="16">
        <f>IF(T205="","",IF(T205&gt;0,1,0))</f>
        <v/>
      </c>
      <c r="AT205" s="17">
        <f>IF(Z205="","",IF(AT204="",Z205,MAX(AT204,Z205)))</f>
        <v/>
      </c>
      <c r="AU205" s="17">
        <f>IF(AA205="","",IF(AU204="",AA205,MAX(AU204,AA205)))</f>
        <v/>
      </c>
      <c r="AV205" s="17">
        <f>IF(AB205="","",IF(AV204="",AB205,MAX(AV204,AB205)))</f>
        <v/>
      </c>
      <c r="AW205" s="17">
        <f>IF(AC205="","",IF(AW204="",AC205,MAX(AW204,AC205)))</f>
        <v/>
      </c>
      <c r="AX205" s="17">
        <f>IF(AD205="","",IF(AX204="",AD205,MAX(AX204,AD205)))</f>
        <v/>
      </c>
      <c r="AY205" s="17">
        <f>IF(Z205="","",AT205-Z205)</f>
        <v/>
      </c>
      <c r="AZ205" s="17">
        <f>IF(AA205="","",AU205-AA205)</f>
        <v/>
      </c>
      <c r="BA205" s="17">
        <f>IF(AB205="","",AV205-AB205)</f>
        <v/>
      </c>
      <c r="BB205" s="17">
        <f>IF(AC205="","",AW205-AC205)</f>
        <v/>
      </c>
      <c r="BC205" s="17">
        <f>IF(AD205="","",AX205-AD205)</f>
        <v/>
      </c>
      <c r="BD205" s="17">
        <f>IF(OR(AE205="",B205=""),"",SUMIFS($AE$2:AE205,$B$2:B205,B205))</f>
        <v/>
      </c>
      <c r="BE205" s="17">
        <f>IF(OR(AF205="",B205=""),"",SUMIFS($AF$2:AF205,$B$2:B205,B205))</f>
        <v/>
      </c>
      <c r="BF205" s="17">
        <f>IF(OR(AG205="",B205=""),"",SUMIFS($AG$2:AG205,$B$2:B205,B205))</f>
        <v/>
      </c>
      <c r="BG205" s="17">
        <f>IF(OR(AH205="",B205=""),"",SUMIFS($AH$2:AH205,$B$2:B205,B205))</f>
        <v/>
      </c>
      <c r="BH205" s="17">
        <f>IF(OR(AI205="",B205=""),"",SUMIFS($AI$2:AI205,$B$2:B205,B205))</f>
        <v/>
      </c>
      <c r="BI205" s="17">
        <f>IF(AJ205="","",IF(BI204="",AJ205,MAX(BI204,AJ205)))</f>
        <v/>
      </c>
      <c r="BJ205" s="17">
        <f>IF(AK205="","",IF(BJ204="",AK205,MAX(BJ204,AK205)))</f>
        <v/>
      </c>
      <c r="BK205" s="17">
        <f>IF(AL205="","",IF(BK204="",AL205,MAX(BK204,AL205)))</f>
        <v/>
      </c>
      <c r="BL205" s="17">
        <f>IF(AM205="","",IF(BL204="",AM205,MAX(BL204,AM205)))</f>
        <v/>
      </c>
      <c r="BM205" s="17">
        <f>IF(AN205="","",IF(BM204="",AN205,MAX(BM204,AN205)))</f>
        <v/>
      </c>
      <c r="BN205" s="17">
        <f>IF(AJ205="","",BI205-AJ205)</f>
        <v/>
      </c>
      <c r="BO205" s="17">
        <f>IF(AK205="","",BJ205-AK205)</f>
        <v/>
      </c>
      <c r="BP205" s="17">
        <f>IF(AL205="","",BK205-AL205)</f>
        <v/>
      </c>
      <c r="BQ205" s="17">
        <f>IF(AM205="","",BL205-AM205)</f>
        <v/>
      </c>
      <c r="BR205" s="17">
        <f>IF(AN205="","",BM205-AN205)</f>
        <v/>
      </c>
    </row>
    <row r="206">
      <c r="A206">
        <f>ROW()-1</f>
        <v/>
      </c>
      <c r="B206" s="9" t="n"/>
      <c r="C206" s="12" t="n"/>
      <c r="D206" s="11">
        <f>IF(B206="","",CHOOSE(WEEKDAY(B206,2),"Lu","Ma","Mi","Jo","Vi","Sa","Du"))</f>
        <v/>
      </c>
      <c r="E206" s="11">
        <f>IF(OR(B206="",C206=""),"",IF(OR(WEEKDAY(B206,2)=1,WEEKDAY(B206,2)=5),"D",IF(AND(C206&gt;=TIME(15,30,0),C206&lt;TIME(16,30,0)),"C",IF(AND(AND(WEEKDAY(B206,2)&gt;=2,WEEKDAY(B206,2)&lt;=4),C206&gt;=TIME(16,35,0),C206&lt;TIME(17,0,0)),"A1",IF(AND(AND(WEEKDAY(B206,2)&gt;=2,WEEKDAY(B206,2)&lt;=4),C206&gt;=TIME(17,0,0),C206&lt;TIME(18,0,0)),"A2",IF(AND(AND(WEEKDAY(B206,2)&gt;=2,WEEKDAY(B206,2)&lt;=4),C206&gt;=TIME(18,0,0),C206&lt;TIME(19,0,0)),"A3",IF(AND(AND(WEEKDAY(B206,2)&gt;=2,WEEKDAY(B206,2)&lt;=4),C206&gt;=TIME(22,0,0),C206&lt;TIME(22,45,0)),"B","Other")))))))</f>
        <v/>
      </c>
      <c r="F206" s="12" t="n"/>
      <c r="G206" s="12" t="n"/>
      <c r="H206" s="12" t="n"/>
      <c r="I206" s="12" t="n"/>
      <c r="J206" s="13" t="n"/>
      <c r="K206" s="13" t="n"/>
      <c r="L206" s="13" t="n"/>
      <c r="M206" s="13" t="n"/>
      <c r="N206" s="12" t="n"/>
      <c r="O206" s="12" t="n"/>
      <c r="P206" s="14">
        <f>IF(N206="","",IF(N206="SL",-1,K206/J206))</f>
        <v/>
      </c>
      <c r="Q206" s="14">
        <f>IF(N206="","",IF(OR(N206="SL",N206="TP0"),-1,L206/J206))</f>
        <v/>
      </c>
      <c r="R206" s="14">
        <f>IF(N206="","",IF(N206="TP2",M206/J206,-1))</f>
        <v/>
      </c>
      <c r="S206" s="14">
        <f>IF(N206="","",IF(N206="SL",-1,IF(N206="TP0",0.5*K206/J206,0.5*(K206+L206)/J206)))</f>
        <v/>
      </c>
      <c r="T206" s="14">
        <f>IF(N206="","",IF(N206="SL",-1,IF(N206="TP0",0.5*K206/J206-0.5,0.5*(K206+L206)/J206)))</f>
        <v/>
      </c>
      <c r="U206" s="15">
        <f>IF(P206="","",P206*J206/100*Config!$B$4)</f>
        <v/>
      </c>
      <c r="V206" s="15">
        <f>IF(Q206="","",Q206*J206/100*Config!$B$4)</f>
        <v/>
      </c>
      <c r="W206" s="15">
        <f>IF(R206="","",R206*J206/100*Config!$B$4)</f>
        <v/>
      </c>
      <c r="X206" s="15">
        <f>IF(S206="","",S206*J206/100*Config!$B$4)</f>
        <v/>
      </c>
      <c r="Y206" s="15">
        <f>IF(T206="","",T206*J206/100*Config!$B$4)</f>
        <v/>
      </c>
      <c r="Z206" s="15">
        <f>IF(U206="","",Config!$B$4 + SUM($U$2:U206))</f>
        <v/>
      </c>
      <c r="AA206" s="15">
        <f>IF(V206="","",Config!$B$4 + SUM($V$2:V206))</f>
        <v/>
      </c>
      <c r="AB206" s="15">
        <f>IF(W206="","",Config!$B$4 + SUM($W$2:W206))</f>
        <v/>
      </c>
      <c r="AC206" s="15">
        <f>IF(X206="","",Config!$B$4 + SUM($X$2:X206))</f>
        <v/>
      </c>
      <c r="AD206" s="15">
        <f>IF(Y206="","",Config!$B$4 + SUM($Y$2:Y206))</f>
        <v/>
      </c>
      <c r="AE206" s="15">
        <f>IF(P206="","",P206*J206/100*Config!$B$11)</f>
        <v/>
      </c>
      <c r="AF206" s="15">
        <f>IF(Q206="","",Q206*J206/100*Config!$B$11)</f>
        <v/>
      </c>
      <c r="AG206" s="15">
        <f>IF(R206="","",R206*J206/100*Config!$B$11)</f>
        <v/>
      </c>
      <c r="AH206" s="15">
        <f>IF(S206="","",S206*J206/100*Config!$B$11)</f>
        <v/>
      </c>
      <c r="AI206" s="15">
        <f>IF(T206="","",T206*J206/100*Config!$B$11)</f>
        <v/>
      </c>
      <c r="AJ206" s="15">
        <f>IF(AE206="","",Config!$B$9 + SUM($AE$2:AE206))</f>
        <v/>
      </c>
      <c r="AK206" s="15">
        <f>IF(AF206="","",Config!$B$9 + SUM($AF$2:AF206))</f>
        <v/>
      </c>
      <c r="AL206" s="15">
        <f>IF(AG206="","",Config!$B$9 + SUM($AG$2:AG206))</f>
        <v/>
      </c>
      <c r="AM206" s="15">
        <f>IF(AH206="","",Config!$B$9 + SUM($AH$2:AH206))</f>
        <v/>
      </c>
      <c r="AN206" s="15">
        <f>IF(AI206="","",Config!$B$9 + SUM($AI$2:AI206))</f>
        <v/>
      </c>
      <c r="AO206" s="16">
        <f>IF(P206="","",IF(P206&gt;0,1,0))</f>
        <v/>
      </c>
      <c r="AP206" s="16">
        <f>IF(Q206="","",IF(Q206&gt;0,1,0))</f>
        <v/>
      </c>
      <c r="AQ206" s="16">
        <f>IF(R206="","",IF(R206&gt;0,1,0))</f>
        <v/>
      </c>
      <c r="AR206" s="16">
        <f>IF(S206="","",IF(S206&gt;0,1,0))</f>
        <v/>
      </c>
      <c r="AS206" s="16">
        <f>IF(T206="","",IF(T206&gt;0,1,0))</f>
        <v/>
      </c>
      <c r="AT206" s="17">
        <f>IF(Z206="","",IF(AT205="",Z206,MAX(AT205,Z206)))</f>
        <v/>
      </c>
      <c r="AU206" s="17">
        <f>IF(AA206="","",IF(AU205="",AA206,MAX(AU205,AA206)))</f>
        <v/>
      </c>
      <c r="AV206" s="17">
        <f>IF(AB206="","",IF(AV205="",AB206,MAX(AV205,AB206)))</f>
        <v/>
      </c>
      <c r="AW206" s="17">
        <f>IF(AC206="","",IF(AW205="",AC206,MAX(AW205,AC206)))</f>
        <v/>
      </c>
      <c r="AX206" s="17">
        <f>IF(AD206="","",IF(AX205="",AD206,MAX(AX205,AD206)))</f>
        <v/>
      </c>
      <c r="AY206" s="17">
        <f>IF(Z206="","",AT206-Z206)</f>
        <v/>
      </c>
      <c r="AZ206" s="17">
        <f>IF(AA206="","",AU206-AA206)</f>
        <v/>
      </c>
      <c r="BA206" s="17">
        <f>IF(AB206="","",AV206-AB206)</f>
        <v/>
      </c>
      <c r="BB206" s="17">
        <f>IF(AC206="","",AW206-AC206)</f>
        <v/>
      </c>
      <c r="BC206" s="17">
        <f>IF(AD206="","",AX206-AD206)</f>
        <v/>
      </c>
      <c r="BD206" s="17">
        <f>IF(OR(AE206="",B206=""),"",SUMIFS($AE$2:AE206,$B$2:B206,B206))</f>
        <v/>
      </c>
      <c r="BE206" s="17">
        <f>IF(OR(AF206="",B206=""),"",SUMIFS($AF$2:AF206,$B$2:B206,B206))</f>
        <v/>
      </c>
      <c r="BF206" s="17">
        <f>IF(OR(AG206="",B206=""),"",SUMIFS($AG$2:AG206,$B$2:B206,B206))</f>
        <v/>
      </c>
      <c r="BG206" s="17">
        <f>IF(OR(AH206="",B206=""),"",SUMIFS($AH$2:AH206,$B$2:B206,B206))</f>
        <v/>
      </c>
      <c r="BH206" s="17">
        <f>IF(OR(AI206="",B206=""),"",SUMIFS($AI$2:AI206,$B$2:B206,B206))</f>
        <v/>
      </c>
      <c r="BI206" s="17">
        <f>IF(AJ206="","",IF(BI205="",AJ206,MAX(BI205,AJ206)))</f>
        <v/>
      </c>
      <c r="BJ206" s="17">
        <f>IF(AK206="","",IF(BJ205="",AK206,MAX(BJ205,AK206)))</f>
        <v/>
      </c>
      <c r="BK206" s="17">
        <f>IF(AL206="","",IF(BK205="",AL206,MAX(BK205,AL206)))</f>
        <v/>
      </c>
      <c r="BL206" s="17">
        <f>IF(AM206="","",IF(BL205="",AM206,MAX(BL205,AM206)))</f>
        <v/>
      </c>
      <c r="BM206" s="17">
        <f>IF(AN206="","",IF(BM205="",AN206,MAX(BM205,AN206)))</f>
        <v/>
      </c>
      <c r="BN206" s="17">
        <f>IF(AJ206="","",BI206-AJ206)</f>
        <v/>
      </c>
      <c r="BO206" s="17">
        <f>IF(AK206="","",BJ206-AK206)</f>
        <v/>
      </c>
      <c r="BP206" s="17">
        <f>IF(AL206="","",BK206-AL206)</f>
        <v/>
      </c>
      <c r="BQ206" s="17">
        <f>IF(AM206="","",BL206-AM206)</f>
        <v/>
      </c>
      <c r="BR206" s="17">
        <f>IF(AN206="","",BM206-AN206)</f>
        <v/>
      </c>
    </row>
    <row r="207">
      <c r="A207">
        <f>ROW()-1</f>
        <v/>
      </c>
      <c r="B207" s="9" t="n"/>
      <c r="C207" s="12" t="n"/>
      <c r="D207" s="11">
        <f>IF(B207="","",CHOOSE(WEEKDAY(B207,2),"Lu","Ma","Mi","Jo","Vi","Sa","Du"))</f>
        <v/>
      </c>
      <c r="E207" s="11">
        <f>IF(OR(B207="",C207=""),"",IF(OR(WEEKDAY(B207,2)=1,WEEKDAY(B207,2)=5),"D",IF(AND(C207&gt;=TIME(15,30,0),C207&lt;TIME(16,30,0)),"C",IF(AND(AND(WEEKDAY(B207,2)&gt;=2,WEEKDAY(B207,2)&lt;=4),C207&gt;=TIME(16,35,0),C207&lt;TIME(17,0,0)),"A1",IF(AND(AND(WEEKDAY(B207,2)&gt;=2,WEEKDAY(B207,2)&lt;=4),C207&gt;=TIME(17,0,0),C207&lt;TIME(18,0,0)),"A2",IF(AND(AND(WEEKDAY(B207,2)&gt;=2,WEEKDAY(B207,2)&lt;=4),C207&gt;=TIME(18,0,0),C207&lt;TIME(19,0,0)),"A3",IF(AND(AND(WEEKDAY(B207,2)&gt;=2,WEEKDAY(B207,2)&lt;=4),C207&gt;=TIME(22,0,0),C207&lt;TIME(22,45,0)),"B","Other")))))))</f>
        <v/>
      </c>
      <c r="F207" s="12" t="n"/>
      <c r="G207" s="12" t="n"/>
      <c r="H207" s="12" t="n"/>
      <c r="I207" s="12" t="n"/>
      <c r="J207" s="13" t="n"/>
      <c r="K207" s="13" t="n"/>
      <c r="L207" s="13" t="n"/>
      <c r="M207" s="13" t="n"/>
      <c r="N207" s="12" t="n"/>
      <c r="O207" s="12" t="n"/>
      <c r="P207" s="14">
        <f>IF(N207="","",IF(N207="SL",-1,K207/J207))</f>
        <v/>
      </c>
      <c r="Q207" s="14">
        <f>IF(N207="","",IF(OR(N207="SL",N207="TP0"),-1,L207/J207))</f>
        <v/>
      </c>
      <c r="R207" s="14">
        <f>IF(N207="","",IF(N207="TP2",M207/J207,-1))</f>
        <v/>
      </c>
      <c r="S207" s="14">
        <f>IF(N207="","",IF(N207="SL",-1,IF(N207="TP0",0.5*K207/J207,0.5*(K207+L207)/J207)))</f>
        <v/>
      </c>
      <c r="T207" s="14">
        <f>IF(N207="","",IF(N207="SL",-1,IF(N207="TP0",0.5*K207/J207-0.5,0.5*(K207+L207)/J207)))</f>
        <v/>
      </c>
      <c r="U207" s="15">
        <f>IF(P207="","",P207*J207/100*Config!$B$4)</f>
        <v/>
      </c>
      <c r="V207" s="15">
        <f>IF(Q207="","",Q207*J207/100*Config!$B$4)</f>
        <v/>
      </c>
      <c r="W207" s="15">
        <f>IF(R207="","",R207*J207/100*Config!$B$4)</f>
        <v/>
      </c>
      <c r="X207" s="15">
        <f>IF(S207="","",S207*J207/100*Config!$B$4)</f>
        <v/>
      </c>
      <c r="Y207" s="15">
        <f>IF(T207="","",T207*J207/100*Config!$B$4)</f>
        <v/>
      </c>
      <c r="Z207" s="15">
        <f>IF(U207="","",Config!$B$4 + SUM($U$2:U207))</f>
        <v/>
      </c>
      <c r="AA207" s="15">
        <f>IF(V207="","",Config!$B$4 + SUM($V$2:V207))</f>
        <v/>
      </c>
      <c r="AB207" s="15">
        <f>IF(W207="","",Config!$B$4 + SUM($W$2:W207))</f>
        <v/>
      </c>
      <c r="AC207" s="15">
        <f>IF(X207="","",Config!$B$4 + SUM($X$2:X207))</f>
        <v/>
      </c>
      <c r="AD207" s="15">
        <f>IF(Y207="","",Config!$B$4 + SUM($Y$2:Y207))</f>
        <v/>
      </c>
      <c r="AE207" s="15">
        <f>IF(P207="","",P207*J207/100*Config!$B$11)</f>
        <v/>
      </c>
      <c r="AF207" s="15">
        <f>IF(Q207="","",Q207*J207/100*Config!$B$11)</f>
        <v/>
      </c>
      <c r="AG207" s="15">
        <f>IF(R207="","",R207*J207/100*Config!$B$11)</f>
        <v/>
      </c>
      <c r="AH207" s="15">
        <f>IF(S207="","",S207*J207/100*Config!$B$11)</f>
        <v/>
      </c>
      <c r="AI207" s="15">
        <f>IF(T207="","",T207*J207/100*Config!$B$11)</f>
        <v/>
      </c>
      <c r="AJ207" s="15">
        <f>IF(AE207="","",Config!$B$9 + SUM($AE$2:AE207))</f>
        <v/>
      </c>
      <c r="AK207" s="15">
        <f>IF(AF207="","",Config!$B$9 + SUM($AF$2:AF207))</f>
        <v/>
      </c>
      <c r="AL207" s="15">
        <f>IF(AG207="","",Config!$B$9 + SUM($AG$2:AG207))</f>
        <v/>
      </c>
      <c r="AM207" s="15">
        <f>IF(AH207="","",Config!$B$9 + SUM($AH$2:AH207))</f>
        <v/>
      </c>
      <c r="AN207" s="15">
        <f>IF(AI207="","",Config!$B$9 + SUM($AI$2:AI207))</f>
        <v/>
      </c>
      <c r="AO207" s="16">
        <f>IF(P207="","",IF(P207&gt;0,1,0))</f>
        <v/>
      </c>
      <c r="AP207" s="16">
        <f>IF(Q207="","",IF(Q207&gt;0,1,0))</f>
        <v/>
      </c>
      <c r="AQ207" s="16">
        <f>IF(R207="","",IF(R207&gt;0,1,0))</f>
        <v/>
      </c>
      <c r="AR207" s="16">
        <f>IF(S207="","",IF(S207&gt;0,1,0))</f>
        <v/>
      </c>
      <c r="AS207" s="16">
        <f>IF(T207="","",IF(T207&gt;0,1,0))</f>
        <v/>
      </c>
      <c r="AT207" s="17">
        <f>IF(Z207="","",IF(AT206="",Z207,MAX(AT206,Z207)))</f>
        <v/>
      </c>
      <c r="AU207" s="17">
        <f>IF(AA207="","",IF(AU206="",AA207,MAX(AU206,AA207)))</f>
        <v/>
      </c>
      <c r="AV207" s="17">
        <f>IF(AB207="","",IF(AV206="",AB207,MAX(AV206,AB207)))</f>
        <v/>
      </c>
      <c r="AW207" s="17">
        <f>IF(AC207="","",IF(AW206="",AC207,MAX(AW206,AC207)))</f>
        <v/>
      </c>
      <c r="AX207" s="17">
        <f>IF(AD207="","",IF(AX206="",AD207,MAX(AX206,AD207)))</f>
        <v/>
      </c>
      <c r="AY207" s="17">
        <f>IF(Z207="","",AT207-Z207)</f>
        <v/>
      </c>
      <c r="AZ207" s="17">
        <f>IF(AA207="","",AU207-AA207)</f>
        <v/>
      </c>
      <c r="BA207" s="17">
        <f>IF(AB207="","",AV207-AB207)</f>
        <v/>
      </c>
      <c r="BB207" s="17">
        <f>IF(AC207="","",AW207-AC207)</f>
        <v/>
      </c>
      <c r="BC207" s="17">
        <f>IF(AD207="","",AX207-AD207)</f>
        <v/>
      </c>
      <c r="BD207" s="17">
        <f>IF(OR(AE207="",B207=""),"",SUMIFS($AE$2:AE207,$B$2:B207,B207))</f>
        <v/>
      </c>
      <c r="BE207" s="17">
        <f>IF(OR(AF207="",B207=""),"",SUMIFS($AF$2:AF207,$B$2:B207,B207))</f>
        <v/>
      </c>
      <c r="BF207" s="17">
        <f>IF(OR(AG207="",B207=""),"",SUMIFS($AG$2:AG207,$B$2:B207,B207))</f>
        <v/>
      </c>
      <c r="BG207" s="17">
        <f>IF(OR(AH207="",B207=""),"",SUMIFS($AH$2:AH207,$B$2:B207,B207))</f>
        <v/>
      </c>
      <c r="BH207" s="17">
        <f>IF(OR(AI207="",B207=""),"",SUMIFS($AI$2:AI207,$B$2:B207,B207))</f>
        <v/>
      </c>
      <c r="BI207" s="17">
        <f>IF(AJ207="","",IF(BI206="",AJ207,MAX(BI206,AJ207)))</f>
        <v/>
      </c>
      <c r="BJ207" s="17">
        <f>IF(AK207="","",IF(BJ206="",AK207,MAX(BJ206,AK207)))</f>
        <v/>
      </c>
      <c r="BK207" s="17">
        <f>IF(AL207="","",IF(BK206="",AL207,MAX(BK206,AL207)))</f>
        <v/>
      </c>
      <c r="BL207" s="17">
        <f>IF(AM207="","",IF(BL206="",AM207,MAX(BL206,AM207)))</f>
        <v/>
      </c>
      <c r="BM207" s="17">
        <f>IF(AN207="","",IF(BM206="",AN207,MAX(BM206,AN207)))</f>
        <v/>
      </c>
      <c r="BN207" s="17">
        <f>IF(AJ207="","",BI207-AJ207)</f>
        <v/>
      </c>
      <c r="BO207" s="17">
        <f>IF(AK207="","",BJ207-AK207)</f>
        <v/>
      </c>
      <c r="BP207" s="17">
        <f>IF(AL207="","",BK207-AL207)</f>
        <v/>
      </c>
      <c r="BQ207" s="17">
        <f>IF(AM207="","",BL207-AM207)</f>
        <v/>
      </c>
      <c r="BR207" s="17">
        <f>IF(AN207="","",BM207-AN207)</f>
        <v/>
      </c>
    </row>
    <row r="208">
      <c r="A208">
        <f>ROW()-1</f>
        <v/>
      </c>
      <c r="B208" s="9" t="n"/>
      <c r="C208" s="12" t="n"/>
      <c r="D208" s="11">
        <f>IF(B208="","",CHOOSE(WEEKDAY(B208,2),"Lu","Ma","Mi","Jo","Vi","Sa","Du"))</f>
        <v/>
      </c>
      <c r="E208" s="11">
        <f>IF(OR(B208="",C208=""),"",IF(OR(WEEKDAY(B208,2)=1,WEEKDAY(B208,2)=5),"D",IF(AND(C208&gt;=TIME(15,30,0),C208&lt;TIME(16,30,0)),"C",IF(AND(AND(WEEKDAY(B208,2)&gt;=2,WEEKDAY(B208,2)&lt;=4),C208&gt;=TIME(16,35,0),C208&lt;TIME(17,0,0)),"A1",IF(AND(AND(WEEKDAY(B208,2)&gt;=2,WEEKDAY(B208,2)&lt;=4),C208&gt;=TIME(17,0,0),C208&lt;TIME(18,0,0)),"A2",IF(AND(AND(WEEKDAY(B208,2)&gt;=2,WEEKDAY(B208,2)&lt;=4),C208&gt;=TIME(18,0,0),C208&lt;TIME(19,0,0)),"A3",IF(AND(AND(WEEKDAY(B208,2)&gt;=2,WEEKDAY(B208,2)&lt;=4),C208&gt;=TIME(22,0,0),C208&lt;TIME(22,45,0)),"B","Other")))))))</f>
        <v/>
      </c>
      <c r="F208" s="12" t="n"/>
      <c r="G208" s="12" t="n"/>
      <c r="H208" s="12" t="n"/>
      <c r="I208" s="12" t="n"/>
      <c r="J208" s="13" t="n"/>
      <c r="K208" s="13" t="n"/>
      <c r="L208" s="13" t="n"/>
      <c r="M208" s="13" t="n"/>
      <c r="N208" s="12" t="n"/>
      <c r="O208" s="12" t="n"/>
      <c r="P208" s="14">
        <f>IF(N208="","",IF(N208="SL",-1,K208/J208))</f>
        <v/>
      </c>
      <c r="Q208" s="14">
        <f>IF(N208="","",IF(OR(N208="SL",N208="TP0"),-1,L208/J208))</f>
        <v/>
      </c>
      <c r="R208" s="14">
        <f>IF(N208="","",IF(N208="TP2",M208/J208,-1))</f>
        <v/>
      </c>
      <c r="S208" s="14">
        <f>IF(N208="","",IF(N208="SL",-1,IF(N208="TP0",0.5*K208/J208,0.5*(K208+L208)/J208)))</f>
        <v/>
      </c>
      <c r="T208" s="14">
        <f>IF(N208="","",IF(N208="SL",-1,IF(N208="TP0",0.5*K208/J208-0.5,0.5*(K208+L208)/J208)))</f>
        <v/>
      </c>
      <c r="U208" s="15">
        <f>IF(P208="","",P208*J208/100*Config!$B$4)</f>
        <v/>
      </c>
      <c r="V208" s="15">
        <f>IF(Q208="","",Q208*J208/100*Config!$B$4)</f>
        <v/>
      </c>
      <c r="W208" s="15">
        <f>IF(R208="","",R208*J208/100*Config!$B$4)</f>
        <v/>
      </c>
      <c r="X208" s="15">
        <f>IF(S208="","",S208*J208/100*Config!$B$4)</f>
        <v/>
      </c>
      <c r="Y208" s="15">
        <f>IF(T208="","",T208*J208/100*Config!$B$4)</f>
        <v/>
      </c>
      <c r="Z208" s="15">
        <f>IF(U208="","",Config!$B$4 + SUM($U$2:U208))</f>
        <v/>
      </c>
      <c r="AA208" s="15">
        <f>IF(V208="","",Config!$B$4 + SUM($V$2:V208))</f>
        <v/>
      </c>
      <c r="AB208" s="15">
        <f>IF(W208="","",Config!$B$4 + SUM($W$2:W208))</f>
        <v/>
      </c>
      <c r="AC208" s="15">
        <f>IF(X208="","",Config!$B$4 + SUM($X$2:X208))</f>
        <v/>
      </c>
      <c r="AD208" s="15">
        <f>IF(Y208="","",Config!$B$4 + SUM($Y$2:Y208))</f>
        <v/>
      </c>
      <c r="AE208" s="15">
        <f>IF(P208="","",P208*J208/100*Config!$B$11)</f>
        <v/>
      </c>
      <c r="AF208" s="15">
        <f>IF(Q208="","",Q208*J208/100*Config!$B$11)</f>
        <v/>
      </c>
      <c r="AG208" s="15">
        <f>IF(R208="","",R208*J208/100*Config!$B$11)</f>
        <v/>
      </c>
      <c r="AH208" s="15">
        <f>IF(S208="","",S208*J208/100*Config!$B$11)</f>
        <v/>
      </c>
      <c r="AI208" s="15">
        <f>IF(T208="","",T208*J208/100*Config!$B$11)</f>
        <v/>
      </c>
      <c r="AJ208" s="15">
        <f>IF(AE208="","",Config!$B$9 + SUM($AE$2:AE208))</f>
        <v/>
      </c>
      <c r="AK208" s="15">
        <f>IF(AF208="","",Config!$B$9 + SUM($AF$2:AF208))</f>
        <v/>
      </c>
      <c r="AL208" s="15">
        <f>IF(AG208="","",Config!$B$9 + SUM($AG$2:AG208))</f>
        <v/>
      </c>
      <c r="AM208" s="15">
        <f>IF(AH208="","",Config!$B$9 + SUM($AH$2:AH208))</f>
        <v/>
      </c>
      <c r="AN208" s="15">
        <f>IF(AI208="","",Config!$B$9 + SUM($AI$2:AI208))</f>
        <v/>
      </c>
      <c r="AO208" s="16">
        <f>IF(P208="","",IF(P208&gt;0,1,0))</f>
        <v/>
      </c>
      <c r="AP208" s="16">
        <f>IF(Q208="","",IF(Q208&gt;0,1,0))</f>
        <v/>
      </c>
      <c r="AQ208" s="16">
        <f>IF(R208="","",IF(R208&gt;0,1,0))</f>
        <v/>
      </c>
      <c r="AR208" s="16">
        <f>IF(S208="","",IF(S208&gt;0,1,0))</f>
        <v/>
      </c>
      <c r="AS208" s="16">
        <f>IF(T208="","",IF(T208&gt;0,1,0))</f>
        <v/>
      </c>
      <c r="AT208" s="17">
        <f>IF(Z208="","",IF(AT207="",Z208,MAX(AT207,Z208)))</f>
        <v/>
      </c>
      <c r="AU208" s="17">
        <f>IF(AA208="","",IF(AU207="",AA208,MAX(AU207,AA208)))</f>
        <v/>
      </c>
      <c r="AV208" s="17">
        <f>IF(AB208="","",IF(AV207="",AB208,MAX(AV207,AB208)))</f>
        <v/>
      </c>
      <c r="AW208" s="17">
        <f>IF(AC208="","",IF(AW207="",AC208,MAX(AW207,AC208)))</f>
        <v/>
      </c>
      <c r="AX208" s="17">
        <f>IF(AD208="","",IF(AX207="",AD208,MAX(AX207,AD208)))</f>
        <v/>
      </c>
      <c r="AY208" s="17">
        <f>IF(Z208="","",AT208-Z208)</f>
        <v/>
      </c>
      <c r="AZ208" s="17">
        <f>IF(AA208="","",AU208-AA208)</f>
        <v/>
      </c>
      <c r="BA208" s="17">
        <f>IF(AB208="","",AV208-AB208)</f>
        <v/>
      </c>
      <c r="BB208" s="17">
        <f>IF(AC208="","",AW208-AC208)</f>
        <v/>
      </c>
      <c r="BC208" s="17">
        <f>IF(AD208="","",AX208-AD208)</f>
        <v/>
      </c>
      <c r="BD208" s="17">
        <f>IF(OR(AE208="",B208=""),"",SUMIFS($AE$2:AE208,$B$2:B208,B208))</f>
        <v/>
      </c>
      <c r="BE208" s="17">
        <f>IF(OR(AF208="",B208=""),"",SUMIFS($AF$2:AF208,$B$2:B208,B208))</f>
        <v/>
      </c>
      <c r="BF208" s="17">
        <f>IF(OR(AG208="",B208=""),"",SUMIFS($AG$2:AG208,$B$2:B208,B208))</f>
        <v/>
      </c>
      <c r="BG208" s="17">
        <f>IF(OR(AH208="",B208=""),"",SUMIFS($AH$2:AH208,$B$2:B208,B208))</f>
        <v/>
      </c>
      <c r="BH208" s="17">
        <f>IF(OR(AI208="",B208=""),"",SUMIFS($AI$2:AI208,$B$2:B208,B208))</f>
        <v/>
      </c>
      <c r="BI208" s="17">
        <f>IF(AJ208="","",IF(BI207="",AJ208,MAX(BI207,AJ208)))</f>
        <v/>
      </c>
      <c r="BJ208" s="17">
        <f>IF(AK208="","",IF(BJ207="",AK208,MAX(BJ207,AK208)))</f>
        <v/>
      </c>
      <c r="BK208" s="17">
        <f>IF(AL208="","",IF(BK207="",AL208,MAX(BK207,AL208)))</f>
        <v/>
      </c>
      <c r="BL208" s="17">
        <f>IF(AM208="","",IF(BL207="",AM208,MAX(BL207,AM208)))</f>
        <v/>
      </c>
      <c r="BM208" s="17">
        <f>IF(AN208="","",IF(BM207="",AN208,MAX(BM207,AN208)))</f>
        <v/>
      </c>
      <c r="BN208" s="17">
        <f>IF(AJ208="","",BI208-AJ208)</f>
        <v/>
      </c>
      <c r="BO208" s="17">
        <f>IF(AK208="","",BJ208-AK208)</f>
        <v/>
      </c>
      <c r="BP208" s="17">
        <f>IF(AL208="","",BK208-AL208)</f>
        <v/>
      </c>
      <c r="BQ208" s="17">
        <f>IF(AM208="","",BL208-AM208)</f>
        <v/>
      </c>
      <c r="BR208" s="17">
        <f>IF(AN208="","",BM208-AN208)</f>
        <v/>
      </c>
    </row>
    <row r="209">
      <c r="A209">
        <f>ROW()-1</f>
        <v/>
      </c>
      <c r="B209" s="9" t="n"/>
      <c r="C209" s="12" t="n"/>
      <c r="D209" s="11">
        <f>IF(B209="","",CHOOSE(WEEKDAY(B209,2),"Lu","Ma","Mi","Jo","Vi","Sa","Du"))</f>
        <v/>
      </c>
      <c r="E209" s="11">
        <f>IF(OR(B209="",C209=""),"",IF(OR(WEEKDAY(B209,2)=1,WEEKDAY(B209,2)=5),"D",IF(AND(C209&gt;=TIME(15,30,0),C209&lt;TIME(16,30,0)),"C",IF(AND(AND(WEEKDAY(B209,2)&gt;=2,WEEKDAY(B209,2)&lt;=4),C209&gt;=TIME(16,35,0),C209&lt;TIME(17,0,0)),"A1",IF(AND(AND(WEEKDAY(B209,2)&gt;=2,WEEKDAY(B209,2)&lt;=4),C209&gt;=TIME(17,0,0),C209&lt;TIME(18,0,0)),"A2",IF(AND(AND(WEEKDAY(B209,2)&gt;=2,WEEKDAY(B209,2)&lt;=4),C209&gt;=TIME(18,0,0),C209&lt;TIME(19,0,0)),"A3",IF(AND(AND(WEEKDAY(B209,2)&gt;=2,WEEKDAY(B209,2)&lt;=4),C209&gt;=TIME(22,0,0),C209&lt;TIME(22,45,0)),"B","Other")))))))</f>
        <v/>
      </c>
      <c r="F209" s="12" t="n"/>
      <c r="G209" s="12" t="n"/>
      <c r="H209" s="12" t="n"/>
      <c r="I209" s="12" t="n"/>
      <c r="J209" s="13" t="n"/>
      <c r="K209" s="13" t="n"/>
      <c r="L209" s="13" t="n"/>
      <c r="M209" s="13" t="n"/>
      <c r="N209" s="12" t="n"/>
      <c r="O209" s="12" t="n"/>
      <c r="P209" s="14">
        <f>IF(N209="","",IF(N209="SL",-1,K209/J209))</f>
        <v/>
      </c>
      <c r="Q209" s="14">
        <f>IF(N209="","",IF(OR(N209="SL",N209="TP0"),-1,L209/J209))</f>
        <v/>
      </c>
      <c r="R209" s="14">
        <f>IF(N209="","",IF(N209="TP2",M209/J209,-1))</f>
        <v/>
      </c>
      <c r="S209" s="14">
        <f>IF(N209="","",IF(N209="SL",-1,IF(N209="TP0",0.5*K209/J209,0.5*(K209+L209)/J209)))</f>
        <v/>
      </c>
      <c r="T209" s="14">
        <f>IF(N209="","",IF(N209="SL",-1,IF(N209="TP0",0.5*K209/J209-0.5,0.5*(K209+L209)/J209)))</f>
        <v/>
      </c>
      <c r="U209" s="15">
        <f>IF(P209="","",P209*J209/100*Config!$B$4)</f>
        <v/>
      </c>
      <c r="V209" s="15">
        <f>IF(Q209="","",Q209*J209/100*Config!$B$4)</f>
        <v/>
      </c>
      <c r="W209" s="15">
        <f>IF(R209="","",R209*J209/100*Config!$B$4)</f>
        <v/>
      </c>
      <c r="X209" s="15">
        <f>IF(S209="","",S209*J209/100*Config!$B$4)</f>
        <v/>
      </c>
      <c r="Y209" s="15">
        <f>IF(T209="","",T209*J209/100*Config!$B$4)</f>
        <v/>
      </c>
      <c r="Z209" s="15">
        <f>IF(U209="","",Config!$B$4 + SUM($U$2:U209))</f>
        <v/>
      </c>
      <c r="AA209" s="15">
        <f>IF(V209="","",Config!$B$4 + SUM($V$2:V209))</f>
        <v/>
      </c>
      <c r="AB209" s="15">
        <f>IF(W209="","",Config!$B$4 + SUM($W$2:W209))</f>
        <v/>
      </c>
      <c r="AC209" s="15">
        <f>IF(X209="","",Config!$B$4 + SUM($X$2:X209))</f>
        <v/>
      </c>
      <c r="AD209" s="15">
        <f>IF(Y209="","",Config!$B$4 + SUM($Y$2:Y209))</f>
        <v/>
      </c>
      <c r="AE209" s="15">
        <f>IF(P209="","",P209*J209/100*Config!$B$11)</f>
        <v/>
      </c>
      <c r="AF209" s="15">
        <f>IF(Q209="","",Q209*J209/100*Config!$B$11)</f>
        <v/>
      </c>
      <c r="AG209" s="15">
        <f>IF(R209="","",R209*J209/100*Config!$B$11)</f>
        <v/>
      </c>
      <c r="AH209" s="15">
        <f>IF(S209="","",S209*J209/100*Config!$B$11)</f>
        <v/>
      </c>
      <c r="AI209" s="15">
        <f>IF(T209="","",T209*J209/100*Config!$B$11)</f>
        <v/>
      </c>
      <c r="AJ209" s="15">
        <f>IF(AE209="","",Config!$B$9 + SUM($AE$2:AE209))</f>
        <v/>
      </c>
      <c r="AK209" s="15">
        <f>IF(AF209="","",Config!$B$9 + SUM($AF$2:AF209))</f>
        <v/>
      </c>
      <c r="AL209" s="15">
        <f>IF(AG209="","",Config!$B$9 + SUM($AG$2:AG209))</f>
        <v/>
      </c>
      <c r="AM209" s="15">
        <f>IF(AH209="","",Config!$B$9 + SUM($AH$2:AH209))</f>
        <v/>
      </c>
      <c r="AN209" s="15">
        <f>IF(AI209="","",Config!$B$9 + SUM($AI$2:AI209))</f>
        <v/>
      </c>
      <c r="AO209" s="16">
        <f>IF(P209="","",IF(P209&gt;0,1,0))</f>
        <v/>
      </c>
      <c r="AP209" s="16">
        <f>IF(Q209="","",IF(Q209&gt;0,1,0))</f>
        <v/>
      </c>
      <c r="AQ209" s="16">
        <f>IF(R209="","",IF(R209&gt;0,1,0))</f>
        <v/>
      </c>
      <c r="AR209" s="16">
        <f>IF(S209="","",IF(S209&gt;0,1,0))</f>
        <v/>
      </c>
      <c r="AS209" s="16">
        <f>IF(T209="","",IF(T209&gt;0,1,0))</f>
        <v/>
      </c>
      <c r="AT209" s="17">
        <f>IF(Z209="","",IF(AT208="",Z209,MAX(AT208,Z209)))</f>
        <v/>
      </c>
      <c r="AU209" s="17">
        <f>IF(AA209="","",IF(AU208="",AA209,MAX(AU208,AA209)))</f>
        <v/>
      </c>
      <c r="AV209" s="17">
        <f>IF(AB209="","",IF(AV208="",AB209,MAX(AV208,AB209)))</f>
        <v/>
      </c>
      <c r="AW209" s="17">
        <f>IF(AC209="","",IF(AW208="",AC209,MAX(AW208,AC209)))</f>
        <v/>
      </c>
      <c r="AX209" s="17">
        <f>IF(AD209="","",IF(AX208="",AD209,MAX(AX208,AD209)))</f>
        <v/>
      </c>
      <c r="AY209" s="17">
        <f>IF(Z209="","",AT209-Z209)</f>
        <v/>
      </c>
      <c r="AZ209" s="17">
        <f>IF(AA209="","",AU209-AA209)</f>
        <v/>
      </c>
      <c r="BA209" s="17">
        <f>IF(AB209="","",AV209-AB209)</f>
        <v/>
      </c>
      <c r="BB209" s="17">
        <f>IF(AC209="","",AW209-AC209)</f>
        <v/>
      </c>
      <c r="BC209" s="17">
        <f>IF(AD209="","",AX209-AD209)</f>
        <v/>
      </c>
      <c r="BD209" s="17">
        <f>IF(OR(AE209="",B209=""),"",SUMIFS($AE$2:AE209,$B$2:B209,B209))</f>
        <v/>
      </c>
      <c r="BE209" s="17">
        <f>IF(OR(AF209="",B209=""),"",SUMIFS($AF$2:AF209,$B$2:B209,B209))</f>
        <v/>
      </c>
      <c r="BF209" s="17">
        <f>IF(OR(AG209="",B209=""),"",SUMIFS($AG$2:AG209,$B$2:B209,B209))</f>
        <v/>
      </c>
      <c r="BG209" s="17">
        <f>IF(OR(AH209="",B209=""),"",SUMIFS($AH$2:AH209,$B$2:B209,B209))</f>
        <v/>
      </c>
      <c r="BH209" s="17">
        <f>IF(OR(AI209="",B209=""),"",SUMIFS($AI$2:AI209,$B$2:B209,B209))</f>
        <v/>
      </c>
      <c r="BI209" s="17">
        <f>IF(AJ209="","",IF(BI208="",AJ209,MAX(BI208,AJ209)))</f>
        <v/>
      </c>
      <c r="BJ209" s="17">
        <f>IF(AK209="","",IF(BJ208="",AK209,MAX(BJ208,AK209)))</f>
        <v/>
      </c>
      <c r="BK209" s="17">
        <f>IF(AL209="","",IF(BK208="",AL209,MAX(BK208,AL209)))</f>
        <v/>
      </c>
      <c r="BL209" s="17">
        <f>IF(AM209="","",IF(BL208="",AM209,MAX(BL208,AM209)))</f>
        <v/>
      </c>
      <c r="BM209" s="17">
        <f>IF(AN209="","",IF(BM208="",AN209,MAX(BM208,AN209)))</f>
        <v/>
      </c>
      <c r="BN209" s="17">
        <f>IF(AJ209="","",BI209-AJ209)</f>
        <v/>
      </c>
      <c r="BO209" s="17">
        <f>IF(AK209="","",BJ209-AK209)</f>
        <v/>
      </c>
      <c r="BP209" s="17">
        <f>IF(AL209="","",BK209-AL209)</f>
        <v/>
      </c>
      <c r="BQ209" s="17">
        <f>IF(AM209="","",BL209-AM209)</f>
        <v/>
      </c>
      <c r="BR209" s="17">
        <f>IF(AN209="","",BM209-AN209)</f>
        <v/>
      </c>
    </row>
    <row r="210">
      <c r="A210">
        <f>ROW()-1</f>
        <v/>
      </c>
      <c r="B210" s="9" t="n"/>
      <c r="C210" s="12" t="n"/>
      <c r="D210" s="11">
        <f>IF(B210="","",CHOOSE(WEEKDAY(B210,2),"Lu","Ma","Mi","Jo","Vi","Sa","Du"))</f>
        <v/>
      </c>
      <c r="E210" s="11">
        <f>IF(OR(B210="",C210=""),"",IF(OR(WEEKDAY(B210,2)=1,WEEKDAY(B210,2)=5),"D",IF(AND(C210&gt;=TIME(15,30,0),C210&lt;TIME(16,30,0)),"C",IF(AND(AND(WEEKDAY(B210,2)&gt;=2,WEEKDAY(B210,2)&lt;=4),C210&gt;=TIME(16,35,0),C210&lt;TIME(17,0,0)),"A1",IF(AND(AND(WEEKDAY(B210,2)&gt;=2,WEEKDAY(B210,2)&lt;=4),C210&gt;=TIME(17,0,0),C210&lt;TIME(18,0,0)),"A2",IF(AND(AND(WEEKDAY(B210,2)&gt;=2,WEEKDAY(B210,2)&lt;=4),C210&gt;=TIME(18,0,0),C210&lt;TIME(19,0,0)),"A3",IF(AND(AND(WEEKDAY(B210,2)&gt;=2,WEEKDAY(B210,2)&lt;=4),C210&gt;=TIME(22,0,0),C210&lt;TIME(22,45,0)),"B","Other")))))))</f>
        <v/>
      </c>
      <c r="F210" s="12" t="n"/>
      <c r="G210" s="12" t="n"/>
      <c r="H210" s="12" t="n"/>
      <c r="I210" s="12" t="n"/>
      <c r="J210" s="13" t="n"/>
      <c r="K210" s="13" t="n"/>
      <c r="L210" s="13" t="n"/>
      <c r="M210" s="13" t="n"/>
      <c r="N210" s="12" t="n"/>
      <c r="O210" s="12" t="n"/>
      <c r="P210" s="14">
        <f>IF(N210="","",IF(N210="SL",-1,K210/J210))</f>
        <v/>
      </c>
      <c r="Q210" s="14">
        <f>IF(N210="","",IF(OR(N210="SL",N210="TP0"),-1,L210/J210))</f>
        <v/>
      </c>
      <c r="R210" s="14">
        <f>IF(N210="","",IF(N210="TP2",M210/J210,-1))</f>
        <v/>
      </c>
      <c r="S210" s="14">
        <f>IF(N210="","",IF(N210="SL",-1,IF(N210="TP0",0.5*K210/J210,0.5*(K210+L210)/J210)))</f>
        <v/>
      </c>
      <c r="T210" s="14">
        <f>IF(N210="","",IF(N210="SL",-1,IF(N210="TP0",0.5*K210/J210-0.5,0.5*(K210+L210)/J210)))</f>
        <v/>
      </c>
      <c r="U210" s="15">
        <f>IF(P210="","",P210*J210/100*Config!$B$4)</f>
        <v/>
      </c>
      <c r="V210" s="15">
        <f>IF(Q210="","",Q210*J210/100*Config!$B$4)</f>
        <v/>
      </c>
      <c r="W210" s="15">
        <f>IF(R210="","",R210*J210/100*Config!$B$4)</f>
        <v/>
      </c>
      <c r="X210" s="15">
        <f>IF(S210="","",S210*J210/100*Config!$B$4)</f>
        <v/>
      </c>
      <c r="Y210" s="15">
        <f>IF(T210="","",T210*J210/100*Config!$B$4)</f>
        <v/>
      </c>
      <c r="Z210" s="15">
        <f>IF(U210="","",Config!$B$4 + SUM($U$2:U210))</f>
        <v/>
      </c>
      <c r="AA210" s="15">
        <f>IF(V210="","",Config!$B$4 + SUM($V$2:V210))</f>
        <v/>
      </c>
      <c r="AB210" s="15">
        <f>IF(W210="","",Config!$B$4 + SUM($W$2:W210))</f>
        <v/>
      </c>
      <c r="AC210" s="15">
        <f>IF(X210="","",Config!$B$4 + SUM($X$2:X210))</f>
        <v/>
      </c>
      <c r="AD210" s="15">
        <f>IF(Y210="","",Config!$B$4 + SUM($Y$2:Y210))</f>
        <v/>
      </c>
      <c r="AE210" s="15">
        <f>IF(P210="","",P210*J210/100*Config!$B$11)</f>
        <v/>
      </c>
      <c r="AF210" s="15">
        <f>IF(Q210="","",Q210*J210/100*Config!$B$11)</f>
        <v/>
      </c>
      <c r="AG210" s="15">
        <f>IF(R210="","",R210*J210/100*Config!$B$11)</f>
        <v/>
      </c>
      <c r="AH210" s="15">
        <f>IF(S210="","",S210*J210/100*Config!$B$11)</f>
        <v/>
      </c>
      <c r="AI210" s="15">
        <f>IF(T210="","",T210*J210/100*Config!$B$11)</f>
        <v/>
      </c>
      <c r="AJ210" s="15">
        <f>IF(AE210="","",Config!$B$9 + SUM($AE$2:AE210))</f>
        <v/>
      </c>
      <c r="AK210" s="15">
        <f>IF(AF210="","",Config!$B$9 + SUM($AF$2:AF210))</f>
        <v/>
      </c>
      <c r="AL210" s="15">
        <f>IF(AG210="","",Config!$B$9 + SUM($AG$2:AG210))</f>
        <v/>
      </c>
      <c r="AM210" s="15">
        <f>IF(AH210="","",Config!$B$9 + SUM($AH$2:AH210))</f>
        <v/>
      </c>
      <c r="AN210" s="15">
        <f>IF(AI210="","",Config!$B$9 + SUM($AI$2:AI210))</f>
        <v/>
      </c>
      <c r="AO210" s="16">
        <f>IF(P210="","",IF(P210&gt;0,1,0))</f>
        <v/>
      </c>
      <c r="AP210" s="16">
        <f>IF(Q210="","",IF(Q210&gt;0,1,0))</f>
        <v/>
      </c>
      <c r="AQ210" s="16">
        <f>IF(R210="","",IF(R210&gt;0,1,0))</f>
        <v/>
      </c>
      <c r="AR210" s="16">
        <f>IF(S210="","",IF(S210&gt;0,1,0))</f>
        <v/>
      </c>
      <c r="AS210" s="16">
        <f>IF(T210="","",IF(T210&gt;0,1,0))</f>
        <v/>
      </c>
      <c r="AT210" s="17">
        <f>IF(Z210="","",IF(AT209="",Z210,MAX(AT209,Z210)))</f>
        <v/>
      </c>
      <c r="AU210" s="17">
        <f>IF(AA210="","",IF(AU209="",AA210,MAX(AU209,AA210)))</f>
        <v/>
      </c>
      <c r="AV210" s="17">
        <f>IF(AB210="","",IF(AV209="",AB210,MAX(AV209,AB210)))</f>
        <v/>
      </c>
      <c r="AW210" s="17">
        <f>IF(AC210="","",IF(AW209="",AC210,MAX(AW209,AC210)))</f>
        <v/>
      </c>
      <c r="AX210" s="17">
        <f>IF(AD210="","",IF(AX209="",AD210,MAX(AX209,AD210)))</f>
        <v/>
      </c>
      <c r="AY210" s="17">
        <f>IF(Z210="","",AT210-Z210)</f>
        <v/>
      </c>
      <c r="AZ210" s="17">
        <f>IF(AA210="","",AU210-AA210)</f>
        <v/>
      </c>
      <c r="BA210" s="17">
        <f>IF(AB210="","",AV210-AB210)</f>
        <v/>
      </c>
      <c r="BB210" s="17">
        <f>IF(AC210="","",AW210-AC210)</f>
        <v/>
      </c>
      <c r="BC210" s="17">
        <f>IF(AD210="","",AX210-AD210)</f>
        <v/>
      </c>
      <c r="BD210" s="17">
        <f>IF(OR(AE210="",B210=""),"",SUMIFS($AE$2:AE210,$B$2:B210,B210))</f>
        <v/>
      </c>
      <c r="BE210" s="17">
        <f>IF(OR(AF210="",B210=""),"",SUMIFS($AF$2:AF210,$B$2:B210,B210))</f>
        <v/>
      </c>
      <c r="BF210" s="17">
        <f>IF(OR(AG210="",B210=""),"",SUMIFS($AG$2:AG210,$B$2:B210,B210))</f>
        <v/>
      </c>
      <c r="BG210" s="17">
        <f>IF(OR(AH210="",B210=""),"",SUMIFS($AH$2:AH210,$B$2:B210,B210))</f>
        <v/>
      </c>
      <c r="BH210" s="17">
        <f>IF(OR(AI210="",B210=""),"",SUMIFS($AI$2:AI210,$B$2:B210,B210))</f>
        <v/>
      </c>
      <c r="BI210" s="17">
        <f>IF(AJ210="","",IF(BI209="",AJ210,MAX(BI209,AJ210)))</f>
        <v/>
      </c>
      <c r="BJ210" s="17">
        <f>IF(AK210="","",IF(BJ209="",AK210,MAX(BJ209,AK210)))</f>
        <v/>
      </c>
      <c r="BK210" s="17">
        <f>IF(AL210="","",IF(BK209="",AL210,MAX(BK209,AL210)))</f>
        <v/>
      </c>
      <c r="BL210" s="17">
        <f>IF(AM210="","",IF(BL209="",AM210,MAX(BL209,AM210)))</f>
        <v/>
      </c>
      <c r="BM210" s="17">
        <f>IF(AN210="","",IF(BM209="",AN210,MAX(BM209,AN210)))</f>
        <v/>
      </c>
      <c r="BN210" s="17">
        <f>IF(AJ210="","",BI210-AJ210)</f>
        <v/>
      </c>
      <c r="BO210" s="17">
        <f>IF(AK210="","",BJ210-AK210)</f>
        <v/>
      </c>
      <c r="BP210" s="17">
        <f>IF(AL210="","",BK210-AL210)</f>
        <v/>
      </c>
      <c r="BQ210" s="17">
        <f>IF(AM210="","",BL210-AM210)</f>
        <v/>
      </c>
      <c r="BR210" s="17">
        <f>IF(AN210="","",BM210-AN210)</f>
        <v/>
      </c>
    </row>
    <row r="211">
      <c r="A211">
        <f>ROW()-1</f>
        <v/>
      </c>
      <c r="B211" s="9" t="n"/>
      <c r="C211" s="12" t="n"/>
      <c r="D211" s="11">
        <f>IF(B211="","",CHOOSE(WEEKDAY(B211,2),"Lu","Ma","Mi","Jo","Vi","Sa","Du"))</f>
        <v/>
      </c>
      <c r="E211" s="11">
        <f>IF(OR(B211="",C211=""),"",IF(OR(WEEKDAY(B211,2)=1,WEEKDAY(B211,2)=5),"D",IF(AND(C211&gt;=TIME(15,30,0),C211&lt;TIME(16,30,0)),"C",IF(AND(AND(WEEKDAY(B211,2)&gt;=2,WEEKDAY(B211,2)&lt;=4),C211&gt;=TIME(16,35,0),C211&lt;TIME(17,0,0)),"A1",IF(AND(AND(WEEKDAY(B211,2)&gt;=2,WEEKDAY(B211,2)&lt;=4),C211&gt;=TIME(17,0,0),C211&lt;TIME(18,0,0)),"A2",IF(AND(AND(WEEKDAY(B211,2)&gt;=2,WEEKDAY(B211,2)&lt;=4),C211&gt;=TIME(18,0,0),C211&lt;TIME(19,0,0)),"A3",IF(AND(AND(WEEKDAY(B211,2)&gt;=2,WEEKDAY(B211,2)&lt;=4),C211&gt;=TIME(22,0,0),C211&lt;TIME(22,45,0)),"B","Other")))))))</f>
        <v/>
      </c>
      <c r="F211" s="12" t="n"/>
      <c r="G211" s="12" t="n"/>
      <c r="H211" s="12" t="n"/>
      <c r="I211" s="12" t="n"/>
      <c r="J211" s="13" t="n"/>
      <c r="K211" s="13" t="n"/>
      <c r="L211" s="13" t="n"/>
      <c r="M211" s="13" t="n"/>
      <c r="N211" s="12" t="n"/>
      <c r="O211" s="12" t="n"/>
      <c r="P211" s="14">
        <f>IF(N211="","",IF(N211="SL",-1,K211/J211))</f>
        <v/>
      </c>
      <c r="Q211" s="14">
        <f>IF(N211="","",IF(OR(N211="SL",N211="TP0"),-1,L211/J211))</f>
        <v/>
      </c>
      <c r="R211" s="14">
        <f>IF(N211="","",IF(N211="TP2",M211/J211,-1))</f>
        <v/>
      </c>
      <c r="S211" s="14">
        <f>IF(N211="","",IF(N211="SL",-1,IF(N211="TP0",0.5*K211/J211,0.5*(K211+L211)/J211)))</f>
        <v/>
      </c>
      <c r="T211" s="14">
        <f>IF(N211="","",IF(N211="SL",-1,IF(N211="TP0",0.5*K211/J211-0.5,0.5*(K211+L211)/J211)))</f>
        <v/>
      </c>
      <c r="U211" s="15">
        <f>IF(P211="","",P211*J211/100*Config!$B$4)</f>
        <v/>
      </c>
      <c r="V211" s="15">
        <f>IF(Q211="","",Q211*J211/100*Config!$B$4)</f>
        <v/>
      </c>
      <c r="W211" s="15">
        <f>IF(R211="","",R211*J211/100*Config!$B$4)</f>
        <v/>
      </c>
      <c r="X211" s="15">
        <f>IF(S211="","",S211*J211/100*Config!$B$4)</f>
        <v/>
      </c>
      <c r="Y211" s="15">
        <f>IF(T211="","",T211*J211/100*Config!$B$4)</f>
        <v/>
      </c>
      <c r="Z211" s="15">
        <f>IF(U211="","",Config!$B$4 + SUM($U$2:U211))</f>
        <v/>
      </c>
      <c r="AA211" s="15">
        <f>IF(V211="","",Config!$B$4 + SUM($V$2:V211))</f>
        <v/>
      </c>
      <c r="AB211" s="15">
        <f>IF(W211="","",Config!$B$4 + SUM($W$2:W211))</f>
        <v/>
      </c>
      <c r="AC211" s="15">
        <f>IF(X211="","",Config!$B$4 + SUM($X$2:X211))</f>
        <v/>
      </c>
      <c r="AD211" s="15">
        <f>IF(Y211="","",Config!$B$4 + SUM($Y$2:Y211))</f>
        <v/>
      </c>
      <c r="AE211" s="15">
        <f>IF(P211="","",P211*J211/100*Config!$B$11)</f>
        <v/>
      </c>
      <c r="AF211" s="15">
        <f>IF(Q211="","",Q211*J211/100*Config!$B$11)</f>
        <v/>
      </c>
      <c r="AG211" s="15">
        <f>IF(R211="","",R211*J211/100*Config!$B$11)</f>
        <v/>
      </c>
      <c r="AH211" s="15">
        <f>IF(S211="","",S211*J211/100*Config!$B$11)</f>
        <v/>
      </c>
      <c r="AI211" s="15">
        <f>IF(T211="","",T211*J211/100*Config!$B$11)</f>
        <v/>
      </c>
      <c r="AJ211" s="15">
        <f>IF(AE211="","",Config!$B$9 + SUM($AE$2:AE211))</f>
        <v/>
      </c>
      <c r="AK211" s="15">
        <f>IF(AF211="","",Config!$B$9 + SUM($AF$2:AF211))</f>
        <v/>
      </c>
      <c r="AL211" s="15">
        <f>IF(AG211="","",Config!$B$9 + SUM($AG$2:AG211))</f>
        <v/>
      </c>
      <c r="AM211" s="15">
        <f>IF(AH211="","",Config!$B$9 + SUM($AH$2:AH211))</f>
        <v/>
      </c>
      <c r="AN211" s="15">
        <f>IF(AI211="","",Config!$B$9 + SUM($AI$2:AI211))</f>
        <v/>
      </c>
      <c r="AO211" s="16">
        <f>IF(P211="","",IF(P211&gt;0,1,0))</f>
        <v/>
      </c>
      <c r="AP211" s="16">
        <f>IF(Q211="","",IF(Q211&gt;0,1,0))</f>
        <v/>
      </c>
      <c r="AQ211" s="16">
        <f>IF(R211="","",IF(R211&gt;0,1,0))</f>
        <v/>
      </c>
      <c r="AR211" s="16">
        <f>IF(S211="","",IF(S211&gt;0,1,0))</f>
        <v/>
      </c>
      <c r="AS211" s="16">
        <f>IF(T211="","",IF(T211&gt;0,1,0))</f>
        <v/>
      </c>
      <c r="AT211" s="17">
        <f>IF(Z211="","",IF(AT210="",Z211,MAX(AT210,Z211)))</f>
        <v/>
      </c>
      <c r="AU211" s="17">
        <f>IF(AA211="","",IF(AU210="",AA211,MAX(AU210,AA211)))</f>
        <v/>
      </c>
      <c r="AV211" s="17">
        <f>IF(AB211="","",IF(AV210="",AB211,MAX(AV210,AB211)))</f>
        <v/>
      </c>
      <c r="AW211" s="17">
        <f>IF(AC211="","",IF(AW210="",AC211,MAX(AW210,AC211)))</f>
        <v/>
      </c>
      <c r="AX211" s="17">
        <f>IF(AD211="","",IF(AX210="",AD211,MAX(AX210,AD211)))</f>
        <v/>
      </c>
      <c r="AY211" s="17">
        <f>IF(Z211="","",AT211-Z211)</f>
        <v/>
      </c>
      <c r="AZ211" s="17">
        <f>IF(AA211="","",AU211-AA211)</f>
        <v/>
      </c>
      <c r="BA211" s="17">
        <f>IF(AB211="","",AV211-AB211)</f>
        <v/>
      </c>
      <c r="BB211" s="17">
        <f>IF(AC211="","",AW211-AC211)</f>
        <v/>
      </c>
      <c r="BC211" s="17">
        <f>IF(AD211="","",AX211-AD211)</f>
        <v/>
      </c>
      <c r="BD211" s="17">
        <f>IF(OR(AE211="",B211=""),"",SUMIFS($AE$2:AE211,$B$2:B211,B211))</f>
        <v/>
      </c>
      <c r="BE211" s="17">
        <f>IF(OR(AF211="",B211=""),"",SUMIFS($AF$2:AF211,$B$2:B211,B211))</f>
        <v/>
      </c>
      <c r="BF211" s="17">
        <f>IF(OR(AG211="",B211=""),"",SUMIFS($AG$2:AG211,$B$2:B211,B211))</f>
        <v/>
      </c>
      <c r="BG211" s="17">
        <f>IF(OR(AH211="",B211=""),"",SUMIFS($AH$2:AH211,$B$2:B211,B211))</f>
        <v/>
      </c>
      <c r="BH211" s="17">
        <f>IF(OR(AI211="",B211=""),"",SUMIFS($AI$2:AI211,$B$2:B211,B211))</f>
        <v/>
      </c>
      <c r="BI211" s="17">
        <f>IF(AJ211="","",IF(BI210="",AJ211,MAX(BI210,AJ211)))</f>
        <v/>
      </c>
      <c r="BJ211" s="17">
        <f>IF(AK211="","",IF(BJ210="",AK211,MAX(BJ210,AK211)))</f>
        <v/>
      </c>
      <c r="BK211" s="17">
        <f>IF(AL211="","",IF(BK210="",AL211,MAX(BK210,AL211)))</f>
        <v/>
      </c>
      <c r="BL211" s="17">
        <f>IF(AM211="","",IF(BL210="",AM211,MAX(BL210,AM211)))</f>
        <v/>
      </c>
      <c r="BM211" s="17">
        <f>IF(AN211="","",IF(BM210="",AN211,MAX(BM210,AN211)))</f>
        <v/>
      </c>
      <c r="BN211" s="17">
        <f>IF(AJ211="","",BI211-AJ211)</f>
        <v/>
      </c>
      <c r="BO211" s="17">
        <f>IF(AK211="","",BJ211-AK211)</f>
        <v/>
      </c>
      <c r="BP211" s="17">
        <f>IF(AL211="","",BK211-AL211)</f>
        <v/>
      </c>
      <c r="BQ211" s="17">
        <f>IF(AM211="","",BL211-AM211)</f>
        <v/>
      </c>
      <c r="BR211" s="17">
        <f>IF(AN211="","",BM211-AN211)</f>
        <v/>
      </c>
    </row>
    <row r="212">
      <c r="A212">
        <f>ROW()-1</f>
        <v/>
      </c>
      <c r="B212" s="9" t="n"/>
      <c r="C212" s="12" t="n"/>
      <c r="D212" s="11">
        <f>IF(B212="","",CHOOSE(WEEKDAY(B212,2),"Lu","Ma","Mi","Jo","Vi","Sa","Du"))</f>
        <v/>
      </c>
      <c r="E212" s="11">
        <f>IF(OR(B212="",C212=""),"",IF(OR(WEEKDAY(B212,2)=1,WEEKDAY(B212,2)=5),"D",IF(AND(C212&gt;=TIME(15,30,0),C212&lt;TIME(16,30,0)),"C",IF(AND(AND(WEEKDAY(B212,2)&gt;=2,WEEKDAY(B212,2)&lt;=4),C212&gt;=TIME(16,35,0),C212&lt;TIME(17,0,0)),"A1",IF(AND(AND(WEEKDAY(B212,2)&gt;=2,WEEKDAY(B212,2)&lt;=4),C212&gt;=TIME(17,0,0),C212&lt;TIME(18,0,0)),"A2",IF(AND(AND(WEEKDAY(B212,2)&gt;=2,WEEKDAY(B212,2)&lt;=4),C212&gt;=TIME(18,0,0),C212&lt;TIME(19,0,0)),"A3",IF(AND(AND(WEEKDAY(B212,2)&gt;=2,WEEKDAY(B212,2)&lt;=4),C212&gt;=TIME(22,0,0),C212&lt;TIME(22,45,0)),"B","Other")))))))</f>
        <v/>
      </c>
      <c r="F212" s="12" t="n"/>
      <c r="G212" s="12" t="n"/>
      <c r="H212" s="12" t="n"/>
      <c r="I212" s="12" t="n"/>
      <c r="J212" s="13" t="n"/>
      <c r="K212" s="13" t="n"/>
      <c r="L212" s="13" t="n"/>
      <c r="M212" s="13" t="n"/>
      <c r="N212" s="12" t="n"/>
      <c r="O212" s="12" t="n"/>
      <c r="P212" s="14">
        <f>IF(N212="","",IF(N212="SL",-1,K212/J212))</f>
        <v/>
      </c>
      <c r="Q212" s="14">
        <f>IF(N212="","",IF(OR(N212="SL",N212="TP0"),-1,L212/J212))</f>
        <v/>
      </c>
      <c r="R212" s="14">
        <f>IF(N212="","",IF(N212="TP2",M212/J212,-1))</f>
        <v/>
      </c>
      <c r="S212" s="14">
        <f>IF(N212="","",IF(N212="SL",-1,IF(N212="TP0",0.5*K212/J212,0.5*(K212+L212)/J212)))</f>
        <v/>
      </c>
      <c r="T212" s="14">
        <f>IF(N212="","",IF(N212="SL",-1,IF(N212="TP0",0.5*K212/J212-0.5,0.5*(K212+L212)/J212)))</f>
        <v/>
      </c>
      <c r="U212" s="15">
        <f>IF(P212="","",P212*J212/100*Config!$B$4)</f>
        <v/>
      </c>
      <c r="V212" s="15">
        <f>IF(Q212="","",Q212*J212/100*Config!$B$4)</f>
        <v/>
      </c>
      <c r="W212" s="15">
        <f>IF(R212="","",R212*J212/100*Config!$B$4)</f>
        <v/>
      </c>
      <c r="X212" s="15">
        <f>IF(S212="","",S212*J212/100*Config!$B$4)</f>
        <v/>
      </c>
      <c r="Y212" s="15">
        <f>IF(T212="","",T212*J212/100*Config!$B$4)</f>
        <v/>
      </c>
      <c r="Z212" s="15">
        <f>IF(U212="","",Config!$B$4 + SUM($U$2:U212))</f>
        <v/>
      </c>
      <c r="AA212" s="15">
        <f>IF(V212="","",Config!$B$4 + SUM($V$2:V212))</f>
        <v/>
      </c>
      <c r="AB212" s="15">
        <f>IF(W212="","",Config!$B$4 + SUM($W$2:W212))</f>
        <v/>
      </c>
      <c r="AC212" s="15">
        <f>IF(X212="","",Config!$B$4 + SUM($X$2:X212))</f>
        <v/>
      </c>
      <c r="AD212" s="15">
        <f>IF(Y212="","",Config!$B$4 + SUM($Y$2:Y212))</f>
        <v/>
      </c>
      <c r="AE212" s="15">
        <f>IF(P212="","",P212*J212/100*Config!$B$11)</f>
        <v/>
      </c>
      <c r="AF212" s="15">
        <f>IF(Q212="","",Q212*J212/100*Config!$B$11)</f>
        <v/>
      </c>
      <c r="AG212" s="15">
        <f>IF(R212="","",R212*J212/100*Config!$B$11)</f>
        <v/>
      </c>
      <c r="AH212" s="15">
        <f>IF(S212="","",S212*J212/100*Config!$B$11)</f>
        <v/>
      </c>
      <c r="AI212" s="15">
        <f>IF(T212="","",T212*J212/100*Config!$B$11)</f>
        <v/>
      </c>
      <c r="AJ212" s="15">
        <f>IF(AE212="","",Config!$B$9 + SUM($AE$2:AE212))</f>
        <v/>
      </c>
      <c r="AK212" s="15">
        <f>IF(AF212="","",Config!$B$9 + SUM($AF$2:AF212))</f>
        <v/>
      </c>
      <c r="AL212" s="15">
        <f>IF(AG212="","",Config!$B$9 + SUM($AG$2:AG212))</f>
        <v/>
      </c>
      <c r="AM212" s="15">
        <f>IF(AH212="","",Config!$B$9 + SUM($AH$2:AH212))</f>
        <v/>
      </c>
      <c r="AN212" s="15">
        <f>IF(AI212="","",Config!$B$9 + SUM($AI$2:AI212))</f>
        <v/>
      </c>
      <c r="AO212" s="16">
        <f>IF(P212="","",IF(P212&gt;0,1,0))</f>
        <v/>
      </c>
      <c r="AP212" s="16">
        <f>IF(Q212="","",IF(Q212&gt;0,1,0))</f>
        <v/>
      </c>
      <c r="AQ212" s="16">
        <f>IF(R212="","",IF(R212&gt;0,1,0))</f>
        <v/>
      </c>
      <c r="AR212" s="16">
        <f>IF(S212="","",IF(S212&gt;0,1,0))</f>
        <v/>
      </c>
      <c r="AS212" s="16">
        <f>IF(T212="","",IF(T212&gt;0,1,0))</f>
        <v/>
      </c>
      <c r="AT212" s="17">
        <f>IF(Z212="","",IF(AT211="",Z212,MAX(AT211,Z212)))</f>
        <v/>
      </c>
      <c r="AU212" s="17">
        <f>IF(AA212="","",IF(AU211="",AA212,MAX(AU211,AA212)))</f>
        <v/>
      </c>
      <c r="AV212" s="17">
        <f>IF(AB212="","",IF(AV211="",AB212,MAX(AV211,AB212)))</f>
        <v/>
      </c>
      <c r="AW212" s="17">
        <f>IF(AC212="","",IF(AW211="",AC212,MAX(AW211,AC212)))</f>
        <v/>
      </c>
      <c r="AX212" s="17">
        <f>IF(AD212="","",IF(AX211="",AD212,MAX(AX211,AD212)))</f>
        <v/>
      </c>
      <c r="AY212" s="17">
        <f>IF(Z212="","",AT212-Z212)</f>
        <v/>
      </c>
      <c r="AZ212" s="17">
        <f>IF(AA212="","",AU212-AA212)</f>
        <v/>
      </c>
      <c r="BA212" s="17">
        <f>IF(AB212="","",AV212-AB212)</f>
        <v/>
      </c>
      <c r="BB212" s="17">
        <f>IF(AC212="","",AW212-AC212)</f>
        <v/>
      </c>
      <c r="BC212" s="17">
        <f>IF(AD212="","",AX212-AD212)</f>
        <v/>
      </c>
      <c r="BD212" s="17">
        <f>IF(OR(AE212="",B212=""),"",SUMIFS($AE$2:AE212,$B$2:B212,B212))</f>
        <v/>
      </c>
      <c r="BE212" s="17">
        <f>IF(OR(AF212="",B212=""),"",SUMIFS($AF$2:AF212,$B$2:B212,B212))</f>
        <v/>
      </c>
      <c r="BF212" s="17">
        <f>IF(OR(AG212="",B212=""),"",SUMIFS($AG$2:AG212,$B$2:B212,B212))</f>
        <v/>
      </c>
      <c r="BG212" s="17">
        <f>IF(OR(AH212="",B212=""),"",SUMIFS($AH$2:AH212,$B$2:B212,B212))</f>
        <v/>
      </c>
      <c r="BH212" s="17">
        <f>IF(OR(AI212="",B212=""),"",SUMIFS($AI$2:AI212,$B$2:B212,B212))</f>
        <v/>
      </c>
      <c r="BI212" s="17">
        <f>IF(AJ212="","",IF(BI211="",AJ212,MAX(BI211,AJ212)))</f>
        <v/>
      </c>
      <c r="BJ212" s="17">
        <f>IF(AK212="","",IF(BJ211="",AK212,MAX(BJ211,AK212)))</f>
        <v/>
      </c>
      <c r="BK212" s="17">
        <f>IF(AL212="","",IF(BK211="",AL212,MAX(BK211,AL212)))</f>
        <v/>
      </c>
      <c r="BL212" s="17">
        <f>IF(AM212="","",IF(BL211="",AM212,MAX(BL211,AM212)))</f>
        <v/>
      </c>
      <c r="BM212" s="17">
        <f>IF(AN212="","",IF(BM211="",AN212,MAX(BM211,AN212)))</f>
        <v/>
      </c>
      <c r="BN212" s="17">
        <f>IF(AJ212="","",BI212-AJ212)</f>
        <v/>
      </c>
      <c r="BO212" s="17">
        <f>IF(AK212="","",BJ212-AK212)</f>
        <v/>
      </c>
      <c r="BP212" s="17">
        <f>IF(AL212="","",BK212-AL212)</f>
        <v/>
      </c>
      <c r="BQ212" s="17">
        <f>IF(AM212="","",BL212-AM212)</f>
        <v/>
      </c>
      <c r="BR212" s="17">
        <f>IF(AN212="","",BM212-AN212)</f>
        <v/>
      </c>
    </row>
    <row r="213">
      <c r="A213">
        <f>ROW()-1</f>
        <v/>
      </c>
      <c r="B213" s="9" t="n"/>
      <c r="C213" s="12" t="n"/>
      <c r="D213" s="11">
        <f>IF(B213="","",CHOOSE(WEEKDAY(B213,2),"Lu","Ma","Mi","Jo","Vi","Sa","Du"))</f>
        <v/>
      </c>
      <c r="E213" s="11">
        <f>IF(OR(B213="",C213=""),"",IF(OR(WEEKDAY(B213,2)=1,WEEKDAY(B213,2)=5),"D",IF(AND(C213&gt;=TIME(15,30,0),C213&lt;TIME(16,30,0)),"C",IF(AND(AND(WEEKDAY(B213,2)&gt;=2,WEEKDAY(B213,2)&lt;=4),C213&gt;=TIME(16,35,0),C213&lt;TIME(17,0,0)),"A1",IF(AND(AND(WEEKDAY(B213,2)&gt;=2,WEEKDAY(B213,2)&lt;=4),C213&gt;=TIME(17,0,0),C213&lt;TIME(18,0,0)),"A2",IF(AND(AND(WEEKDAY(B213,2)&gt;=2,WEEKDAY(B213,2)&lt;=4),C213&gt;=TIME(18,0,0),C213&lt;TIME(19,0,0)),"A3",IF(AND(AND(WEEKDAY(B213,2)&gt;=2,WEEKDAY(B213,2)&lt;=4),C213&gt;=TIME(22,0,0),C213&lt;TIME(22,45,0)),"B","Other")))))))</f>
        <v/>
      </c>
      <c r="F213" s="12" t="n"/>
      <c r="G213" s="12" t="n"/>
      <c r="H213" s="12" t="n"/>
      <c r="I213" s="12" t="n"/>
      <c r="J213" s="13" t="n"/>
      <c r="K213" s="13" t="n"/>
      <c r="L213" s="13" t="n"/>
      <c r="M213" s="13" t="n"/>
      <c r="N213" s="12" t="n"/>
      <c r="O213" s="12" t="n"/>
      <c r="P213" s="14">
        <f>IF(N213="","",IF(N213="SL",-1,K213/J213))</f>
        <v/>
      </c>
      <c r="Q213" s="14">
        <f>IF(N213="","",IF(OR(N213="SL",N213="TP0"),-1,L213/J213))</f>
        <v/>
      </c>
      <c r="R213" s="14">
        <f>IF(N213="","",IF(N213="TP2",M213/J213,-1))</f>
        <v/>
      </c>
      <c r="S213" s="14">
        <f>IF(N213="","",IF(N213="SL",-1,IF(N213="TP0",0.5*K213/J213,0.5*(K213+L213)/J213)))</f>
        <v/>
      </c>
      <c r="T213" s="14">
        <f>IF(N213="","",IF(N213="SL",-1,IF(N213="TP0",0.5*K213/J213-0.5,0.5*(K213+L213)/J213)))</f>
        <v/>
      </c>
      <c r="U213" s="15">
        <f>IF(P213="","",P213*J213/100*Config!$B$4)</f>
        <v/>
      </c>
      <c r="V213" s="15">
        <f>IF(Q213="","",Q213*J213/100*Config!$B$4)</f>
        <v/>
      </c>
      <c r="W213" s="15">
        <f>IF(R213="","",R213*J213/100*Config!$B$4)</f>
        <v/>
      </c>
      <c r="X213" s="15">
        <f>IF(S213="","",S213*J213/100*Config!$B$4)</f>
        <v/>
      </c>
      <c r="Y213" s="15">
        <f>IF(T213="","",T213*J213/100*Config!$B$4)</f>
        <v/>
      </c>
      <c r="Z213" s="15">
        <f>IF(U213="","",Config!$B$4 + SUM($U$2:U213))</f>
        <v/>
      </c>
      <c r="AA213" s="15">
        <f>IF(V213="","",Config!$B$4 + SUM($V$2:V213))</f>
        <v/>
      </c>
      <c r="AB213" s="15">
        <f>IF(W213="","",Config!$B$4 + SUM($W$2:W213))</f>
        <v/>
      </c>
      <c r="AC213" s="15">
        <f>IF(X213="","",Config!$B$4 + SUM($X$2:X213))</f>
        <v/>
      </c>
      <c r="AD213" s="15">
        <f>IF(Y213="","",Config!$B$4 + SUM($Y$2:Y213))</f>
        <v/>
      </c>
      <c r="AE213" s="15">
        <f>IF(P213="","",P213*J213/100*Config!$B$11)</f>
        <v/>
      </c>
      <c r="AF213" s="15">
        <f>IF(Q213="","",Q213*J213/100*Config!$B$11)</f>
        <v/>
      </c>
      <c r="AG213" s="15">
        <f>IF(R213="","",R213*J213/100*Config!$B$11)</f>
        <v/>
      </c>
      <c r="AH213" s="15">
        <f>IF(S213="","",S213*J213/100*Config!$B$11)</f>
        <v/>
      </c>
      <c r="AI213" s="15">
        <f>IF(T213="","",T213*J213/100*Config!$B$11)</f>
        <v/>
      </c>
      <c r="AJ213" s="15">
        <f>IF(AE213="","",Config!$B$9 + SUM($AE$2:AE213))</f>
        <v/>
      </c>
      <c r="AK213" s="15">
        <f>IF(AF213="","",Config!$B$9 + SUM($AF$2:AF213))</f>
        <v/>
      </c>
      <c r="AL213" s="15">
        <f>IF(AG213="","",Config!$B$9 + SUM($AG$2:AG213))</f>
        <v/>
      </c>
      <c r="AM213" s="15">
        <f>IF(AH213="","",Config!$B$9 + SUM($AH$2:AH213))</f>
        <v/>
      </c>
      <c r="AN213" s="15">
        <f>IF(AI213="","",Config!$B$9 + SUM($AI$2:AI213))</f>
        <v/>
      </c>
      <c r="AO213" s="16">
        <f>IF(P213="","",IF(P213&gt;0,1,0))</f>
        <v/>
      </c>
      <c r="AP213" s="16">
        <f>IF(Q213="","",IF(Q213&gt;0,1,0))</f>
        <v/>
      </c>
      <c r="AQ213" s="16">
        <f>IF(R213="","",IF(R213&gt;0,1,0))</f>
        <v/>
      </c>
      <c r="AR213" s="16">
        <f>IF(S213="","",IF(S213&gt;0,1,0))</f>
        <v/>
      </c>
      <c r="AS213" s="16">
        <f>IF(T213="","",IF(T213&gt;0,1,0))</f>
        <v/>
      </c>
      <c r="AT213" s="17">
        <f>IF(Z213="","",IF(AT212="",Z213,MAX(AT212,Z213)))</f>
        <v/>
      </c>
      <c r="AU213" s="17">
        <f>IF(AA213="","",IF(AU212="",AA213,MAX(AU212,AA213)))</f>
        <v/>
      </c>
      <c r="AV213" s="17">
        <f>IF(AB213="","",IF(AV212="",AB213,MAX(AV212,AB213)))</f>
        <v/>
      </c>
      <c r="AW213" s="17">
        <f>IF(AC213="","",IF(AW212="",AC213,MAX(AW212,AC213)))</f>
        <v/>
      </c>
      <c r="AX213" s="17">
        <f>IF(AD213="","",IF(AX212="",AD213,MAX(AX212,AD213)))</f>
        <v/>
      </c>
      <c r="AY213" s="17">
        <f>IF(Z213="","",AT213-Z213)</f>
        <v/>
      </c>
      <c r="AZ213" s="17">
        <f>IF(AA213="","",AU213-AA213)</f>
        <v/>
      </c>
      <c r="BA213" s="17">
        <f>IF(AB213="","",AV213-AB213)</f>
        <v/>
      </c>
      <c r="BB213" s="17">
        <f>IF(AC213="","",AW213-AC213)</f>
        <v/>
      </c>
      <c r="BC213" s="17">
        <f>IF(AD213="","",AX213-AD213)</f>
        <v/>
      </c>
      <c r="BD213" s="17">
        <f>IF(OR(AE213="",B213=""),"",SUMIFS($AE$2:AE213,$B$2:B213,B213))</f>
        <v/>
      </c>
      <c r="BE213" s="17">
        <f>IF(OR(AF213="",B213=""),"",SUMIFS($AF$2:AF213,$B$2:B213,B213))</f>
        <v/>
      </c>
      <c r="BF213" s="17">
        <f>IF(OR(AG213="",B213=""),"",SUMIFS($AG$2:AG213,$B$2:B213,B213))</f>
        <v/>
      </c>
      <c r="BG213" s="17">
        <f>IF(OR(AH213="",B213=""),"",SUMIFS($AH$2:AH213,$B$2:B213,B213))</f>
        <v/>
      </c>
      <c r="BH213" s="17">
        <f>IF(OR(AI213="",B213=""),"",SUMIFS($AI$2:AI213,$B$2:B213,B213))</f>
        <v/>
      </c>
      <c r="BI213" s="17">
        <f>IF(AJ213="","",IF(BI212="",AJ213,MAX(BI212,AJ213)))</f>
        <v/>
      </c>
      <c r="BJ213" s="17">
        <f>IF(AK213="","",IF(BJ212="",AK213,MAX(BJ212,AK213)))</f>
        <v/>
      </c>
      <c r="BK213" s="17">
        <f>IF(AL213="","",IF(BK212="",AL213,MAX(BK212,AL213)))</f>
        <v/>
      </c>
      <c r="BL213" s="17">
        <f>IF(AM213="","",IF(BL212="",AM213,MAX(BL212,AM213)))</f>
        <v/>
      </c>
      <c r="BM213" s="17">
        <f>IF(AN213="","",IF(BM212="",AN213,MAX(BM212,AN213)))</f>
        <v/>
      </c>
      <c r="BN213" s="17">
        <f>IF(AJ213="","",BI213-AJ213)</f>
        <v/>
      </c>
      <c r="BO213" s="17">
        <f>IF(AK213="","",BJ213-AK213)</f>
        <v/>
      </c>
      <c r="BP213" s="17">
        <f>IF(AL213="","",BK213-AL213)</f>
        <v/>
      </c>
      <c r="BQ213" s="17">
        <f>IF(AM213="","",BL213-AM213)</f>
        <v/>
      </c>
      <c r="BR213" s="17">
        <f>IF(AN213="","",BM213-AN213)</f>
        <v/>
      </c>
    </row>
    <row r="214">
      <c r="A214">
        <f>ROW()-1</f>
        <v/>
      </c>
      <c r="B214" s="9" t="n"/>
      <c r="C214" s="12" t="n"/>
      <c r="D214" s="11">
        <f>IF(B214="","",CHOOSE(WEEKDAY(B214,2),"Lu","Ma","Mi","Jo","Vi","Sa","Du"))</f>
        <v/>
      </c>
      <c r="E214" s="11">
        <f>IF(OR(B214="",C214=""),"",IF(OR(WEEKDAY(B214,2)=1,WEEKDAY(B214,2)=5),"D",IF(AND(C214&gt;=TIME(15,30,0),C214&lt;TIME(16,30,0)),"C",IF(AND(AND(WEEKDAY(B214,2)&gt;=2,WEEKDAY(B214,2)&lt;=4),C214&gt;=TIME(16,35,0),C214&lt;TIME(17,0,0)),"A1",IF(AND(AND(WEEKDAY(B214,2)&gt;=2,WEEKDAY(B214,2)&lt;=4),C214&gt;=TIME(17,0,0),C214&lt;TIME(18,0,0)),"A2",IF(AND(AND(WEEKDAY(B214,2)&gt;=2,WEEKDAY(B214,2)&lt;=4),C214&gt;=TIME(18,0,0),C214&lt;TIME(19,0,0)),"A3",IF(AND(AND(WEEKDAY(B214,2)&gt;=2,WEEKDAY(B214,2)&lt;=4),C214&gt;=TIME(22,0,0),C214&lt;TIME(22,45,0)),"B","Other")))))))</f>
        <v/>
      </c>
      <c r="F214" s="12" t="n"/>
      <c r="G214" s="12" t="n"/>
      <c r="H214" s="12" t="n"/>
      <c r="I214" s="12" t="n"/>
      <c r="J214" s="13" t="n"/>
      <c r="K214" s="13" t="n"/>
      <c r="L214" s="13" t="n"/>
      <c r="M214" s="13" t="n"/>
      <c r="N214" s="12" t="n"/>
      <c r="O214" s="12" t="n"/>
      <c r="P214" s="14">
        <f>IF(N214="","",IF(N214="SL",-1,K214/J214))</f>
        <v/>
      </c>
      <c r="Q214" s="14">
        <f>IF(N214="","",IF(OR(N214="SL",N214="TP0"),-1,L214/J214))</f>
        <v/>
      </c>
      <c r="R214" s="14">
        <f>IF(N214="","",IF(N214="TP2",M214/J214,-1))</f>
        <v/>
      </c>
      <c r="S214" s="14">
        <f>IF(N214="","",IF(N214="SL",-1,IF(N214="TP0",0.5*K214/J214,0.5*(K214+L214)/J214)))</f>
        <v/>
      </c>
      <c r="T214" s="14">
        <f>IF(N214="","",IF(N214="SL",-1,IF(N214="TP0",0.5*K214/J214-0.5,0.5*(K214+L214)/J214)))</f>
        <v/>
      </c>
      <c r="U214" s="15">
        <f>IF(P214="","",P214*J214/100*Config!$B$4)</f>
        <v/>
      </c>
      <c r="V214" s="15">
        <f>IF(Q214="","",Q214*J214/100*Config!$B$4)</f>
        <v/>
      </c>
      <c r="W214" s="15">
        <f>IF(R214="","",R214*J214/100*Config!$B$4)</f>
        <v/>
      </c>
      <c r="X214" s="15">
        <f>IF(S214="","",S214*J214/100*Config!$B$4)</f>
        <v/>
      </c>
      <c r="Y214" s="15">
        <f>IF(T214="","",T214*J214/100*Config!$B$4)</f>
        <v/>
      </c>
      <c r="Z214" s="15">
        <f>IF(U214="","",Config!$B$4 + SUM($U$2:U214))</f>
        <v/>
      </c>
      <c r="AA214" s="15">
        <f>IF(V214="","",Config!$B$4 + SUM($V$2:V214))</f>
        <v/>
      </c>
      <c r="AB214" s="15">
        <f>IF(W214="","",Config!$B$4 + SUM($W$2:W214))</f>
        <v/>
      </c>
      <c r="AC214" s="15">
        <f>IF(X214="","",Config!$B$4 + SUM($X$2:X214))</f>
        <v/>
      </c>
      <c r="AD214" s="15">
        <f>IF(Y214="","",Config!$B$4 + SUM($Y$2:Y214))</f>
        <v/>
      </c>
      <c r="AE214" s="15">
        <f>IF(P214="","",P214*J214/100*Config!$B$11)</f>
        <v/>
      </c>
      <c r="AF214" s="15">
        <f>IF(Q214="","",Q214*J214/100*Config!$B$11)</f>
        <v/>
      </c>
      <c r="AG214" s="15">
        <f>IF(R214="","",R214*J214/100*Config!$B$11)</f>
        <v/>
      </c>
      <c r="AH214" s="15">
        <f>IF(S214="","",S214*J214/100*Config!$B$11)</f>
        <v/>
      </c>
      <c r="AI214" s="15">
        <f>IF(T214="","",T214*J214/100*Config!$B$11)</f>
        <v/>
      </c>
      <c r="AJ214" s="15">
        <f>IF(AE214="","",Config!$B$9 + SUM($AE$2:AE214))</f>
        <v/>
      </c>
      <c r="AK214" s="15">
        <f>IF(AF214="","",Config!$B$9 + SUM($AF$2:AF214))</f>
        <v/>
      </c>
      <c r="AL214" s="15">
        <f>IF(AG214="","",Config!$B$9 + SUM($AG$2:AG214))</f>
        <v/>
      </c>
      <c r="AM214" s="15">
        <f>IF(AH214="","",Config!$B$9 + SUM($AH$2:AH214))</f>
        <v/>
      </c>
      <c r="AN214" s="15">
        <f>IF(AI214="","",Config!$B$9 + SUM($AI$2:AI214))</f>
        <v/>
      </c>
      <c r="AO214" s="16">
        <f>IF(P214="","",IF(P214&gt;0,1,0))</f>
        <v/>
      </c>
      <c r="AP214" s="16">
        <f>IF(Q214="","",IF(Q214&gt;0,1,0))</f>
        <v/>
      </c>
      <c r="AQ214" s="16">
        <f>IF(R214="","",IF(R214&gt;0,1,0))</f>
        <v/>
      </c>
      <c r="AR214" s="16">
        <f>IF(S214="","",IF(S214&gt;0,1,0))</f>
        <v/>
      </c>
      <c r="AS214" s="16">
        <f>IF(T214="","",IF(T214&gt;0,1,0))</f>
        <v/>
      </c>
      <c r="AT214" s="17">
        <f>IF(Z214="","",IF(AT213="",Z214,MAX(AT213,Z214)))</f>
        <v/>
      </c>
      <c r="AU214" s="17">
        <f>IF(AA214="","",IF(AU213="",AA214,MAX(AU213,AA214)))</f>
        <v/>
      </c>
      <c r="AV214" s="17">
        <f>IF(AB214="","",IF(AV213="",AB214,MAX(AV213,AB214)))</f>
        <v/>
      </c>
      <c r="AW214" s="17">
        <f>IF(AC214="","",IF(AW213="",AC214,MAX(AW213,AC214)))</f>
        <v/>
      </c>
      <c r="AX214" s="17">
        <f>IF(AD214="","",IF(AX213="",AD214,MAX(AX213,AD214)))</f>
        <v/>
      </c>
      <c r="AY214" s="17">
        <f>IF(Z214="","",AT214-Z214)</f>
        <v/>
      </c>
      <c r="AZ214" s="17">
        <f>IF(AA214="","",AU214-AA214)</f>
        <v/>
      </c>
      <c r="BA214" s="17">
        <f>IF(AB214="","",AV214-AB214)</f>
        <v/>
      </c>
      <c r="BB214" s="17">
        <f>IF(AC214="","",AW214-AC214)</f>
        <v/>
      </c>
      <c r="BC214" s="17">
        <f>IF(AD214="","",AX214-AD214)</f>
        <v/>
      </c>
      <c r="BD214" s="17">
        <f>IF(OR(AE214="",B214=""),"",SUMIFS($AE$2:AE214,$B$2:B214,B214))</f>
        <v/>
      </c>
      <c r="BE214" s="17">
        <f>IF(OR(AF214="",B214=""),"",SUMIFS($AF$2:AF214,$B$2:B214,B214))</f>
        <v/>
      </c>
      <c r="BF214" s="17">
        <f>IF(OR(AG214="",B214=""),"",SUMIFS($AG$2:AG214,$B$2:B214,B214))</f>
        <v/>
      </c>
      <c r="BG214" s="17">
        <f>IF(OR(AH214="",B214=""),"",SUMIFS($AH$2:AH214,$B$2:B214,B214))</f>
        <v/>
      </c>
      <c r="BH214" s="17">
        <f>IF(OR(AI214="",B214=""),"",SUMIFS($AI$2:AI214,$B$2:B214,B214))</f>
        <v/>
      </c>
      <c r="BI214" s="17">
        <f>IF(AJ214="","",IF(BI213="",AJ214,MAX(BI213,AJ214)))</f>
        <v/>
      </c>
      <c r="BJ214" s="17">
        <f>IF(AK214="","",IF(BJ213="",AK214,MAX(BJ213,AK214)))</f>
        <v/>
      </c>
      <c r="BK214" s="17">
        <f>IF(AL214="","",IF(BK213="",AL214,MAX(BK213,AL214)))</f>
        <v/>
      </c>
      <c r="BL214" s="17">
        <f>IF(AM214="","",IF(BL213="",AM214,MAX(BL213,AM214)))</f>
        <v/>
      </c>
      <c r="BM214" s="17">
        <f>IF(AN214="","",IF(BM213="",AN214,MAX(BM213,AN214)))</f>
        <v/>
      </c>
      <c r="BN214" s="17">
        <f>IF(AJ214="","",BI214-AJ214)</f>
        <v/>
      </c>
      <c r="BO214" s="17">
        <f>IF(AK214="","",BJ214-AK214)</f>
        <v/>
      </c>
      <c r="BP214" s="17">
        <f>IF(AL214="","",BK214-AL214)</f>
        <v/>
      </c>
      <c r="BQ214" s="17">
        <f>IF(AM214="","",BL214-AM214)</f>
        <v/>
      </c>
      <c r="BR214" s="17">
        <f>IF(AN214="","",BM214-AN214)</f>
        <v/>
      </c>
    </row>
    <row r="215">
      <c r="A215">
        <f>ROW()-1</f>
        <v/>
      </c>
      <c r="B215" s="9" t="n"/>
      <c r="C215" s="12" t="n"/>
      <c r="D215" s="11">
        <f>IF(B215="","",CHOOSE(WEEKDAY(B215,2),"Lu","Ma","Mi","Jo","Vi","Sa","Du"))</f>
        <v/>
      </c>
      <c r="E215" s="11">
        <f>IF(OR(B215="",C215=""),"",IF(OR(WEEKDAY(B215,2)=1,WEEKDAY(B215,2)=5),"D",IF(AND(C215&gt;=TIME(15,30,0),C215&lt;TIME(16,30,0)),"C",IF(AND(AND(WEEKDAY(B215,2)&gt;=2,WEEKDAY(B215,2)&lt;=4),C215&gt;=TIME(16,35,0),C215&lt;TIME(17,0,0)),"A1",IF(AND(AND(WEEKDAY(B215,2)&gt;=2,WEEKDAY(B215,2)&lt;=4),C215&gt;=TIME(17,0,0),C215&lt;TIME(18,0,0)),"A2",IF(AND(AND(WEEKDAY(B215,2)&gt;=2,WEEKDAY(B215,2)&lt;=4),C215&gt;=TIME(18,0,0),C215&lt;TIME(19,0,0)),"A3",IF(AND(AND(WEEKDAY(B215,2)&gt;=2,WEEKDAY(B215,2)&lt;=4),C215&gt;=TIME(22,0,0),C215&lt;TIME(22,45,0)),"B","Other")))))))</f>
        <v/>
      </c>
      <c r="F215" s="12" t="n"/>
      <c r="G215" s="12" t="n"/>
      <c r="H215" s="12" t="n"/>
      <c r="I215" s="12" t="n"/>
      <c r="J215" s="13" t="n"/>
      <c r="K215" s="13" t="n"/>
      <c r="L215" s="13" t="n"/>
      <c r="M215" s="13" t="n"/>
      <c r="N215" s="12" t="n"/>
      <c r="O215" s="12" t="n"/>
      <c r="P215" s="14">
        <f>IF(N215="","",IF(N215="SL",-1,K215/J215))</f>
        <v/>
      </c>
      <c r="Q215" s="14">
        <f>IF(N215="","",IF(OR(N215="SL",N215="TP0"),-1,L215/J215))</f>
        <v/>
      </c>
      <c r="R215" s="14">
        <f>IF(N215="","",IF(N215="TP2",M215/J215,-1))</f>
        <v/>
      </c>
      <c r="S215" s="14">
        <f>IF(N215="","",IF(N215="SL",-1,IF(N215="TP0",0.5*K215/J215,0.5*(K215+L215)/J215)))</f>
        <v/>
      </c>
      <c r="T215" s="14">
        <f>IF(N215="","",IF(N215="SL",-1,IF(N215="TP0",0.5*K215/J215-0.5,0.5*(K215+L215)/J215)))</f>
        <v/>
      </c>
      <c r="U215" s="15">
        <f>IF(P215="","",P215*J215/100*Config!$B$4)</f>
        <v/>
      </c>
      <c r="V215" s="15">
        <f>IF(Q215="","",Q215*J215/100*Config!$B$4)</f>
        <v/>
      </c>
      <c r="W215" s="15">
        <f>IF(R215="","",R215*J215/100*Config!$B$4)</f>
        <v/>
      </c>
      <c r="X215" s="15">
        <f>IF(S215="","",S215*J215/100*Config!$B$4)</f>
        <v/>
      </c>
      <c r="Y215" s="15">
        <f>IF(T215="","",T215*J215/100*Config!$B$4)</f>
        <v/>
      </c>
      <c r="Z215" s="15">
        <f>IF(U215="","",Config!$B$4 + SUM($U$2:U215))</f>
        <v/>
      </c>
      <c r="AA215" s="15">
        <f>IF(V215="","",Config!$B$4 + SUM($V$2:V215))</f>
        <v/>
      </c>
      <c r="AB215" s="15">
        <f>IF(W215="","",Config!$B$4 + SUM($W$2:W215))</f>
        <v/>
      </c>
      <c r="AC215" s="15">
        <f>IF(X215="","",Config!$B$4 + SUM($X$2:X215))</f>
        <v/>
      </c>
      <c r="AD215" s="15">
        <f>IF(Y215="","",Config!$B$4 + SUM($Y$2:Y215))</f>
        <v/>
      </c>
      <c r="AE215" s="15">
        <f>IF(P215="","",P215*J215/100*Config!$B$11)</f>
        <v/>
      </c>
      <c r="AF215" s="15">
        <f>IF(Q215="","",Q215*J215/100*Config!$B$11)</f>
        <v/>
      </c>
      <c r="AG215" s="15">
        <f>IF(R215="","",R215*J215/100*Config!$B$11)</f>
        <v/>
      </c>
      <c r="AH215" s="15">
        <f>IF(S215="","",S215*J215/100*Config!$B$11)</f>
        <v/>
      </c>
      <c r="AI215" s="15">
        <f>IF(T215="","",T215*J215/100*Config!$B$11)</f>
        <v/>
      </c>
      <c r="AJ215" s="15">
        <f>IF(AE215="","",Config!$B$9 + SUM($AE$2:AE215))</f>
        <v/>
      </c>
      <c r="AK215" s="15">
        <f>IF(AF215="","",Config!$B$9 + SUM($AF$2:AF215))</f>
        <v/>
      </c>
      <c r="AL215" s="15">
        <f>IF(AG215="","",Config!$B$9 + SUM($AG$2:AG215))</f>
        <v/>
      </c>
      <c r="AM215" s="15">
        <f>IF(AH215="","",Config!$B$9 + SUM($AH$2:AH215))</f>
        <v/>
      </c>
      <c r="AN215" s="15">
        <f>IF(AI215="","",Config!$B$9 + SUM($AI$2:AI215))</f>
        <v/>
      </c>
      <c r="AO215" s="16">
        <f>IF(P215="","",IF(P215&gt;0,1,0))</f>
        <v/>
      </c>
      <c r="AP215" s="16">
        <f>IF(Q215="","",IF(Q215&gt;0,1,0))</f>
        <v/>
      </c>
      <c r="AQ215" s="16">
        <f>IF(R215="","",IF(R215&gt;0,1,0))</f>
        <v/>
      </c>
      <c r="AR215" s="16">
        <f>IF(S215="","",IF(S215&gt;0,1,0))</f>
        <v/>
      </c>
      <c r="AS215" s="16">
        <f>IF(T215="","",IF(T215&gt;0,1,0))</f>
        <v/>
      </c>
      <c r="AT215" s="17">
        <f>IF(Z215="","",IF(AT214="",Z215,MAX(AT214,Z215)))</f>
        <v/>
      </c>
      <c r="AU215" s="17">
        <f>IF(AA215="","",IF(AU214="",AA215,MAX(AU214,AA215)))</f>
        <v/>
      </c>
      <c r="AV215" s="17">
        <f>IF(AB215="","",IF(AV214="",AB215,MAX(AV214,AB215)))</f>
        <v/>
      </c>
      <c r="AW215" s="17">
        <f>IF(AC215="","",IF(AW214="",AC215,MAX(AW214,AC215)))</f>
        <v/>
      </c>
      <c r="AX215" s="17">
        <f>IF(AD215="","",IF(AX214="",AD215,MAX(AX214,AD215)))</f>
        <v/>
      </c>
      <c r="AY215" s="17">
        <f>IF(Z215="","",AT215-Z215)</f>
        <v/>
      </c>
      <c r="AZ215" s="17">
        <f>IF(AA215="","",AU215-AA215)</f>
        <v/>
      </c>
      <c r="BA215" s="17">
        <f>IF(AB215="","",AV215-AB215)</f>
        <v/>
      </c>
      <c r="BB215" s="17">
        <f>IF(AC215="","",AW215-AC215)</f>
        <v/>
      </c>
      <c r="BC215" s="17">
        <f>IF(AD215="","",AX215-AD215)</f>
        <v/>
      </c>
      <c r="BD215" s="17">
        <f>IF(OR(AE215="",B215=""),"",SUMIFS($AE$2:AE215,$B$2:B215,B215))</f>
        <v/>
      </c>
      <c r="BE215" s="17">
        <f>IF(OR(AF215="",B215=""),"",SUMIFS($AF$2:AF215,$B$2:B215,B215))</f>
        <v/>
      </c>
      <c r="BF215" s="17">
        <f>IF(OR(AG215="",B215=""),"",SUMIFS($AG$2:AG215,$B$2:B215,B215))</f>
        <v/>
      </c>
      <c r="BG215" s="17">
        <f>IF(OR(AH215="",B215=""),"",SUMIFS($AH$2:AH215,$B$2:B215,B215))</f>
        <v/>
      </c>
      <c r="BH215" s="17">
        <f>IF(OR(AI215="",B215=""),"",SUMIFS($AI$2:AI215,$B$2:B215,B215))</f>
        <v/>
      </c>
      <c r="BI215" s="17">
        <f>IF(AJ215="","",IF(BI214="",AJ215,MAX(BI214,AJ215)))</f>
        <v/>
      </c>
      <c r="BJ215" s="17">
        <f>IF(AK215="","",IF(BJ214="",AK215,MAX(BJ214,AK215)))</f>
        <v/>
      </c>
      <c r="BK215" s="17">
        <f>IF(AL215="","",IF(BK214="",AL215,MAX(BK214,AL215)))</f>
        <v/>
      </c>
      <c r="BL215" s="17">
        <f>IF(AM215="","",IF(BL214="",AM215,MAX(BL214,AM215)))</f>
        <v/>
      </c>
      <c r="BM215" s="17">
        <f>IF(AN215="","",IF(BM214="",AN215,MAX(BM214,AN215)))</f>
        <v/>
      </c>
      <c r="BN215" s="17">
        <f>IF(AJ215="","",BI215-AJ215)</f>
        <v/>
      </c>
      <c r="BO215" s="17">
        <f>IF(AK215="","",BJ215-AK215)</f>
        <v/>
      </c>
      <c r="BP215" s="17">
        <f>IF(AL215="","",BK215-AL215)</f>
        <v/>
      </c>
      <c r="BQ215" s="17">
        <f>IF(AM215="","",BL215-AM215)</f>
        <v/>
      </c>
      <c r="BR215" s="17">
        <f>IF(AN215="","",BM215-AN215)</f>
        <v/>
      </c>
    </row>
    <row r="216">
      <c r="A216">
        <f>ROW()-1</f>
        <v/>
      </c>
      <c r="B216" s="9" t="n"/>
      <c r="C216" s="12" t="n"/>
      <c r="D216" s="11">
        <f>IF(B216="","",CHOOSE(WEEKDAY(B216,2),"Lu","Ma","Mi","Jo","Vi","Sa","Du"))</f>
        <v/>
      </c>
      <c r="E216" s="11">
        <f>IF(OR(B216="",C216=""),"",IF(OR(WEEKDAY(B216,2)=1,WEEKDAY(B216,2)=5),"D",IF(AND(C216&gt;=TIME(15,30,0),C216&lt;TIME(16,30,0)),"C",IF(AND(AND(WEEKDAY(B216,2)&gt;=2,WEEKDAY(B216,2)&lt;=4),C216&gt;=TIME(16,35,0),C216&lt;TIME(17,0,0)),"A1",IF(AND(AND(WEEKDAY(B216,2)&gt;=2,WEEKDAY(B216,2)&lt;=4),C216&gt;=TIME(17,0,0),C216&lt;TIME(18,0,0)),"A2",IF(AND(AND(WEEKDAY(B216,2)&gt;=2,WEEKDAY(B216,2)&lt;=4),C216&gt;=TIME(18,0,0),C216&lt;TIME(19,0,0)),"A3",IF(AND(AND(WEEKDAY(B216,2)&gt;=2,WEEKDAY(B216,2)&lt;=4),C216&gt;=TIME(22,0,0),C216&lt;TIME(22,45,0)),"B","Other")))))))</f>
        <v/>
      </c>
      <c r="F216" s="12" t="n"/>
      <c r="G216" s="12" t="n"/>
      <c r="H216" s="12" t="n"/>
      <c r="I216" s="12" t="n"/>
      <c r="J216" s="13" t="n"/>
      <c r="K216" s="13" t="n"/>
      <c r="L216" s="13" t="n"/>
      <c r="M216" s="13" t="n"/>
      <c r="N216" s="12" t="n"/>
      <c r="O216" s="12" t="n"/>
      <c r="P216" s="14">
        <f>IF(N216="","",IF(N216="SL",-1,K216/J216))</f>
        <v/>
      </c>
      <c r="Q216" s="14">
        <f>IF(N216="","",IF(OR(N216="SL",N216="TP0"),-1,L216/J216))</f>
        <v/>
      </c>
      <c r="R216" s="14">
        <f>IF(N216="","",IF(N216="TP2",M216/J216,-1))</f>
        <v/>
      </c>
      <c r="S216" s="14">
        <f>IF(N216="","",IF(N216="SL",-1,IF(N216="TP0",0.5*K216/J216,0.5*(K216+L216)/J216)))</f>
        <v/>
      </c>
      <c r="T216" s="14">
        <f>IF(N216="","",IF(N216="SL",-1,IF(N216="TP0",0.5*K216/J216-0.5,0.5*(K216+L216)/J216)))</f>
        <v/>
      </c>
      <c r="U216" s="15">
        <f>IF(P216="","",P216*J216/100*Config!$B$4)</f>
        <v/>
      </c>
      <c r="V216" s="15">
        <f>IF(Q216="","",Q216*J216/100*Config!$B$4)</f>
        <v/>
      </c>
      <c r="W216" s="15">
        <f>IF(R216="","",R216*J216/100*Config!$B$4)</f>
        <v/>
      </c>
      <c r="X216" s="15">
        <f>IF(S216="","",S216*J216/100*Config!$B$4)</f>
        <v/>
      </c>
      <c r="Y216" s="15">
        <f>IF(T216="","",T216*J216/100*Config!$B$4)</f>
        <v/>
      </c>
      <c r="Z216" s="15">
        <f>IF(U216="","",Config!$B$4 + SUM($U$2:U216))</f>
        <v/>
      </c>
      <c r="AA216" s="15">
        <f>IF(V216="","",Config!$B$4 + SUM($V$2:V216))</f>
        <v/>
      </c>
      <c r="AB216" s="15">
        <f>IF(W216="","",Config!$B$4 + SUM($W$2:W216))</f>
        <v/>
      </c>
      <c r="AC216" s="15">
        <f>IF(X216="","",Config!$B$4 + SUM($X$2:X216))</f>
        <v/>
      </c>
      <c r="AD216" s="15">
        <f>IF(Y216="","",Config!$B$4 + SUM($Y$2:Y216))</f>
        <v/>
      </c>
      <c r="AE216" s="15">
        <f>IF(P216="","",P216*J216/100*Config!$B$11)</f>
        <v/>
      </c>
      <c r="AF216" s="15">
        <f>IF(Q216="","",Q216*J216/100*Config!$B$11)</f>
        <v/>
      </c>
      <c r="AG216" s="15">
        <f>IF(R216="","",R216*J216/100*Config!$B$11)</f>
        <v/>
      </c>
      <c r="AH216" s="15">
        <f>IF(S216="","",S216*J216/100*Config!$B$11)</f>
        <v/>
      </c>
      <c r="AI216" s="15">
        <f>IF(T216="","",T216*J216/100*Config!$B$11)</f>
        <v/>
      </c>
      <c r="AJ216" s="15">
        <f>IF(AE216="","",Config!$B$9 + SUM($AE$2:AE216))</f>
        <v/>
      </c>
      <c r="AK216" s="15">
        <f>IF(AF216="","",Config!$B$9 + SUM($AF$2:AF216))</f>
        <v/>
      </c>
      <c r="AL216" s="15">
        <f>IF(AG216="","",Config!$B$9 + SUM($AG$2:AG216))</f>
        <v/>
      </c>
      <c r="AM216" s="15">
        <f>IF(AH216="","",Config!$B$9 + SUM($AH$2:AH216))</f>
        <v/>
      </c>
      <c r="AN216" s="15">
        <f>IF(AI216="","",Config!$B$9 + SUM($AI$2:AI216))</f>
        <v/>
      </c>
      <c r="AO216" s="16">
        <f>IF(P216="","",IF(P216&gt;0,1,0))</f>
        <v/>
      </c>
      <c r="AP216" s="16">
        <f>IF(Q216="","",IF(Q216&gt;0,1,0))</f>
        <v/>
      </c>
      <c r="AQ216" s="16">
        <f>IF(R216="","",IF(R216&gt;0,1,0))</f>
        <v/>
      </c>
      <c r="AR216" s="16">
        <f>IF(S216="","",IF(S216&gt;0,1,0))</f>
        <v/>
      </c>
      <c r="AS216" s="16">
        <f>IF(T216="","",IF(T216&gt;0,1,0))</f>
        <v/>
      </c>
      <c r="AT216" s="17">
        <f>IF(Z216="","",IF(AT215="",Z216,MAX(AT215,Z216)))</f>
        <v/>
      </c>
      <c r="AU216" s="17">
        <f>IF(AA216="","",IF(AU215="",AA216,MAX(AU215,AA216)))</f>
        <v/>
      </c>
      <c r="AV216" s="17">
        <f>IF(AB216="","",IF(AV215="",AB216,MAX(AV215,AB216)))</f>
        <v/>
      </c>
      <c r="AW216" s="17">
        <f>IF(AC216="","",IF(AW215="",AC216,MAX(AW215,AC216)))</f>
        <v/>
      </c>
      <c r="AX216" s="17">
        <f>IF(AD216="","",IF(AX215="",AD216,MAX(AX215,AD216)))</f>
        <v/>
      </c>
      <c r="AY216" s="17">
        <f>IF(Z216="","",AT216-Z216)</f>
        <v/>
      </c>
      <c r="AZ216" s="17">
        <f>IF(AA216="","",AU216-AA216)</f>
        <v/>
      </c>
      <c r="BA216" s="17">
        <f>IF(AB216="","",AV216-AB216)</f>
        <v/>
      </c>
      <c r="BB216" s="17">
        <f>IF(AC216="","",AW216-AC216)</f>
        <v/>
      </c>
      <c r="BC216" s="17">
        <f>IF(AD216="","",AX216-AD216)</f>
        <v/>
      </c>
      <c r="BD216" s="17">
        <f>IF(OR(AE216="",B216=""),"",SUMIFS($AE$2:AE216,$B$2:B216,B216))</f>
        <v/>
      </c>
      <c r="BE216" s="17">
        <f>IF(OR(AF216="",B216=""),"",SUMIFS($AF$2:AF216,$B$2:B216,B216))</f>
        <v/>
      </c>
      <c r="BF216" s="17">
        <f>IF(OR(AG216="",B216=""),"",SUMIFS($AG$2:AG216,$B$2:B216,B216))</f>
        <v/>
      </c>
      <c r="BG216" s="17">
        <f>IF(OR(AH216="",B216=""),"",SUMIFS($AH$2:AH216,$B$2:B216,B216))</f>
        <v/>
      </c>
      <c r="BH216" s="17">
        <f>IF(OR(AI216="",B216=""),"",SUMIFS($AI$2:AI216,$B$2:B216,B216))</f>
        <v/>
      </c>
      <c r="BI216" s="17">
        <f>IF(AJ216="","",IF(BI215="",AJ216,MAX(BI215,AJ216)))</f>
        <v/>
      </c>
      <c r="BJ216" s="17">
        <f>IF(AK216="","",IF(BJ215="",AK216,MAX(BJ215,AK216)))</f>
        <v/>
      </c>
      <c r="BK216" s="17">
        <f>IF(AL216="","",IF(BK215="",AL216,MAX(BK215,AL216)))</f>
        <v/>
      </c>
      <c r="BL216" s="17">
        <f>IF(AM216="","",IF(BL215="",AM216,MAX(BL215,AM216)))</f>
        <v/>
      </c>
      <c r="BM216" s="17">
        <f>IF(AN216="","",IF(BM215="",AN216,MAX(BM215,AN216)))</f>
        <v/>
      </c>
      <c r="BN216" s="17">
        <f>IF(AJ216="","",BI216-AJ216)</f>
        <v/>
      </c>
      <c r="BO216" s="17">
        <f>IF(AK216="","",BJ216-AK216)</f>
        <v/>
      </c>
      <c r="BP216" s="17">
        <f>IF(AL216="","",BK216-AL216)</f>
        <v/>
      </c>
      <c r="BQ216" s="17">
        <f>IF(AM216="","",BL216-AM216)</f>
        <v/>
      </c>
      <c r="BR216" s="17">
        <f>IF(AN216="","",BM216-AN216)</f>
        <v/>
      </c>
    </row>
    <row r="217">
      <c r="A217">
        <f>ROW()-1</f>
        <v/>
      </c>
      <c r="B217" s="9" t="n"/>
      <c r="C217" s="12" t="n"/>
      <c r="D217" s="11">
        <f>IF(B217="","",CHOOSE(WEEKDAY(B217,2),"Lu","Ma","Mi","Jo","Vi","Sa","Du"))</f>
        <v/>
      </c>
      <c r="E217" s="11">
        <f>IF(OR(B217="",C217=""),"",IF(OR(WEEKDAY(B217,2)=1,WEEKDAY(B217,2)=5),"D",IF(AND(C217&gt;=TIME(15,30,0),C217&lt;TIME(16,30,0)),"C",IF(AND(AND(WEEKDAY(B217,2)&gt;=2,WEEKDAY(B217,2)&lt;=4),C217&gt;=TIME(16,35,0),C217&lt;TIME(17,0,0)),"A1",IF(AND(AND(WEEKDAY(B217,2)&gt;=2,WEEKDAY(B217,2)&lt;=4),C217&gt;=TIME(17,0,0),C217&lt;TIME(18,0,0)),"A2",IF(AND(AND(WEEKDAY(B217,2)&gt;=2,WEEKDAY(B217,2)&lt;=4),C217&gt;=TIME(18,0,0),C217&lt;TIME(19,0,0)),"A3",IF(AND(AND(WEEKDAY(B217,2)&gt;=2,WEEKDAY(B217,2)&lt;=4),C217&gt;=TIME(22,0,0),C217&lt;TIME(22,45,0)),"B","Other")))))))</f>
        <v/>
      </c>
      <c r="F217" s="12" t="n"/>
      <c r="G217" s="12" t="n"/>
      <c r="H217" s="12" t="n"/>
      <c r="I217" s="12" t="n"/>
      <c r="J217" s="13" t="n"/>
      <c r="K217" s="13" t="n"/>
      <c r="L217" s="13" t="n"/>
      <c r="M217" s="13" t="n"/>
      <c r="N217" s="12" t="n"/>
      <c r="O217" s="12" t="n"/>
      <c r="P217" s="14">
        <f>IF(N217="","",IF(N217="SL",-1,K217/J217))</f>
        <v/>
      </c>
      <c r="Q217" s="14">
        <f>IF(N217="","",IF(OR(N217="SL",N217="TP0"),-1,L217/J217))</f>
        <v/>
      </c>
      <c r="R217" s="14">
        <f>IF(N217="","",IF(N217="TP2",M217/J217,-1))</f>
        <v/>
      </c>
      <c r="S217" s="14">
        <f>IF(N217="","",IF(N217="SL",-1,IF(N217="TP0",0.5*K217/J217,0.5*(K217+L217)/J217)))</f>
        <v/>
      </c>
      <c r="T217" s="14">
        <f>IF(N217="","",IF(N217="SL",-1,IF(N217="TP0",0.5*K217/J217-0.5,0.5*(K217+L217)/J217)))</f>
        <v/>
      </c>
      <c r="U217" s="15">
        <f>IF(P217="","",P217*J217/100*Config!$B$4)</f>
        <v/>
      </c>
      <c r="V217" s="15">
        <f>IF(Q217="","",Q217*J217/100*Config!$B$4)</f>
        <v/>
      </c>
      <c r="W217" s="15">
        <f>IF(R217="","",R217*J217/100*Config!$B$4)</f>
        <v/>
      </c>
      <c r="X217" s="15">
        <f>IF(S217="","",S217*J217/100*Config!$B$4)</f>
        <v/>
      </c>
      <c r="Y217" s="15">
        <f>IF(T217="","",T217*J217/100*Config!$B$4)</f>
        <v/>
      </c>
      <c r="Z217" s="15">
        <f>IF(U217="","",Config!$B$4 + SUM($U$2:U217))</f>
        <v/>
      </c>
      <c r="AA217" s="15">
        <f>IF(V217="","",Config!$B$4 + SUM($V$2:V217))</f>
        <v/>
      </c>
      <c r="AB217" s="15">
        <f>IF(W217="","",Config!$B$4 + SUM($W$2:W217))</f>
        <v/>
      </c>
      <c r="AC217" s="15">
        <f>IF(X217="","",Config!$B$4 + SUM($X$2:X217))</f>
        <v/>
      </c>
      <c r="AD217" s="15">
        <f>IF(Y217="","",Config!$B$4 + SUM($Y$2:Y217))</f>
        <v/>
      </c>
      <c r="AE217" s="15">
        <f>IF(P217="","",P217*J217/100*Config!$B$11)</f>
        <v/>
      </c>
      <c r="AF217" s="15">
        <f>IF(Q217="","",Q217*J217/100*Config!$B$11)</f>
        <v/>
      </c>
      <c r="AG217" s="15">
        <f>IF(R217="","",R217*J217/100*Config!$B$11)</f>
        <v/>
      </c>
      <c r="AH217" s="15">
        <f>IF(S217="","",S217*J217/100*Config!$B$11)</f>
        <v/>
      </c>
      <c r="AI217" s="15">
        <f>IF(T217="","",T217*J217/100*Config!$B$11)</f>
        <v/>
      </c>
      <c r="AJ217" s="15">
        <f>IF(AE217="","",Config!$B$9 + SUM($AE$2:AE217))</f>
        <v/>
      </c>
      <c r="AK217" s="15">
        <f>IF(AF217="","",Config!$B$9 + SUM($AF$2:AF217))</f>
        <v/>
      </c>
      <c r="AL217" s="15">
        <f>IF(AG217="","",Config!$B$9 + SUM($AG$2:AG217))</f>
        <v/>
      </c>
      <c r="AM217" s="15">
        <f>IF(AH217="","",Config!$B$9 + SUM($AH$2:AH217))</f>
        <v/>
      </c>
      <c r="AN217" s="15">
        <f>IF(AI217="","",Config!$B$9 + SUM($AI$2:AI217))</f>
        <v/>
      </c>
      <c r="AO217" s="16">
        <f>IF(P217="","",IF(P217&gt;0,1,0))</f>
        <v/>
      </c>
      <c r="AP217" s="16">
        <f>IF(Q217="","",IF(Q217&gt;0,1,0))</f>
        <v/>
      </c>
      <c r="AQ217" s="16">
        <f>IF(R217="","",IF(R217&gt;0,1,0))</f>
        <v/>
      </c>
      <c r="AR217" s="16">
        <f>IF(S217="","",IF(S217&gt;0,1,0))</f>
        <v/>
      </c>
      <c r="AS217" s="16">
        <f>IF(T217="","",IF(T217&gt;0,1,0))</f>
        <v/>
      </c>
      <c r="AT217" s="17">
        <f>IF(Z217="","",IF(AT216="",Z217,MAX(AT216,Z217)))</f>
        <v/>
      </c>
      <c r="AU217" s="17">
        <f>IF(AA217="","",IF(AU216="",AA217,MAX(AU216,AA217)))</f>
        <v/>
      </c>
      <c r="AV217" s="17">
        <f>IF(AB217="","",IF(AV216="",AB217,MAX(AV216,AB217)))</f>
        <v/>
      </c>
      <c r="AW217" s="17">
        <f>IF(AC217="","",IF(AW216="",AC217,MAX(AW216,AC217)))</f>
        <v/>
      </c>
      <c r="AX217" s="17">
        <f>IF(AD217="","",IF(AX216="",AD217,MAX(AX216,AD217)))</f>
        <v/>
      </c>
      <c r="AY217" s="17">
        <f>IF(Z217="","",AT217-Z217)</f>
        <v/>
      </c>
      <c r="AZ217" s="17">
        <f>IF(AA217="","",AU217-AA217)</f>
        <v/>
      </c>
      <c r="BA217" s="17">
        <f>IF(AB217="","",AV217-AB217)</f>
        <v/>
      </c>
      <c r="BB217" s="17">
        <f>IF(AC217="","",AW217-AC217)</f>
        <v/>
      </c>
      <c r="BC217" s="17">
        <f>IF(AD217="","",AX217-AD217)</f>
        <v/>
      </c>
      <c r="BD217" s="17">
        <f>IF(OR(AE217="",B217=""),"",SUMIFS($AE$2:AE217,$B$2:B217,B217))</f>
        <v/>
      </c>
      <c r="BE217" s="17">
        <f>IF(OR(AF217="",B217=""),"",SUMIFS($AF$2:AF217,$B$2:B217,B217))</f>
        <v/>
      </c>
      <c r="BF217" s="17">
        <f>IF(OR(AG217="",B217=""),"",SUMIFS($AG$2:AG217,$B$2:B217,B217))</f>
        <v/>
      </c>
      <c r="BG217" s="17">
        <f>IF(OR(AH217="",B217=""),"",SUMIFS($AH$2:AH217,$B$2:B217,B217))</f>
        <v/>
      </c>
      <c r="BH217" s="17">
        <f>IF(OR(AI217="",B217=""),"",SUMIFS($AI$2:AI217,$B$2:B217,B217))</f>
        <v/>
      </c>
      <c r="BI217" s="17">
        <f>IF(AJ217="","",IF(BI216="",AJ217,MAX(BI216,AJ217)))</f>
        <v/>
      </c>
      <c r="BJ217" s="17">
        <f>IF(AK217="","",IF(BJ216="",AK217,MAX(BJ216,AK217)))</f>
        <v/>
      </c>
      <c r="BK217" s="17">
        <f>IF(AL217="","",IF(BK216="",AL217,MAX(BK216,AL217)))</f>
        <v/>
      </c>
      <c r="BL217" s="17">
        <f>IF(AM217="","",IF(BL216="",AM217,MAX(BL216,AM217)))</f>
        <v/>
      </c>
      <c r="BM217" s="17">
        <f>IF(AN217="","",IF(BM216="",AN217,MAX(BM216,AN217)))</f>
        <v/>
      </c>
      <c r="BN217" s="17">
        <f>IF(AJ217="","",BI217-AJ217)</f>
        <v/>
      </c>
      <c r="BO217" s="17">
        <f>IF(AK217="","",BJ217-AK217)</f>
        <v/>
      </c>
      <c r="BP217" s="17">
        <f>IF(AL217="","",BK217-AL217)</f>
        <v/>
      </c>
      <c r="BQ217" s="17">
        <f>IF(AM217="","",BL217-AM217)</f>
        <v/>
      </c>
      <c r="BR217" s="17">
        <f>IF(AN217="","",BM217-AN217)</f>
        <v/>
      </c>
    </row>
    <row r="218">
      <c r="A218">
        <f>ROW()-1</f>
        <v/>
      </c>
      <c r="B218" s="9" t="n"/>
      <c r="C218" s="12" t="n"/>
      <c r="D218" s="11">
        <f>IF(B218="","",CHOOSE(WEEKDAY(B218,2),"Lu","Ma","Mi","Jo","Vi","Sa","Du"))</f>
        <v/>
      </c>
      <c r="E218" s="11">
        <f>IF(OR(B218="",C218=""),"",IF(OR(WEEKDAY(B218,2)=1,WEEKDAY(B218,2)=5),"D",IF(AND(C218&gt;=TIME(15,30,0),C218&lt;TIME(16,30,0)),"C",IF(AND(AND(WEEKDAY(B218,2)&gt;=2,WEEKDAY(B218,2)&lt;=4),C218&gt;=TIME(16,35,0),C218&lt;TIME(17,0,0)),"A1",IF(AND(AND(WEEKDAY(B218,2)&gt;=2,WEEKDAY(B218,2)&lt;=4),C218&gt;=TIME(17,0,0),C218&lt;TIME(18,0,0)),"A2",IF(AND(AND(WEEKDAY(B218,2)&gt;=2,WEEKDAY(B218,2)&lt;=4),C218&gt;=TIME(18,0,0),C218&lt;TIME(19,0,0)),"A3",IF(AND(AND(WEEKDAY(B218,2)&gt;=2,WEEKDAY(B218,2)&lt;=4),C218&gt;=TIME(22,0,0),C218&lt;TIME(22,45,0)),"B","Other")))))))</f>
        <v/>
      </c>
      <c r="F218" s="12" t="n"/>
      <c r="G218" s="12" t="n"/>
      <c r="H218" s="12" t="n"/>
      <c r="I218" s="12" t="n"/>
      <c r="J218" s="13" t="n"/>
      <c r="K218" s="13" t="n"/>
      <c r="L218" s="13" t="n"/>
      <c r="M218" s="13" t="n"/>
      <c r="N218" s="12" t="n"/>
      <c r="O218" s="12" t="n"/>
      <c r="P218" s="14">
        <f>IF(N218="","",IF(N218="SL",-1,K218/J218))</f>
        <v/>
      </c>
      <c r="Q218" s="14">
        <f>IF(N218="","",IF(OR(N218="SL",N218="TP0"),-1,L218/J218))</f>
        <v/>
      </c>
      <c r="R218" s="14">
        <f>IF(N218="","",IF(N218="TP2",M218/J218,-1))</f>
        <v/>
      </c>
      <c r="S218" s="14">
        <f>IF(N218="","",IF(N218="SL",-1,IF(N218="TP0",0.5*K218/J218,0.5*(K218+L218)/J218)))</f>
        <v/>
      </c>
      <c r="T218" s="14">
        <f>IF(N218="","",IF(N218="SL",-1,IF(N218="TP0",0.5*K218/J218-0.5,0.5*(K218+L218)/J218)))</f>
        <v/>
      </c>
      <c r="U218" s="15">
        <f>IF(P218="","",P218*J218/100*Config!$B$4)</f>
        <v/>
      </c>
      <c r="V218" s="15">
        <f>IF(Q218="","",Q218*J218/100*Config!$B$4)</f>
        <v/>
      </c>
      <c r="W218" s="15">
        <f>IF(R218="","",R218*J218/100*Config!$B$4)</f>
        <v/>
      </c>
      <c r="X218" s="15">
        <f>IF(S218="","",S218*J218/100*Config!$B$4)</f>
        <v/>
      </c>
      <c r="Y218" s="15">
        <f>IF(T218="","",T218*J218/100*Config!$B$4)</f>
        <v/>
      </c>
      <c r="Z218" s="15">
        <f>IF(U218="","",Config!$B$4 + SUM($U$2:U218))</f>
        <v/>
      </c>
      <c r="AA218" s="15">
        <f>IF(V218="","",Config!$B$4 + SUM($V$2:V218))</f>
        <v/>
      </c>
      <c r="AB218" s="15">
        <f>IF(W218="","",Config!$B$4 + SUM($W$2:W218))</f>
        <v/>
      </c>
      <c r="AC218" s="15">
        <f>IF(X218="","",Config!$B$4 + SUM($X$2:X218))</f>
        <v/>
      </c>
      <c r="AD218" s="15">
        <f>IF(Y218="","",Config!$B$4 + SUM($Y$2:Y218))</f>
        <v/>
      </c>
      <c r="AE218" s="15">
        <f>IF(P218="","",P218*J218/100*Config!$B$11)</f>
        <v/>
      </c>
      <c r="AF218" s="15">
        <f>IF(Q218="","",Q218*J218/100*Config!$B$11)</f>
        <v/>
      </c>
      <c r="AG218" s="15">
        <f>IF(R218="","",R218*J218/100*Config!$B$11)</f>
        <v/>
      </c>
      <c r="AH218" s="15">
        <f>IF(S218="","",S218*J218/100*Config!$B$11)</f>
        <v/>
      </c>
      <c r="AI218" s="15">
        <f>IF(T218="","",T218*J218/100*Config!$B$11)</f>
        <v/>
      </c>
      <c r="AJ218" s="15">
        <f>IF(AE218="","",Config!$B$9 + SUM($AE$2:AE218))</f>
        <v/>
      </c>
      <c r="AK218" s="15">
        <f>IF(AF218="","",Config!$B$9 + SUM($AF$2:AF218))</f>
        <v/>
      </c>
      <c r="AL218" s="15">
        <f>IF(AG218="","",Config!$B$9 + SUM($AG$2:AG218))</f>
        <v/>
      </c>
      <c r="AM218" s="15">
        <f>IF(AH218="","",Config!$B$9 + SUM($AH$2:AH218))</f>
        <v/>
      </c>
      <c r="AN218" s="15">
        <f>IF(AI218="","",Config!$B$9 + SUM($AI$2:AI218))</f>
        <v/>
      </c>
      <c r="AO218" s="16">
        <f>IF(P218="","",IF(P218&gt;0,1,0))</f>
        <v/>
      </c>
      <c r="AP218" s="16">
        <f>IF(Q218="","",IF(Q218&gt;0,1,0))</f>
        <v/>
      </c>
      <c r="AQ218" s="16">
        <f>IF(R218="","",IF(R218&gt;0,1,0))</f>
        <v/>
      </c>
      <c r="AR218" s="16">
        <f>IF(S218="","",IF(S218&gt;0,1,0))</f>
        <v/>
      </c>
      <c r="AS218" s="16">
        <f>IF(T218="","",IF(T218&gt;0,1,0))</f>
        <v/>
      </c>
      <c r="AT218" s="17">
        <f>IF(Z218="","",IF(AT217="",Z218,MAX(AT217,Z218)))</f>
        <v/>
      </c>
      <c r="AU218" s="17">
        <f>IF(AA218="","",IF(AU217="",AA218,MAX(AU217,AA218)))</f>
        <v/>
      </c>
      <c r="AV218" s="17">
        <f>IF(AB218="","",IF(AV217="",AB218,MAX(AV217,AB218)))</f>
        <v/>
      </c>
      <c r="AW218" s="17">
        <f>IF(AC218="","",IF(AW217="",AC218,MAX(AW217,AC218)))</f>
        <v/>
      </c>
      <c r="AX218" s="17">
        <f>IF(AD218="","",IF(AX217="",AD218,MAX(AX217,AD218)))</f>
        <v/>
      </c>
      <c r="AY218" s="17">
        <f>IF(Z218="","",AT218-Z218)</f>
        <v/>
      </c>
      <c r="AZ218" s="17">
        <f>IF(AA218="","",AU218-AA218)</f>
        <v/>
      </c>
      <c r="BA218" s="17">
        <f>IF(AB218="","",AV218-AB218)</f>
        <v/>
      </c>
      <c r="BB218" s="17">
        <f>IF(AC218="","",AW218-AC218)</f>
        <v/>
      </c>
      <c r="BC218" s="17">
        <f>IF(AD218="","",AX218-AD218)</f>
        <v/>
      </c>
      <c r="BD218" s="17">
        <f>IF(OR(AE218="",B218=""),"",SUMIFS($AE$2:AE218,$B$2:B218,B218))</f>
        <v/>
      </c>
      <c r="BE218" s="17">
        <f>IF(OR(AF218="",B218=""),"",SUMIFS($AF$2:AF218,$B$2:B218,B218))</f>
        <v/>
      </c>
      <c r="BF218" s="17">
        <f>IF(OR(AG218="",B218=""),"",SUMIFS($AG$2:AG218,$B$2:B218,B218))</f>
        <v/>
      </c>
      <c r="BG218" s="17">
        <f>IF(OR(AH218="",B218=""),"",SUMIFS($AH$2:AH218,$B$2:B218,B218))</f>
        <v/>
      </c>
      <c r="BH218" s="17">
        <f>IF(OR(AI218="",B218=""),"",SUMIFS($AI$2:AI218,$B$2:B218,B218))</f>
        <v/>
      </c>
      <c r="BI218" s="17">
        <f>IF(AJ218="","",IF(BI217="",AJ218,MAX(BI217,AJ218)))</f>
        <v/>
      </c>
      <c r="BJ218" s="17">
        <f>IF(AK218="","",IF(BJ217="",AK218,MAX(BJ217,AK218)))</f>
        <v/>
      </c>
      <c r="BK218" s="17">
        <f>IF(AL218="","",IF(BK217="",AL218,MAX(BK217,AL218)))</f>
        <v/>
      </c>
      <c r="BL218" s="17">
        <f>IF(AM218="","",IF(BL217="",AM218,MAX(BL217,AM218)))</f>
        <v/>
      </c>
      <c r="BM218" s="17">
        <f>IF(AN218="","",IF(BM217="",AN218,MAX(BM217,AN218)))</f>
        <v/>
      </c>
      <c r="BN218" s="17">
        <f>IF(AJ218="","",BI218-AJ218)</f>
        <v/>
      </c>
      <c r="BO218" s="17">
        <f>IF(AK218="","",BJ218-AK218)</f>
        <v/>
      </c>
      <c r="BP218" s="17">
        <f>IF(AL218="","",BK218-AL218)</f>
        <v/>
      </c>
      <c r="BQ218" s="17">
        <f>IF(AM218="","",BL218-AM218)</f>
        <v/>
      </c>
      <c r="BR218" s="17">
        <f>IF(AN218="","",BM218-AN218)</f>
        <v/>
      </c>
    </row>
    <row r="219">
      <c r="A219">
        <f>ROW()-1</f>
        <v/>
      </c>
      <c r="B219" s="9" t="n"/>
      <c r="C219" s="12" t="n"/>
      <c r="D219" s="11">
        <f>IF(B219="","",CHOOSE(WEEKDAY(B219,2),"Lu","Ma","Mi","Jo","Vi","Sa","Du"))</f>
        <v/>
      </c>
      <c r="E219" s="11">
        <f>IF(OR(B219="",C219=""),"",IF(OR(WEEKDAY(B219,2)=1,WEEKDAY(B219,2)=5),"D",IF(AND(C219&gt;=TIME(15,30,0),C219&lt;TIME(16,30,0)),"C",IF(AND(AND(WEEKDAY(B219,2)&gt;=2,WEEKDAY(B219,2)&lt;=4),C219&gt;=TIME(16,35,0),C219&lt;TIME(17,0,0)),"A1",IF(AND(AND(WEEKDAY(B219,2)&gt;=2,WEEKDAY(B219,2)&lt;=4),C219&gt;=TIME(17,0,0),C219&lt;TIME(18,0,0)),"A2",IF(AND(AND(WEEKDAY(B219,2)&gt;=2,WEEKDAY(B219,2)&lt;=4),C219&gt;=TIME(18,0,0),C219&lt;TIME(19,0,0)),"A3",IF(AND(AND(WEEKDAY(B219,2)&gt;=2,WEEKDAY(B219,2)&lt;=4),C219&gt;=TIME(22,0,0),C219&lt;TIME(22,45,0)),"B","Other")))))))</f>
        <v/>
      </c>
      <c r="F219" s="12" t="n"/>
      <c r="G219" s="12" t="n"/>
      <c r="H219" s="12" t="n"/>
      <c r="I219" s="12" t="n"/>
      <c r="J219" s="13" t="n"/>
      <c r="K219" s="13" t="n"/>
      <c r="L219" s="13" t="n"/>
      <c r="M219" s="13" t="n"/>
      <c r="N219" s="12" t="n"/>
      <c r="O219" s="12" t="n"/>
      <c r="P219" s="14">
        <f>IF(N219="","",IF(N219="SL",-1,K219/J219))</f>
        <v/>
      </c>
      <c r="Q219" s="14">
        <f>IF(N219="","",IF(OR(N219="SL",N219="TP0"),-1,L219/J219))</f>
        <v/>
      </c>
      <c r="R219" s="14">
        <f>IF(N219="","",IF(N219="TP2",M219/J219,-1))</f>
        <v/>
      </c>
      <c r="S219" s="14">
        <f>IF(N219="","",IF(N219="SL",-1,IF(N219="TP0",0.5*K219/J219,0.5*(K219+L219)/J219)))</f>
        <v/>
      </c>
      <c r="T219" s="14">
        <f>IF(N219="","",IF(N219="SL",-1,IF(N219="TP0",0.5*K219/J219-0.5,0.5*(K219+L219)/J219)))</f>
        <v/>
      </c>
      <c r="U219" s="15">
        <f>IF(P219="","",P219*J219/100*Config!$B$4)</f>
        <v/>
      </c>
      <c r="V219" s="15">
        <f>IF(Q219="","",Q219*J219/100*Config!$B$4)</f>
        <v/>
      </c>
      <c r="W219" s="15">
        <f>IF(R219="","",R219*J219/100*Config!$B$4)</f>
        <v/>
      </c>
      <c r="X219" s="15">
        <f>IF(S219="","",S219*J219/100*Config!$B$4)</f>
        <v/>
      </c>
      <c r="Y219" s="15">
        <f>IF(T219="","",T219*J219/100*Config!$B$4)</f>
        <v/>
      </c>
      <c r="Z219" s="15">
        <f>IF(U219="","",Config!$B$4 + SUM($U$2:U219))</f>
        <v/>
      </c>
      <c r="AA219" s="15">
        <f>IF(V219="","",Config!$B$4 + SUM($V$2:V219))</f>
        <v/>
      </c>
      <c r="AB219" s="15">
        <f>IF(W219="","",Config!$B$4 + SUM($W$2:W219))</f>
        <v/>
      </c>
      <c r="AC219" s="15">
        <f>IF(X219="","",Config!$B$4 + SUM($X$2:X219))</f>
        <v/>
      </c>
      <c r="AD219" s="15">
        <f>IF(Y219="","",Config!$B$4 + SUM($Y$2:Y219))</f>
        <v/>
      </c>
      <c r="AE219" s="15">
        <f>IF(P219="","",P219*J219/100*Config!$B$11)</f>
        <v/>
      </c>
      <c r="AF219" s="15">
        <f>IF(Q219="","",Q219*J219/100*Config!$B$11)</f>
        <v/>
      </c>
      <c r="AG219" s="15">
        <f>IF(R219="","",R219*J219/100*Config!$B$11)</f>
        <v/>
      </c>
      <c r="AH219" s="15">
        <f>IF(S219="","",S219*J219/100*Config!$B$11)</f>
        <v/>
      </c>
      <c r="AI219" s="15">
        <f>IF(T219="","",T219*J219/100*Config!$B$11)</f>
        <v/>
      </c>
      <c r="AJ219" s="15">
        <f>IF(AE219="","",Config!$B$9 + SUM($AE$2:AE219))</f>
        <v/>
      </c>
      <c r="AK219" s="15">
        <f>IF(AF219="","",Config!$B$9 + SUM($AF$2:AF219))</f>
        <v/>
      </c>
      <c r="AL219" s="15">
        <f>IF(AG219="","",Config!$B$9 + SUM($AG$2:AG219))</f>
        <v/>
      </c>
      <c r="AM219" s="15">
        <f>IF(AH219="","",Config!$B$9 + SUM($AH$2:AH219))</f>
        <v/>
      </c>
      <c r="AN219" s="15">
        <f>IF(AI219="","",Config!$B$9 + SUM($AI$2:AI219))</f>
        <v/>
      </c>
      <c r="AO219" s="16">
        <f>IF(P219="","",IF(P219&gt;0,1,0))</f>
        <v/>
      </c>
      <c r="AP219" s="16">
        <f>IF(Q219="","",IF(Q219&gt;0,1,0))</f>
        <v/>
      </c>
      <c r="AQ219" s="16">
        <f>IF(R219="","",IF(R219&gt;0,1,0))</f>
        <v/>
      </c>
      <c r="AR219" s="16">
        <f>IF(S219="","",IF(S219&gt;0,1,0))</f>
        <v/>
      </c>
      <c r="AS219" s="16">
        <f>IF(T219="","",IF(T219&gt;0,1,0))</f>
        <v/>
      </c>
      <c r="AT219" s="17">
        <f>IF(Z219="","",IF(AT218="",Z219,MAX(AT218,Z219)))</f>
        <v/>
      </c>
      <c r="AU219" s="17">
        <f>IF(AA219="","",IF(AU218="",AA219,MAX(AU218,AA219)))</f>
        <v/>
      </c>
      <c r="AV219" s="17">
        <f>IF(AB219="","",IF(AV218="",AB219,MAX(AV218,AB219)))</f>
        <v/>
      </c>
      <c r="AW219" s="17">
        <f>IF(AC219="","",IF(AW218="",AC219,MAX(AW218,AC219)))</f>
        <v/>
      </c>
      <c r="AX219" s="17">
        <f>IF(AD219="","",IF(AX218="",AD219,MAX(AX218,AD219)))</f>
        <v/>
      </c>
      <c r="AY219" s="17">
        <f>IF(Z219="","",AT219-Z219)</f>
        <v/>
      </c>
      <c r="AZ219" s="17">
        <f>IF(AA219="","",AU219-AA219)</f>
        <v/>
      </c>
      <c r="BA219" s="17">
        <f>IF(AB219="","",AV219-AB219)</f>
        <v/>
      </c>
      <c r="BB219" s="17">
        <f>IF(AC219="","",AW219-AC219)</f>
        <v/>
      </c>
      <c r="BC219" s="17">
        <f>IF(AD219="","",AX219-AD219)</f>
        <v/>
      </c>
      <c r="BD219" s="17">
        <f>IF(OR(AE219="",B219=""),"",SUMIFS($AE$2:AE219,$B$2:B219,B219))</f>
        <v/>
      </c>
      <c r="BE219" s="17">
        <f>IF(OR(AF219="",B219=""),"",SUMIFS($AF$2:AF219,$B$2:B219,B219))</f>
        <v/>
      </c>
      <c r="BF219" s="17">
        <f>IF(OR(AG219="",B219=""),"",SUMIFS($AG$2:AG219,$B$2:B219,B219))</f>
        <v/>
      </c>
      <c r="BG219" s="17">
        <f>IF(OR(AH219="",B219=""),"",SUMIFS($AH$2:AH219,$B$2:B219,B219))</f>
        <v/>
      </c>
      <c r="BH219" s="17">
        <f>IF(OR(AI219="",B219=""),"",SUMIFS($AI$2:AI219,$B$2:B219,B219))</f>
        <v/>
      </c>
      <c r="BI219" s="17">
        <f>IF(AJ219="","",IF(BI218="",AJ219,MAX(BI218,AJ219)))</f>
        <v/>
      </c>
      <c r="BJ219" s="17">
        <f>IF(AK219="","",IF(BJ218="",AK219,MAX(BJ218,AK219)))</f>
        <v/>
      </c>
      <c r="BK219" s="17">
        <f>IF(AL219="","",IF(BK218="",AL219,MAX(BK218,AL219)))</f>
        <v/>
      </c>
      <c r="BL219" s="17">
        <f>IF(AM219="","",IF(BL218="",AM219,MAX(BL218,AM219)))</f>
        <v/>
      </c>
      <c r="BM219" s="17">
        <f>IF(AN219="","",IF(BM218="",AN219,MAX(BM218,AN219)))</f>
        <v/>
      </c>
      <c r="BN219" s="17">
        <f>IF(AJ219="","",BI219-AJ219)</f>
        <v/>
      </c>
      <c r="BO219" s="17">
        <f>IF(AK219="","",BJ219-AK219)</f>
        <v/>
      </c>
      <c r="BP219" s="17">
        <f>IF(AL219="","",BK219-AL219)</f>
        <v/>
      </c>
      <c r="BQ219" s="17">
        <f>IF(AM219="","",BL219-AM219)</f>
        <v/>
      </c>
      <c r="BR219" s="17">
        <f>IF(AN219="","",BM219-AN219)</f>
        <v/>
      </c>
    </row>
    <row r="220">
      <c r="A220">
        <f>ROW()-1</f>
        <v/>
      </c>
      <c r="B220" s="9" t="n"/>
      <c r="C220" s="12" t="n"/>
      <c r="D220" s="11">
        <f>IF(B220="","",CHOOSE(WEEKDAY(B220,2),"Lu","Ma","Mi","Jo","Vi","Sa","Du"))</f>
        <v/>
      </c>
      <c r="E220" s="11">
        <f>IF(OR(B220="",C220=""),"",IF(OR(WEEKDAY(B220,2)=1,WEEKDAY(B220,2)=5),"D",IF(AND(C220&gt;=TIME(15,30,0),C220&lt;TIME(16,30,0)),"C",IF(AND(AND(WEEKDAY(B220,2)&gt;=2,WEEKDAY(B220,2)&lt;=4),C220&gt;=TIME(16,35,0),C220&lt;TIME(17,0,0)),"A1",IF(AND(AND(WEEKDAY(B220,2)&gt;=2,WEEKDAY(B220,2)&lt;=4),C220&gt;=TIME(17,0,0),C220&lt;TIME(18,0,0)),"A2",IF(AND(AND(WEEKDAY(B220,2)&gt;=2,WEEKDAY(B220,2)&lt;=4),C220&gt;=TIME(18,0,0),C220&lt;TIME(19,0,0)),"A3",IF(AND(AND(WEEKDAY(B220,2)&gt;=2,WEEKDAY(B220,2)&lt;=4),C220&gt;=TIME(22,0,0),C220&lt;TIME(22,45,0)),"B","Other")))))))</f>
        <v/>
      </c>
      <c r="F220" s="12" t="n"/>
      <c r="G220" s="12" t="n"/>
      <c r="H220" s="12" t="n"/>
      <c r="I220" s="12" t="n"/>
      <c r="J220" s="13" t="n"/>
      <c r="K220" s="13" t="n"/>
      <c r="L220" s="13" t="n"/>
      <c r="M220" s="13" t="n"/>
      <c r="N220" s="12" t="n"/>
      <c r="O220" s="12" t="n"/>
      <c r="P220" s="14">
        <f>IF(N220="","",IF(N220="SL",-1,K220/J220))</f>
        <v/>
      </c>
      <c r="Q220" s="14">
        <f>IF(N220="","",IF(OR(N220="SL",N220="TP0"),-1,L220/J220))</f>
        <v/>
      </c>
      <c r="R220" s="14">
        <f>IF(N220="","",IF(N220="TP2",M220/J220,-1))</f>
        <v/>
      </c>
      <c r="S220" s="14">
        <f>IF(N220="","",IF(N220="SL",-1,IF(N220="TP0",0.5*K220/J220,0.5*(K220+L220)/J220)))</f>
        <v/>
      </c>
      <c r="T220" s="14">
        <f>IF(N220="","",IF(N220="SL",-1,IF(N220="TP0",0.5*K220/J220-0.5,0.5*(K220+L220)/J220)))</f>
        <v/>
      </c>
      <c r="U220" s="15">
        <f>IF(P220="","",P220*J220/100*Config!$B$4)</f>
        <v/>
      </c>
      <c r="V220" s="15">
        <f>IF(Q220="","",Q220*J220/100*Config!$B$4)</f>
        <v/>
      </c>
      <c r="W220" s="15">
        <f>IF(R220="","",R220*J220/100*Config!$B$4)</f>
        <v/>
      </c>
      <c r="X220" s="15">
        <f>IF(S220="","",S220*J220/100*Config!$B$4)</f>
        <v/>
      </c>
      <c r="Y220" s="15">
        <f>IF(T220="","",T220*J220/100*Config!$B$4)</f>
        <v/>
      </c>
      <c r="Z220" s="15">
        <f>IF(U220="","",Config!$B$4 + SUM($U$2:U220))</f>
        <v/>
      </c>
      <c r="AA220" s="15">
        <f>IF(V220="","",Config!$B$4 + SUM($V$2:V220))</f>
        <v/>
      </c>
      <c r="AB220" s="15">
        <f>IF(W220="","",Config!$B$4 + SUM($W$2:W220))</f>
        <v/>
      </c>
      <c r="AC220" s="15">
        <f>IF(X220="","",Config!$B$4 + SUM($X$2:X220))</f>
        <v/>
      </c>
      <c r="AD220" s="15">
        <f>IF(Y220="","",Config!$B$4 + SUM($Y$2:Y220))</f>
        <v/>
      </c>
      <c r="AE220" s="15">
        <f>IF(P220="","",P220*J220/100*Config!$B$11)</f>
        <v/>
      </c>
      <c r="AF220" s="15">
        <f>IF(Q220="","",Q220*J220/100*Config!$B$11)</f>
        <v/>
      </c>
      <c r="AG220" s="15">
        <f>IF(R220="","",R220*J220/100*Config!$B$11)</f>
        <v/>
      </c>
      <c r="AH220" s="15">
        <f>IF(S220="","",S220*J220/100*Config!$B$11)</f>
        <v/>
      </c>
      <c r="AI220" s="15">
        <f>IF(T220="","",T220*J220/100*Config!$B$11)</f>
        <v/>
      </c>
      <c r="AJ220" s="15">
        <f>IF(AE220="","",Config!$B$9 + SUM($AE$2:AE220))</f>
        <v/>
      </c>
      <c r="AK220" s="15">
        <f>IF(AF220="","",Config!$B$9 + SUM($AF$2:AF220))</f>
        <v/>
      </c>
      <c r="AL220" s="15">
        <f>IF(AG220="","",Config!$B$9 + SUM($AG$2:AG220))</f>
        <v/>
      </c>
      <c r="AM220" s="15">
        <f>IF(AH220="","",Config!$B$9 + SUM($AH$2:AH220))</f>
        <v/>
      </c>
      <c r="AN220" s="15">
        <f>IF(AI220="","",Config!$B$9 + SUM($AI$2:AI220))</f>
        <v/>
      </c>
      <c r="AO220" s="16">
        <f>IF(P220="","",IF(P220&gt;0,1,0))</f>
        <v/>
      </c>
      <c r="AP220" s="16">
        <f>IF(Q220="","",IF(Q220&gt;0,1,0))</f>
        <v/>
      </c>
      <c r="AQ220" s="16">
        <f>IF(R220="","",IF(R220&gt;0,1,0))</f>
        <v/>
      </c>
      <c r="AR220" s="16">
        <f>IF(S220="","",IF(S220&gt;0,1,0))</f>
        <v/>
      </c>
      <c r="AS220" s="16">
        <f>IF(T220="","",IF(T220&gt;0,1,0))</f>
        <v/>
      </c>
      <c r="AT220" s="17">
        <f>IF(Z220="","",IF(AT219="",Z220,MAX(AT219,Z220)))</f>
        <v/>
      </c>
      <c r="AU220" s="17">
        <f>IF(AA220="","",IF(AU219="",AA220,MAX(AU219,AA220)))</f>
        <v/>
      </c>
      <c r="AV220" s="17">
        <f>IF(AB220="","",IF(AV219="",AB220,MAX(AV219,AB220)))</f>
        <v/>
      </c>
      <c r="AW220" s="17">
        <f>IF(AC220="","",IF(AW219="",AC220,MAX(AW219,AC220)))</f>
        <v/>
      </c>
      <c r="AX220" s="17">
        <f>IF(AD220="","",IF(AX219="",AD220,MAX(AX219,AD220)))</f>
        <v/>
      </c>
      <c r="AY220" s="17">
        <f>IF(Z220="","",AT220-Z220)</f>
        <v/>
      </c>
      <c r="AZ220" s="17">
        <f>IF(AA220="","",AU220-AA220)</f>
        <v/>
      </c>
      <c r="BA220" s="17">
        <f>IF(AB220="","",AV220-AB220)</f>
        <v/>
      </c>
      <c r="BB220" s="17">
        <f>IF(AC220="","",AW220-AC220)</f>
        <v/>
      </c>
      <c r="BC220" s="17">
        <f>IF(AD220="","",AX220-AD220)</f>
        <v/>
      </c>
      <c r="BD220" s="17">
        <f>IF(OR(AE220="",B220=""),"",SUMIFS($AE$2:AE220,$B$2:B220,B220))</f>
        <v/>
      </c>
      <c r="BE220" s="17">
        <f>IF(OR(AF220="",B220=""),"",SUMIFS($AF$2:AF220,$B$2:B220,B220))</f>
        <v/>
      </c>
      <c r="BF220" s="17">
        <f>IF(OR(AG220="",B220=""),"",SUMIFS($AG$2:AG220,$B$2:B220,B220))</f>
        <v/>
      </c>
      <c r="BG220" s="17">
        <f>IF(OR(AH220="",B220=""),"",SUMIFS($AH$2:AH220,$B$2:B220,B220))</f>
        <v/>
      </c>
      <c r="BH220" s="17">
        <f>IF(OR(AI220="",B220=""),"",SUMIFS($AI$2:AI220,$B$2:B220,B220))</f>
        <v/>
      </c>
      <c r="BI220" s="17">
        <f>IF(AJ220="","",IF(BI219="",AJ220,MAX(BI219,AJ220)))</f>
        <v/>
      </c>
      <c r="BJ220" s="17">
        <f>IF(AK220="","",IF(BJ219="",AK220,MAX(BJ219,AK220)))</f>
        <v/>
      </c>
      <c r="BK220" s="17">
        <f>IF(AL220="","",IF(BK219="",AL220,MAX(BK219,AL220)))</f>
        <v/>
      </c>
      <c r="BL220" s="17">
        <f>IF(AM220="","",IF(BL219="",AM220,MAX(BL219,AM220)))</f>
        <v/>
      </c>
      <c r="BM220" s="17">
        <f>IF(AN220="","",IF(BM219="",AN220,MAX(BM219,AN220)))</f>
        <v/>
      </c>
      <c r="BN220" s="17">
        <f>IF(AJ220="","",BI220-AJ220)</f>
        <v/>
      </c>
      <c r="BO220" s="17">
        <f>IF(AK220="","",BJ220-AK220)</f>
        <v/>
      </c>
      <c r="BP220" s="17">
        <f>IF(AL220="","",BK220-AL220)</f>
        <v/>
      </c>
      <c r="BQ220" s="17">
        <f>IF(AM220="","",BL220-AM220)</f>
        <v/>
      </c>
      <c r="BR220" s="17">
        <f>IF(AN220="","",BM220-AN220)</f>
        <v/>
      </c>
    </row>
    <row r="221">
      <c r="A221">
        <f>ROW()-1</f>
        <v/>
      </c>
      <c r="B221" s="9" t="n"/>
      <c r="C221" s="12" t="n"/>
      <c r="D221" s="11">
        <f>IF(B221="","",CHOOSE(WEEKDAY(B221,2),"Lu","Ma","Mi","Jo","Vi","Sa","Du"))</f>
        <v/>
      </c>
      <c r="E221" s="11">
        <f>IF(OR(B221="",C221=""),"",IF(OR(WEEKDAY(B221,2)=1,WEEKDAY(B221,2)=5),"D",IF(AND(C221&gt;=TIME(15,30,0),C221&lt;TIME(16,30,0)),"C",IF(AND(AND(WEEKDAY(B221,2)&gt;=2,WEEKDAY(B221,2)&lt;=4),C221&gt;=TIME(16,35,0),C221&lt;TIME(17,0,0)),"A1",IF(AND(AND(WEEKDAY(B221,2)&gt;=2,WEEKDAY(B221,2)&lt;=4),C221&gt;=TIME(17,0,0),C221&lt;TIME(18,0,0)),"A2",IF(AND(AND(WEEKDAY(B221,2)&gt;=2,WEEKDAY(B221,2)&lt;=4),C221&gt;=TIME(18,0,0),C221&lt;TIME(19,0,0)),"A3",IF(AND(AND(WEEKDAY(B221,2)&gt;=2,WEEKDAY(B221,2)&lt;=4),C221&gt;=TIME(22,0,0),C221&lt;TIME(22,45,0)),"B","Other")))))))</f>
        <v/>
      </c>
      <c r="F221" s="12" t="n"/>
      <c r="G221" s="12" t="n"/>
      <c r="H221" s="12" t="n"/>
      <c r="I221" s="12" t="n"/>
      <c r="J221" s="13" t="n"/>
      <c r="K221" s="13" t="n"/>
      <c r="L221" s="13" t="n"/>
      <c r="M221" s="13" t="n"/>
      <c r="N221" s="12" t="n"/>
      <c r="O221" s="12" t="n"/>
      <c r="P221" s="14">
        <f>IF(N221="","",IF(N221="SL",-1,K221/J221))</f>
        <v/>
      </c>
      <c r="Q221" s="14">
        <f>IF(N221="","",IF(OR(N221="SL",N221="TP0"),-1,L221/J221))</f>
        <v/>
      </c>
      <c r="R221" s="14">
        <f>IF(N221="","",IF(N221="TP2",M221/J221,-1))</f>
        <v/>
      </c>
      <c r="S221" s="14">
        <f>IF(N221="","",IF(N221="SL",-1,IF(N221="TP0",0.5*K221/J221,0.5*(K221+L221)/J221)))</f>
        <v/>
      </c>
      <c r="T221" s="14">
        <f>IF(N221="","",IF(N221="SL",-1,IF(N221="TP0",0.5*K221/J221-0.5,0.5*(K221+L221)/J221)))</f>
        <v/>
      </c>
      <c r="U221" s="15">
        <f>IF(P221="","",P221*J221/100*Config!$B$4)</f>
        <v/>
      </c>
      <c r="V221" s="15">
        <f>IF(Q221="","",Q221*J221/100*Config!$B$4)</f>
        <v/>
      </c>
      <c r="W221" s="15">
        <f>IF(R221="","",R221*J221/100*Config!$B$4)</f>
        <v/>
      </c>
      <c r="X221" s="15">
        <f>IF(S221="","",S221*J221/100*Config!$B$4)</f>
        <v/>
      </c>
      <c r="Y221" s="15">
        <f>IF(T221="","",T221*J221/100*Config!$B$4)</f>
        <v/>
      </c>
      <c r="Z221" s="15">
        <f>IF(U221="","",Config!$B$4 + SUM($U$2:U221))</f>
        <v/>
      </c>
      <c r="AA221" s="15">
        <f>IF(V221="","",Config!$B$4 + SUM($V$2:V221))</f>
        <v/>
      </c>
      <c r="AB221" s="15">
        <f>IF(W221="","",Config!$B$4 + SUM($W$2:W221))</f>
        <v/>
      </c>
      <c r="AC221" s="15">
        <f>IF(X221="","",Config!$B$4 + SUM($X$2:X221))</f>
        <v/>
      </c>
      <c r="AD221" s="15">
        <f>IF(Y221="","",Config!$B$4 + SUM($Y$2:Y221))</f>
        <v/>
      </c>
      <c r="AE221" s="15">
        <f>IF(P221="","",P221*J221/100*Config!$B$11)</f>
        <v/>
      </c>
      <c r="AF221" s="15">
        <f>IF(Q221="","",Q221*J221/100*Config!$B$11)</f>
        <v/>
      </c>
      <c r="AG221" s="15">
        <f>IF(R221="","",R221*J221/100*Config!$B$11)</f>
        <v/>
      </c>
      <c r="AH221" s="15">
        <f>IF(S221="","",S221*J221/100*Config!$B$11)</f>
        <v/>
      </c>
      <c r="AI221" s="15">
        <f>IF(T221="","",T221*J221/100*Config!$B$11)</f>
        <v/>
      </c>
      <c r="AJ221" s="15">
        <f>IF(AE221="","",Config!$B$9 + SUM($AE$2:AE221))</f>
        <v/>
      </c>
      <c r="AK221" s="15">
        <f>IF(AF221="","",Config!$B$9 + SUM($AF$2:AF221))</f>
        <v/>
      </c>
      <c r="AL221" s="15">
        <f>IF(AG221="","",Config!$B$9 + SUM($AG$2:AG221))</f>
        <v/>
      </c>
      <c r="AM221" s="15">
        <f>IF(AH221="","",Config!$B$9 + SUM($AH$2:AH221))</f>
        <v/>
      </c>
      <c r="AN221" s="15">
        <f>IF(AI221="","",Config!$B$9 + SUM($AI$2:AI221))</f>
        <v/>
      </c>
      <c r="AO221" s="16">
        <f>IF(P221="","",IF(P221&gt;0,1,0))</f>
        <v/>
      </c>
      <c r="AP221" s="16">
        <f>IF(Q221="","",IF(Q221&gt;0,1,0))</f>
        <v/>
      </c>
      <c r="AQ221" s="16">
        <f>IF(R221="","",IF(R221&gt;0,1,0))</f>
        <v/>
      </c>
      <c r="AR221" s="16">
        <f>IF(S221="","",IF(S221&gt;0,1,0))</f>
        <v/>
      </c>
      <c r="AS221" s="16">
        <f>IF(T221="","",IF(T221&gt;0,1,0))</f>
        <v/>
      </c>
      <c r="AT221" s="17">
        <f>IF(Z221="","",IF(AT220="",Z221,MAX(AT220,Z221)))</f>
        <v/>
      </c>
      <c r="AU221" s="17">
        <f>IF(AA221="","",IF(AU220="",AA221,MAX(AU220,AA221)))</f>
        <v/>
      </c>
      <c r="AV221" s="17">
        <f>IF(AB221="","",IF(AV220="",AB221,MAX(AV220,AB221)))</f>
        <v/>
      </c>
      <c r="AW221" s="17">
        <f>IF(AC221="","",IF(AW220="",AC221,MAX(AW220,AC221)))</f>
        <v/>
      </c>
      <c r="AX221" s="17">
        <f>IF(AD221="","",IF(AX220="",AD221,MAX(AX220,AD221)))</f>
        <v/>
      </c>
      <c r="AY221" s="17">
        <f>IF(Z221="","",AT221-Z221)</f>
        <v/>
      </c>
      <c r="AZ221" s="17">
        <f>IF(AA221="","",AU221-AA221)</f>
        <v/>
      </c>
      <c r="BA221" s="17">
        <f>IF(AB221="","",AV221-AB221)</f>
        <v/>
      </c>
      <c r="BB221" s="17">
        <f>IF(AC221="","",AW221-AC221)</f>
        <v/>
      </c>
      <c r="BC221" s="17">
        <f>IF(AD221="","",AX221-AD221)</f>
        <v/>
      </c>
      <c r="BD221" s="17">
        <f>IF(OR(AE221="",B221=""),"",SUMIFS($AE$2:AE221,$B$2:B221,B221))</f>
        <v/>
      </c>
      <c r="BE221" s="17">
        <f>IF(OR(AF221="",B221=""),"",SUMIFS($AF$2:AF221,$B$2:B221,B221))</f>
        <v/>
      </c>
      <c r="BF221" s="17">
        <f>IF(OR(AG221="",B221=""),"",SUMIFS($AG$2:AG221,$B$2:B221,B221))</f>
        <v/>
      </c>
      <c r="BG221" s="17">
        <f>IF(OR(AH221="",B221=""),"",SUMIFS($AH$2:AH221,$B$2:B221,B221))</f>
        <v/>
      </c>
      <c r="BH221" s="17">
        <f>IF(OR(AI221="",B221=""),"",SUMIFS($AI$2:AI221,$B$2:B221,B221))</f>
        <v/>
      </c>
      <c r="BI221" s="17">
        <f>IF(AJ221="","",IF(BI220="",AJ221,MAX(BI220,AJ221)))</f>
        <v/>
      </c>
      <c r="BJ221" s="17">
        <f>IF(AK221="","",IF(BJ220="",AK221,MAX(BJ220,AK221)))</f>
        <v/>
      </c>
      <c r="BK221" s="17">
        <f>IF(AL221="","",IF(BK220="",AL221,MAX(BK220,AL221)))</f>
        <v/>
      </c>
      <c r="BL221" s="17">
        <f>IF(AM221="","",IF(BL220="",AM221,MAX(BL220,AM221)))</f>
        <v/>
      </c>
      <c r="BM221" s="17">
        <f>IF(AN221="","",IF(BM220="",AN221,MAX(BM220,AN221)))</f>
        <v/>
      </c>
      <c r="BN221" s="17">
        <f>IF(AJ221="","",BI221-AJ221)</f>
        <v/>
      </c>
      <c r="BO221" s="17">
        <f>IF(AK221="","",BJ221-AK221)</f>
        <v/>
      </c>
      <c r="BP221" s="17">
        <f>IF(AL221="","",BK221-AL221)</f>
        <v/>
      </c>
      <c r="BQ221" s="17">
        <f>IF(AM221="","",BL221-AM221)</f>
        <v/>
      </c>
      <c r="BR221" s="17">
        <f>IF(AN221="","",BM221-AN221)</f>
        <v/>
      </c>
    </row>
    <row r="222">
      <c r="A222">
        <f>ROW()-1</f>
        <v/>
      </c>
      <c r="B222" s="9" t="n"/>
      <c r="C222" s="12" t="n"/>
      <c r="D222" s="11">
        <f>IF(B222="","",CHOOSE(WEEKDAY(B222,2),"Lu","Ma","Mi","Jo","Vi","Sa","Du"))</f>
        <v/>
      </c>
      <c r="E222" s="11">
        <f>IF(OR(B222="",C222=""),"",IF(OR(WEEKDAY(B222,2)=1,WEEKDAY(B222,2)=5),"D",IF(AND(C222&gt;=TIME(15,30,0),C222&lt;TIME(16,30,0)),"C",IF(AND(AND(WEEKDAY(B222,2)&gt;=2,WEEKDAY(B222,2)&lt;=4),C222&gt;=TIME(16,35,0),C222&lt;TIME(17,0,0)),"A1",IF(AND(AND(WEEKDAY(B222,2)&gt;=2,WEEKDAY(B222,2)&lt;=4),C222&gt;=TIME(17,0,0),C222&lt;TIME(18,0,0)),"A2",IF(AND(AND(WEEKDAY(B222,2)&gt;=2,WEEKDAY(B222,2)&lt;=4),C222&gt;=TIME(18,0,0),C222&lt;TIME(19,0,0)),"A3",IF(AND(AND(WEEKDAY(B222,2)&gt;=2,WEEKDAY(B222,2)&lt;=4),C222&gt;=TIME(22,0,0),C222&lt;TIME(22,45,0)),"B","Other")))))))</f>
        <v/>
      </c>
      <c r="F222" s="12" t="n"/>
      <c r="G222" s="12" t="n"/>
      <c r="H222" s="12" t="n"/>
      <c r="I222" s="12" t="n"/>
      <c r="J222" s="13" t="n"/>
      <c r="K222" s="13" t="n"/>
      <c r="L222" s="13" t="n"/>
      <c r="M222" s="13" t="n"/>
      <c r="N222" s="12" t="n"/>
      <c r="O222" s="12" t="n"/>
      <c r="P222" s="14">
        <f>IF(N222="","",IF(N222="SL",-1,K222/J222))</f>
        <v/>
      </c>
      <c r="Q222" s="14">
        <f>IF(N222="","",IF(OR(N222="SL",N222="TP0"),-1,L222/J222))</f>
        <v/>
      </c>
      <c r="R222" s="14">
        <f>IF(N222="","",IF(N222="TP2",M222/J222,-1))</f>
        <v/>
      </c>
      <c r="S222" s="14">
        <f>IF(N222="","",IF(N222="SL",-1,IF(N222="TP0",0.5*K222/J222,0.5*(K222+L222)/J222)))</f>
        <v/>
      </c>
      <c r="T222" s="14">
        <f>IF(N222="","",IF(N222="SL",-1,IF(N222="TP0",0.5*K222/J222-0.5,0.5*(K222+L222)/J222)))</f>
        <v/>
      </c>
      <c r="U222" s="15">
        <f>IF(P222="","",P222*J222/100*Config!$B$4)</f>
        <v/>
      </c>
      <c r="V222" s="15">
        <f>IF(Q222="","",Q222*J222/100*Config!$B$4)</f>
        <v/>
      </c>
      <c r="W222" s="15">
        <f>IF(R222="","",R222*J222/100*Config!$B$4)</f>
        <v/>
      </c>
      <c r="X222" s="15">
        <f>IF(S222="","",S222*J222/100*Config!$B$4)</f>
        <v/>
      </c>
      <c r="Y222" s="15">
        <f>IF(T222="","",T222*J222/100*Config!$B$4)</f>
        <v/>
      </c>
      <c r="Z222" s="15">
        <f>IF(U222="","",Config!$B$4 + SUM($U$2:U222))</f>
        <v/>
      </c>
      <c r="AA222" s="15">
        <f>IF(V222="","",Config!$B$4 + SUM($V$2:V222))</f>
        <v/>
      </c>
      <c r="AB222" s="15">
        <f>IF(W222="","",Config!$B$4 + SUM($W$2:W222))</f>
        <v/>
      </c>
      <c r="AC222" s="15">
        <f>IF(X222="","",Config!$B$4 + SUM($X$2:X222))</f>
        <v/>
      </c>
      <c r="AD222" s="15">
        <f>IF(Y222="","",Config!$B$4 + SUM($Y$2:Y222))</f>
        <v/>
      </c>
      <c r="AE222" s="15">
        <f>IF(P222="","",P222*J222/100*Config!$B$11)</f>
        <v/>
      </c>
      <c r="AF222" s="15">
        <f>IF(Q222="","",Q222*J222/100*Config!$B$11)</f>
        <v/>
      </c>
      <c r="AG222" s="15">
        <f>IF(R222="","",R222*J222/100*Config!$B$11)</f>
        <v/>
      </c>
      <c r="AH222" s="15">
        <f>IF(S222="","",S222*J222/100*Config!$B$11)</f>
        <v/>
      </c>
      <c r="AI222" s="15">
        <f>IF(T222="","",T222*J222/100*Config!$B$11)</f>
        <v/>
      </c>
      <c r="AJ222" s="15">
        <f>IF(AE222="","",Config!$B$9 + SUM($AE$2:AE222))</f>
        <v/>
      </c>
      <c r="AK222" s="15">
        <f>IF(AF222="","",Config!$B$9 + SUM($AF$2:AF222))</f>
        <v/>
      </c>
      <c r="AL222" s="15">
        <f>IF(AG222="","",Config!$B$9 + SUM($AG$2:AG222))</f>
        <v/>
      </c>
      <c r="AM222" s="15">
        <f>IF(AH222="","",Config!$B$9 + SUM($AH$2:AH222))</f>
        <v/>
      </c>
      <c r="AN222" s="15">
        <f>IF(AI222="","",Config!$B$9 + SUM($AI$2:AI222))</f>
        <v/>
      </c>
      <c r="AO222" s="16">
        <f>IF(P222="","",IF(P222&gt;0,1,0))</f>
        <v/>
      </c>
      <c r="AP222" s="16">
        <f>IF(Q222="","",IF(Q222&gt;0,1,0))</f>
        <v/>
      </c>
      <c r="AQ222" s="16">
        <f>IF(R222="","",IF(R222&gt;0,1,0))</f>
        <v/>
      </c>
      <c r="AR222" s="16">
        <f>IF(S222="","",IF(S222&gt;0,1,0))</f>
        <v/>
      </c>
      <c r="AS222" s="16">
        <f>IF(T222="","",IF(T222&gt;0,1,0))</f>
        <v/>
      </c>
      <c r="AT222" s="17">
        <f>IF(Z222="","",IF(AT221="",Z222,MAX(AT221,Z222)))</f>
        <v/>
      </c>
      <c r="AU222" s="17">
        <f>IF(AA222="","",IF(AU221="",AA222,MAX(AU221,AA222)))</f>
        <v/>
      </c>
      <c r="AV222" s="17">
        <f>IF(AB222="","",IF(AV221="",AB222,MAX(AV221,AB222)))</f>
        <v/>
      </c>
      <c r="AW222" s="17">
        <f>IF(AC222="","",IF(AW221="",AC222,MAX(AW221,AC222)))</f>
        <v/>
      </c>
      <c r="AX222" s="17">
        <f>IF(AD222="","",IF(AX221="",AD222,MAX(AX221,AD222)))</f>
        <v/>
      </c>
      <c r="AY222" s="17">
        <f>IF(Z222="","",AT222-Z222)</f>
        <v/>
      </c>
      <c r="AZ222" s="17">
        <f>IF(AA222="","",AU222-AA222)</f>
        <v/>
      </c>
      <c r="BA222" s="17">
        <f>IF(AB222="","",AV222-AB222)</f>
        <v/>
      </c>
      <c r="BB222" s="17">
        <f>IF(AC222="","",AW222-AC222)</f>
        <v/>
      </c>
      <c r="BC222" s="17">
        <f>IF(AD222="","",AX222-AD222)</f>
        <v/>
      </c>
      <c r="BD222" s="17">
        <f>IF(OR(AE222="",B222=""),"",SUMIFS($AE$2:AE222,$B$2:B222,B222))</f>
        <v/>
      </c>
      <c r="BE222" s="17">
        <f>IF(OR(AF222="",B222=""),"",SUMIFS($AF$2:AF222,$B$2:B222,B222))</f>
        <v/>
      </c>
      <c r="BF222" s="17">
        <f>IF(OR(AG222="",B222=""),"",SUMIFS($AG$2:AG222,$B$2:B222,B222))</f>
        <v/>
      </c>
      <c r="BG222" s="17">
        <f>IF(OR(AH222="",B222=""),"",SUMIFS($AH$2:AH222,$B$2:B222,B222))</f>
        <v/>
      </c>
      <c r="BH222" s="17">
        <f>IF(OR(AI222="",B222=""),"",SUMIFS($AI$2:AI222,$B$2:B222,B222))</f>
        <v/>
      </c>
      <c r="BI222" s="17">
        <f>IF(AJ222="","",IF(BI221="",AJ222,MAX(BI221,AJ222)))</f>
        <v/>
      </c>
      <c r="BJ222" s="17">
        <f>IF(AK222="","",IF(BJ221="",AK222,MAX(BJ221,AK222)))</f>
        <v/>
      </c>
      <c r="BK222" s="17">
        <f>IF(AL222="","",IF(BK221="",AL222,MAX(BK221,AL222)))</f>
        <v/>
      </c>
      <c r="BL222" s="17">
        <f>IF(AM222="","",IF(BL221="",AM222,MAX(BL221,AM222)))</f>
        <v/>
      </c>
      <c r="BM222" s="17">
        <f>IF(AN222="","",IF(BM221="",AN222,MAX(BM221,AN222)))</f>
        <v/>
      </c>
      <c r="BN222" s="17">
        <f>IF(AJ222="","",BI222-AJ222)</f>
        <v/>
      </c>
      <c r="BO222" s="17">
        <f>IF(AK222="","",BJ222-AK222)</f>
        <v/>
      </c>
      <c r="BP222" s="17">
        <f>IF(AL222="","",BK222-AL222)</f>
        <v/>
      </c>
      <c r="BQ222" s="17">
        <f>IF(AM222="","",BL222-AM222)</f>
        <v/>
      </c>
      <c r="BR222" s="17">
        <f>IF(AN222="","",BM222-AN222)</f>
        <v/>
      </c>
    </row>
    <row r="223">
      <c r="A223">
        <f>ROW()-1</f>
        <v/>
      </c>
      <c r="B223" s="9" t="n"/>
      <c r="C223" s="12" t="n"/>
      <c r="D223" s="11">
        <f>IF(B223="","",CHOOSE(WEEKDAY(B223,2),"Lu","Ma","Mi","Jo","Vi","Sa","Du"))</f>
        <v/>
      </c>
      <c r="E223" s="11">
        <f>IF(OR(B223="",C223=""),"",IF(OR(WEEKDAY(B223,2)=1,WEEKDAY(B223,2)=5),"D",IF(AND(C223&gt;=TIME(15,30,0),C223&lt;TIME(16,30,0)),"C",IF(AND(AND(WEEKDAY(B223,2)&gt;=2,WEEKDAY(B223,2)&lt;=4),C223&gt;=TIME(16,35,0),C223&lt;TIME(17,0,0)),"A1",IF(AND(AND(WEEKDAY(B223,2)&gt;=2,WEEKDAY(B223,2)&lt;=4),C223&gt;=TIME(17,0,0),C223&lt;TIME(18,0,0)),"A2",IF(AND(AND(WEEKDAY(B223,2)&gt;=2,WEEKDAY(B223,2)&lt;=4),C223&gt;=TIME(18,0,0),C223&lt;TIME(19,0,0)),"A3",IF(AND(AND(WEEKDAY(B223,2)&gt;=2,WEEKDAY(B223,2)&lt;=4),C223&gt;=TIME(22,0,0),C223&lt;TIME(22,45,0)),"B","Other")))))))</f>
        <v/>
      </c>
      <c r="F223" s="12" t="n"/>
      <c r="G223" s="12" t="n"/>
      <c r="H223" s="12" t="n"/>
      <c r="I223" s="12" t="n"/>
      <c r="J223" s="13" t="n"/>
      <c r="K223" s="13" t="n"/>
      <c r="L223" s="13" t="n"/>
      <c r="M223" s="13" t="n"/>
      <c r="N223" s="12" t="n"/>
      <c r="O223" s="12" t="n"/>
      <c r="P223" s="14">
        <f>IF(N223="","",IF(N223="SL",-1,K223/J223))</f>
        <v/>
      </c>
      <c r="Q223" s="14">
        <f>IF(N223="","",IF(OR(N223="SL",N223="TP0"),-1,L223/J223))</f>
        <v/>
      </c>
      <c r="R223" s="14">
        <f>IF(N223="","",IF(N223="TP2",M223/J223,-1))</f>
        <v/>
      </c>
      <c r="S223" s="14">
        <f>IF(N223="","",IF(N223="SL",-1,IF(N223="TP0",0.5*K223/J223,0.5*(K223+L223)/J223)))</f>
        <v/>
      </c>
      <c r="T223" s="14">
        <f>IF(N223="","",IF(N223="SL",-1,IF(N223="TP0",0.5*K223/J223-0.5,0.5*(K223+L223)/J223)))</f>
        <v/>
      </c>
      <c r="U223" s="15">
        <f>IF(P223="","",P223*J223/100*Config!$B$4)</f>
        <v/>
      </c>
      <c r="V223" s="15">
        <f>IF(Q223="","",Q223*J223/100*Config!$B$4)</f>
        <v/>
      </c>
      <c r="W223" s="15">
        <f>IF(R223="","",R223*J223/100*Config!$B$4)</f>
        <v/>
      </c>
      <c r="X223" s="15">
        <f>IF(S223="","",S223*J223/100*Config!$B$4)</f>
        <v/>
      </c>
      <c r="Y223" s="15">
        <f>IF(T223="","",T223*J223/100*Config!$B$4)</f>
        <v/>
      </c>
      <c r="Z223" s="15">
        <f>IF(U223="","",Config!$B$4 + SUM($U$2:U223))</f>
        <v/>
      </c>
      <c r="AA223" s="15">
        <f>IF(V223="","",Config!$B$4 + SUM($V$2:V223))</f>
        <v/>
      </c>
      <c r="AB223" s="15">
        <f>IF(W223="","",Config!$B$4 + SUM($W$2:W223))</f>
        <v/>
      </c>
      <c r="AC223" s="15">
        <f>IF(X223="","",Config!$B$4 + SUM($X$2:X223))</f>
        <v/>
      </c>
      <c r="AD223" s="15">
        <f>IF(Y223="","",Config!$B$4 + SUM($Y$2:Y223))</f>
        <v/>
      </c>
      <c r="AE223" s="15">
        <f>IF(P223="","",P223*J223/100*Config!$B$11)</f>
        <v/>
      </c>
      <c r="AF223" s="15">
        <f>IF(Q223="","",Q223*J223/100*Config!$B$11)</f>
        <v/>
      </c>
      <c r="AG223" s="15">
        <f>IF(R223="","",R223*J223/100*Config!$B$11)</f>
        <v/>
      </c>
      <c r="AH223" s="15">
        <f>IF(S223="","",S223*J223/100*Config!$B$11)</f>
        <v/>
      </c>
      <c r="AI223" s="15">
        <f>IF(T223="","",T223*J223/100*Config!$B$11)</f>
        <v/>
      </c>
      <c r="AJ223" s="15">
        <f>IF(AE223="","",Config!$B$9 + SUM($AE$2:AE223))</f>
        <v/>
      </c>
      <c r="AK223" s="15">
        <f>IF(AF223="","",Config!$B$9 + SUM($AF$2:AF223))</f>
        <v/>
      </c>
      <c r="AL223" s="15">
        <f>IF(AG223="","",Config!$B$9 + SUM($AG$2:AG223))</f>
        <v/>
      </c>
      <c r="AM223" s="15">
        <f>IF(AH223="","",Config!$B$9 + SUM($AH$2:AH223))</f>
        <v/>
      </c>
      <c r="AN223" s="15">
        <f>IF(AI223="","",Config!$B$9 + SUM($AI$2:AI223))</f>
        <v/>
      </c>
      <c r="AO223" s="16">
        <f>IF(P223="","",IF(P223&gt;0,1,0))</f>
        <v/>
      </c>
      <c r="AP223" s="16">
        <f>IF(Q223="","",IF(Q223&gt;0,1,0))</f>
        <v/>
      </c>
      <c r="AQ223" s="16">
        <f>IF(R223="","",IF(R223&gt;0,1,0))</f>
        <v/>
      </c>
      <c r="AR223" s="16">
        <f>IF(S223="","",IF(S223&gt;0,1,0))</f>
        <v/>
      </c>
      <c r="AS223" s="16">
        <f>IF(T223="","",IF(T223&gt;0,1,0))</f>
        <v/>
      </c>
      <c r="AT223" s="17">
        <f>IF(Z223="","",IF(AT222="",Z223,MAX(AT222,Z223)))</f>
        <v/>
      </c>
      <c r="AU223" s="17">
        <f>IF(AA223="","",IF(AU222="",AA223,MAX(AU222,AA223)))</f>
        <v/>
      </c>
      <c r="AV223" s="17">
        <f>IF(AB223="","",IF(AV222="",AB223,MAX(AV222,AB223)))</f>
        <v/>
      </c>
      <c r="AW223" s="17">
        <f>IF(AC223="","",IF(AW222="",AC223,MAX(AW222,AC223)))</f>
        <v/>
      </c>
      <c r="AX223" s="17">
        <f>IF(AD223="","",IF(AX222="",AD223,MAX(AX222,AD223)))</f>
        <v/>
      </c>
      <c r="AY223" s="17">
        <f>IF(Z223="","",AT223-Z223)</f>
        <v/>
      </c>
      <c r="AZ223" s="17">
        <f>IF(AA223="","",AU223-AA223)</f>
        <v/>
      </c>
      <c r="BA223" s="17">
        <f>IF(AB223="","",AV223-AB223)</f>
        <v/>
      </c>
      <c r="BB223" s="17">
        <f>IF(AC223="","",AW223-AC223)</f>
        <v/>
      </c>
      <c r="BC223" s="17">
        <f>IF(AD223="","",AX223-AD223)</f>
        <v/>
      </c>
      <c r="BD223" s="17">
        <f>IF(OR(AE223="",B223=""),"",SUMIFS($AE$2:AE223,$B$2:B223,B223))</f>
        <v/>
      </c>
      <c r="BE223" s="17">
        <f>IF(OR(AF223="",B223=""),"",SUMIFS($AF$2:AF223,$B$2:B223,B223))</f>
        <v/>
      </c>
      <c r="BF223" s="17">
        <f>IF(OR(AG223="",B223=""),"",SUMIFS($AG$2:AG223,$B$2:B223,B223))</f>
        <v/>
      </c>
      <c r="BG223" s="17">
        <f>IF(OR(AH223="",B223=""),"",SUMIFS($AH$2:AH223,$B$2:B223,B223))</f>
        <v/>
      </c>
      <c r="BH223" s="17">
        <f>IF(OR(AI223="",B223=""),"",SUMIFS($AI$2:AI223,$B$2:B223,B223))</f>
        <v/>
      </c>
      <c r="BI223" s="17">
        <f>IF(AJ223="","",IF(BI222="",AJ223,MAX(BI222,AJ223)))</f>
        <v/>
      </c>
      <c r="BJ223" s="17">
        <f>IF(AK223="","",IF(BJ222="",AK223,MAX(BJ222,AK223)))</f>
        <v/>
      </c>
      <c r="BK223" s="17">
        <f>IF(AL223="","",IF(BK222="",AL223,MAX(BK222,AL223)))</f>
        <v/>
      </c>
      <c r="BL223" s="17">
        <f>IF(AM223="","",IF(BL222="",AM223,MAX(BL222,AM223)))</f>
        <v/>
      </c>
      <c r="BM223" s="17">
        <f>IF(AN223="","",IF(BM222="",AN223,MAX(BM222,AN223)))</f>
        <v/>
      </c>
      <c r="BN223" s="17">
        <f>IF(AJ223="","",BI223-AJ223)</f>
        <v/>
      </c>
      <c r="BO223" s="17">
        <f>IF(AK223="","",BJ223-AK223)</f>
        <v/>
      </c>
      <c r="BP223" s="17">
        <f>IF(AL223="","",BK223-AL223)</f>
        <v/>
      </c>
      <c r="BQ223" s="17">
        <f>IF(AM223="","",BL223-AM223)</f>
        <v/>
      </c>
      <c r="BR223" s="17">
        <f>IF(AN223="","",BM223-AN223)</f>
        <v/>
      </c>
    </row>
    <row r="224">
      <c r="A224">
        <f>ROW()-1</f>
        <v/>
      </c>
      <c r="B224" s="9" t="n"/>
      <c r="C224" s="12" t="n"/>
      <c r="D224" s="11">
        <f>IF(B224="","",CHOOSE(WEEKDAY(B224,2),"Lu","Ma","Mi","Jo","Vi","Sa","Du"))</f>
        <v/>
      </c>
      <c r="E224" s="11">
        <f>IF(OR(B224="",C224=""),"",IF(OR(WEEKDAY(B224,2)=1,WEEKDAY(B224,2)=5),"D",IF(AND(C224&gt;=TIME(15,30,0),C224&lt;TIME(16,30,0)),"C",IF(AND(AND(WEEKDAY(B224,2)&gt;=2,WEEKDAY(B224,2)&lt;=4),C224&gt;=TIME(16,35,0),C224&lt;TIME(17,0,0)),"A1",IF(AND(AND(WEEKDAY(B224,2)&gt;=2,WEEKDAY(B224,2)&lt;=4),C224&gt;=TIME(17,0,0),C224&lt;TIME(18,0,0)),"A2",IF(AND(AND(WEEKDAY(B224,2)&gt;=2,WEEKDAY(B224,2)&lt;=4),C224&gt;=TIME(18,0,0),C224&lt;TIME(19,0,0)),"A3",IF(AND(AND(WEEKDAY(B224,2)&gt;=2,WEEKDAY(B224,2)&lt;=4),C224&gt;=TIME(22,0,0),C224&lt;TIME(22,45,0)),"B","Other")))))))</f>
        <v/>
      </c>
      <c r="F224" s="12" t="n"/>
      <c r="G224" s="12" t="n"/>
      <c r="H224" s="12" t="n"/>
      <c r="I224" s="12" t="n"/>
      <c r="J224" s="13" t="n"/>
      <c r="K224" s="13" t="n"/>
      <c r="L224" s="13" t="n"/>
      <c r="M224" s="13" t="n"/>
      <c r="N224" s="12" t="n"/>
      <c r="O224" s="12" t="n"/>
      <c r="P224" s="14">
        <f>IF(N224="","",IF(N224="SL",-1,K224/J224))</f>
        <v/>
      </c>
      <c r="Q224" s="14">
        <f>IF(N224="","",IF(OR(N224="SL",N224="TP0"),-1,L224/J224))</f>
        <v/>
      </c>
      <c r="R224" s="14">
        <f>IF(N224="","",IF(N224="TP2",M224/J224,-1))</f>
        <v/>
      </c>
      <c r="S224" s="14">
        <f>IF(N224="","",IF(N224="SL",-1,IF(N224="TP0",0.5*K224/J224,0.5*(K224+L224)/J224)))</f>
        <v/>
      </c>
      <c r="T224" s="14">
        <f>IF(N224="","",IF(N224="SL",-1,IF(N224="TP0",0.5*K224/J224-0.5,0.5*(K224+L224)/J224)))</f>
        <v/>
      </c>
      <c r="U224" s="15">
        <f>IF(P224="","",P224*J224/100*Config!$B$4)</f>
        <v/>
      </c>
      <c r="V224" s="15">
        <f>IF(Q224="","",Q224*J224/100*Config!$B$4)</f>
        <v/>
      </c>
      <c r="W224" s="15">
        <f>IF(R224="","",R224*J224/100*Config!$B$4)</f>
        <v/>
      </c>
      <c r="X224" s="15">
        <f>IF(S224="","",S224*J224/100*Config!$B$4)</f>
        <v/>
      </c>
      <c r="Y224" s="15">
        <f>IF(T224="","",T224*J224/100*Config!$B$4)</f>
        <v/>
      </c>
      <c r="Z224" s="15">
        <f>IF(U224="","",Config!$B$4 + SUM($U$2:U224))</f>
        <v/>
      </c>
      <c r="AA224" s="15">
        <f>IF(V224="","",Config!$B$4 + SUM($V$2:V224))</f>
        <v/>
      </c>
      <c r="AB224" s="15">
        <f>IF(W224="","",Config!$B$4 + SUM($W$2:W224))</f>
        <v/>
      </c>
      <c r="AC224" s="15">
        <f>IF(X224="","",Config!$B$4 + SUM($X$2:X224))</f>
        <v/>
      </c>
      <c r="AD224" s="15">
        <f>IF(Y224="","",Config!$B$4 + SUM($Y$2:Y224))</f>
        <v/>
      </c>
      <c r="AE224" s="15">
        <f>IF(P224="","",P224*J224/100*Config!$B$11)</f>
        <v/>
      </c>
      <c r="AF224" s="15">
        <f>IF(Q224="","",Q224*J224/100*Config!$B$11)</f>
        <v/>
      </c>
      <c r="AG224" s="15">
        <f>IF(R224="","",R224*J224/100*Config!$B$11)</f>
        <v/>
      </c>
      <c r="AH224" s="15">
        <f>IF(S224="","",S224*J224/100*Config!$B$11)</f>
        <v/>
      </c>
      <c r="AI224" s="15">
        <f>IF(T224="","",T224*J224/100*Config!$B$11)</f>
        <v/>
      </c>
      <c r="AJ224" s="15">
        <f>IF(AE224="","",Config!$B$9 + SUM($AE$2:AE224))</f>
        <v/>
      </c>
      <c r="AK224" s="15">
        <f>IF(AF224="","",Config!$B$9 + SUM($AF$2:AF224))</f>
        <v/>
      </c>
      <c r="AL224" s="15">
        <f>IF(AG224="","",Config!$B$9 + SUM($AG$2:AG224))</f>
        <v/>
      </c>
      <c r="AM224" s="15">
        <f>IF(AH224="","",Config!$B$9 + SUM($AH$2:AH224))</f>
        <v/>
      </c>
      <c r="AN224" s="15">
        <f>IF(AI224="","",Config!$B$9 + SUM($AI$2:AI224))</f>
        <v/>
      </c>
      <c r="AO224" s="16">
        <f>IF(P224="","",IF(P224&gt;0,1,0))</f>
        <v/>
      </c>
      <c r="AP224" s="16">
        <f>IF(Q224="","",IF(Q224&gt;0,1,0))</f>
        <v/>
      </c>
      <c r="AQ224" s="16">
        <f>IF(R224="","",IF(R224&gt;0,1,0))</f>
        <v/>
      </c>
      <c r="AR224" s="16">
        <f>IF(S224="","",IF(S224&gt;0,1,0))</f>
        <v/>
      </c>
      <c r="AS224" s="16">
        <f>IF(T224="","",IF(T224&gt;0,1,0))</f>
        <v/>
      </c>
      <c r="AT224" s="17">
        <f>IF(Z224="","",IF(AT223="",Z224,MAX(AT223,Z224)))</f>
        <v/>
      </c>
      <c r="AU224" s="17">
        <f>IF(AA224="","",IF(AU223="",AA224,MAX(AU223,AA224)))</f>
        <v/>
      </c>
      <c r="AV224" s="17">
        <f>IF(AB224="","",IF(AV223="",AB224,MAX(AV223,AB224)))</f>
        <v/>
      </c>
      <c r="AW224" s="17">
        <f>IF(AC224="","",IF(AW223="",AC224,MAX(AW223,AC224)))</f>
        <v/>
      </c>
      <c r="AX224" s="17">
        <f>IF(AD224="","",IF(AX223="",AD224,MAX(AX223,AD224)))</f>
        <v/>
      </c>
      <c r="AY224" s="17">
        <f>IF(Z224="","",AT224-Z224)</f>
        <v/>
      </c>
      <c r="AZ224" s="17">
        <f>IF(AA224="","",AU224-AA224)</f>
        <v/>
      </c>
      <c r="BA224" s="17">
        <f>IF(AB224="","",AV224-AB224)</f>
        <v/>
      </c>
      <c r="BB224" s="17">
        <f>IF(AC224="","",AW224-AC224)</f>
        <v/>
      </c>
      <c r="BC224" s="17">
        <f>IF(AD224="","",AX224-AD224)</f>
        <v/>
      </c>
      <c r="BD224" s="17">
        <f>IF(OR(AE224="",B224=""),"",SUMIFS($AE$2:AE224,$B$2:B224,B224))</f>
        <v/>
      </c>
      <c r="BE224" s="17">
        <f>IF(OR(AF224="",B224=""),"",SUMIFS($AF$2:AF224,$B$2:B224,B224))</f>
        <v/>
      </c>
      <c r="BF224" s="17">
        <f>IF(OR(AG224="",B224=""),"",SUMIFS($AG$2:AG224,$B$2:B224,B224))</f>
        <v/>
      </c>
      <c r="BG224" s="17">
        <f>IF(OR(AH224="",B224=""),"",SUMIFS($AH$2:AH224,$B$2:B224,B224))</f>
        <v/>
      </c>
      <c r="BH224" s="17">
        <f>IF(OR(AI224="",B224=""),"",SUMIFS($AI$2:AI224,$B$2:B224,B224))</f>
        <v/>
      </c>
      <c r="BI224" s="17">
        <f>IF(AJ224="","",IF(BI223="",AJ224,MAX(BI223,AJ224)))</f>
        <v/>
      </c>
      <c r="BJ224" s="17">
        <f>IF(AK224="","",IF(BJ223="",AK224,MAX(BJ223,AK224)))</f>
        <v/>
      </c>
      <c r="BK224" s="17">
        <f>IF(AL224="","",IF(BK223="",AL224,MAX(BK223,AL224)))</f>
        <v/>
      </c>
      <c r="BL224" s="17">
        <f>IF(AM224="","",IF(BL223="",AM224,MAX(BL223,AM224)))</f>
        <v/>
      </c>
      <c r="BM224" s="17">
        <f>IF(AN224="","",IF(BM223="",AN224,MAX(BM223,AN224)))</f>
        <v/>
      </c>
      <c r="BN224" s="17">
        <f>IF(AJ224="","",BI224-AJ224)</f>
        <v/>
      </c>
      <c r="BO224" s="17">
        <f>IF(AK224="","",BJ224-AK224)</f>
        <v/>
      </c>
      <c r="BP224" s="17">
        <f>IF(AL224="","",BK224-AL224)</f>
        <v/>
      </c>
      <c r="BQ224" s="17">
        <f>IF(AM224="","",BL224-AM224)</f>
        <v/>
      </c>
      <c r="BR224" s="17">
        <f>IF(AN224="","",BM224-AN224)</f>
        <v/>
      </c>
    </row>
    <row r="225">
      <c r="A225">
        <f>ROW()-1</f>
        <v/>
      </c>
      <c r="B225" s="9" t="n"/>
      <c r="C225" s="12" t="n"/>
      <c r="D225" s="11">
        <f>IF(B225="","",CHOOSE(WEEKDAY(B225,2),"Lu","Ma","Mi","Jo","Vi","Sa","Du"))</f>
        <v/>
      </c>
      <c r="E225" s="11">
        <f>IF(OR(B225="",C225=""),"",IF(OR(WEEKDAY(B225,2)=1,WEEKDAY(B225,2)=5),"D",IF(AND(C225&gt;=TIME(15,30,0),C225&lt;TIME(16,30,0)),"C",IF(AND(AND(WEEKDAY(B225,2)&gt;=2,WEEKDAY(B225,2)&lt;=4),C225&gt;=TIME(16,35,0),C225&lt;TIME(17,0,0)),"A1",IF(AND(AND(WEEKDAY(B225,2)&gt;=2,WEEKDAY(B225,2)&lt;=4),C225&gt;=TIME(17,0,0),C225&lt;TIME(18,0,0)),"A2",IF(AND(AND(WEEKDAY(B225,2)&gt;=2,WEEKDAY(B225,2)&lt;=4),C225&gt;=TIME(18,0,0),C225&lt;TIME(19,0,0)),"A3",IF(AND(AND(WEEKDAY(B225,2)&gt;=2,WEEKDAY(B225,2)&lt;=4),C225&gt;=TIME(22,0,0),C225&lt;TIME(22,45,0)),"B","Other")))))))</f>
        <v/>
      </c>
      <c r="F225" s="12" t="n"/>
      <c r="G225" s="12" t="n"/>
      <c r="H225" s="12" t="n"/>
      <c r="I225" s="12" t="n"/>
      <c r="J225" s="13" t="n"/>
      <c r="K225" s="13" t="n"/>
      <c r="L225" s="13" t="n"/>
      <c r="M225" s="13" t="n"/>
      <c r="N225" s="12" t="n"/>
      <c r="O225" s="12" t="n"/>
      <c r="P225" s="14">
        <f>IF(N225="","",IF(N225="SL",-1,K225/J225))</f>
        <v/>
      </c>
      <c r="Q225" s="14">
        <f>IF(N225="","",IF(OR(N225="SL",N225="TP0"),-1,L225/J225))</f>
        <v/>
      </c>
      <c r="R225" s="14">
        <f>IF(N225="","",IF(N225="TP2",M225/J225,-1))</f>
        <v/>
      </c>
      <c r="S225" s="14">
        <f>IF(N225="","",IF(N225="SL",-1,IF(N225="TP0",0.5*K225/J225,0.5*(K225+L225)/J225)))</f>
        <v/>
      </c>
      <c r="T225" s="14">
        <f>IF(N225="","",IF(N225="SL",-1,IF(N225="TP0",0.5*K225/J225-0.5,0.5*(K225+L225)/J225)))</f>
        <v/>
      </c>
      <c r="U225" s="15">
        <f>IF(P225="","",P225*J225/100*Config!$B$4)</f>
        <v/>
      </c>
      <c r="V225" s="15">
        <f>IF(Q225="","",Q225*J225/100*Config!$B$4)</f>
        <v/>
      </c>
      <c r="W225" s="15">
        <f>IF(R225="","",R225*J225/100*Config!$B$4)</f>
        <v/>
      </c>
      <c r="X225" s="15">
        <f>IF(S225="","",S225*J225/100*Config!$B$4)</f>
        <v/>
      </c>
      <c r="Y225" s="15">
        <f>IF(T225="","",T225*J225/100*Config!$B$4)</f>
        <v/>
      </c>
      <c r="Z225" s="15">
        <f>IF(U225="","",Config!$B$4 + SUM($U$2:U225))</f>
        <v/>
      </c>
      <c r="AA225" s="15">
        <f>IF(V225="","",Config!$B$4 + SUM($V$2:V225))</f>
        <v/>
      </c>
      <c r="AB225" s="15">
        <f>IF(W225="","",Config!$B$4 + SUM($W$2:W225))</f>
        <v/>
      </c>
      <c r="AC225" s="15">
        <f>IF(X225="","",Config!$B$4 + SUM($X$2:X225))</f>
        <v/>
      </c>
      <c r="AD225" s="15">
        <f>IF(Y225="","",Config!$B$4 + SUM($Y$2:Y225))</f>
        <v/>
      </c>
      <c r="AE225" s="15">
        <f>IF(P225="","",P225*J225/100*Config!$B$11)</f>
        <v/>
      </c>
      <c r="AF225" s="15">
        <f>IF(Q225="","",Q225*J225/100*Config!$B$11)</f>
        <v/>
      </c>
      <c r="AG225" s="15">
        <f>IF(R225="","",R225*J225/100*Config!$B$11)</f>
        <v/>
      </c>
      <c r="AH225" s="15">
        <f>IF(S225="","",S225*J225/100*Config!$B$11)</f>
        <v/>
      </c>
      <c r="AI225" s="15">
        <f>IF(T225="","",T225*J225/100*Config!$B$11)</f>
        <v/>
      </c>
      <c r="AJ225" s="15">
        <f>IF(AE225="","",Config!$B$9 + SUM($AE$2:AE225))</f>
        <v/>
      </c>
      <c r="AK225" s="15">
        <f>IF(AF225="","",Config!$B$9 + SUM($AF$2:AF225))</f>
        <v/>
      </c>
      <c r="AL225" s="15">
        <f>IF(AG225="","",Config!$B$9 + SUM($AG$2:AG225))</f>
        <v/>
      </c>
      <c r="AM225" s="15">
        <f>IF(AH225="","",Config!$B$9 + SUM($AH$2:AH225))</f>
        <v/>
      </c>
      <c r="AN225" s="15">
        <f>IF(AI225="","",Config!$B$9 + SUM($AI$2:AI225))</f>
        <v/>
      </c>
      <c r="AO225" s="16">
        <f>IF(P225="","",IF(P225&gt;0,1,0))</f>
        <v/>
      </c>
      <c r="AP225" s="16">
        <f>IF(Q225="","",IF(Q225&gt;0,1,0))</f>
        <v/>
      </c>
      <c r="AQ225" s="16">
        <f>IF(R225="","",IF(R225&gt;0,1,0))</f>
        <v/>
      </c>
      <c r="AR225" s="16">
        <f>IF(S225="","",IF(S225&gt;0,1,0))</f>
        <v/>
      </c>
      <c r="AS225" s="16">
        <f>IF(T225="","",IF(T225&gt;0,1,0))</f>
        <v/>
      </c>
      <c r="AT225" s="17">
        <f>IF(Z225="","",IF(AT224="",Z225,MAX(AT224,Z225)))</f>
        <v/>
      </c>
      <c r="AU225" s="17">
        <f>IF(AA225="","",IF(AU224="",AA225,MAX(AU224,AA225)))</f>
        <v/>
      </c>
      <c r="AV225" s="17">
        <f>IF(AB225="","",IF(AV224="",AB225,MAX(AV224,AB225)))</f>
        <v/>
      </c>
      <c r="AW225" s="17">
        <f>IF(AC225="","",IF(AW224="",AC225,MAX(AW224,AC225)))</f>
        <v/>
      </c>
      <c r="AX225" s="17">
        <f>IF(AD225="","",IF(AX224="",AD225,MAX(AX224,AD225)))</f>
        <v/>
      </c>
      <c r="AY225" s="17">
        <f>IF(Z225="","",AT225-Z225)</f>
        <v/>
      </c>
      <c r="AZ225" s="17">
        <f>IF(AA225="","",AU225-AA225)</f>
        <v/>
      </c>
      <c r="BA225" s="17">
        <f>IF(AB225="","",AV225-AB225)</f>
        <v/>
      </c>
      <c r="BB225" s="17">
        <f>IF(AC225="","",AW225-AC225)</f>
        <v/>
      </c>
      <c r="BC225" s="17">
        <f>IF(AD225="","",AX225-AD225)</f>
        <v/>
      </c>
      <c r="BD225" s="17">
        <f>IF(OR(AE225="",B225=""),"",SUMIFS($AE$2:AE225,$B$2:B225,B225))</f>
        <v/>
      </c>
      <c r="BE225" s="17">
        <f>IF(OR(AF225="",B225=""),"",SUMIFS($AF$2:AF225,$B$2:B225,B225))</f>
        <v/>
      </c>
      <c r="BF225" s="17">
        <f>IF(OR(AG225="",B225=""),"",SUMIFS($AG$2:AG225,$B$2:B225,B225))</f>
        <v/>
      </c>
      <c r="BG225" s="17">
        <f>IF(OR(AH225="",B225=""),"",SUMIFS($AH$2:AH225,$B$2:B225,B225))</f>
        <v/>
      </c>
      <c r="BH225" s="17">
        <f>IF(OR(AI225="",B225=""),"",SUMIFS($AI$2:AI225,$B$2:B225,B225))</f>
        <v/>
      </c>
      <c r="BI225" s="17">
        <f>IF(AJ225="","",IF(BI224="",AJ225,MAX(BI224,AJ225)))</f>
        <v/>
      </c>
      <c r="BJ225" s="17">
        <f>IF(AK225="","",IF(BJ224="",AK225,MAX(BJ224,AK225)))</f>
        <v/>
      </c>
      <c r="BK225" s="17">
        <f>IF(AL225="","",IF(BK224="",AL225,MAX(BK224,AL225)))</f>
        <v/>
      </c>
      <c r="BL225" s="17">
        <f>IF(AM225="","",IF(BL224="",AM225,MAX(BL224,AM225)))</f>
        <v/>
      </c>
      <c r="BM225" s="17">
        <f>IF(AN225="","",IF(BM224="",AN225,MAX(BM224,AN225)))</f>
        <v/>
      </c>
      <c r="BN225" s="17">
        <f>IF(AJ225="","",BI225-AJ225)</f>
        <v/>
      </c>
      <c r="BO225" s="17">
        <f>IF(AK225="","",BJ225-AK225)</f>
        <v/>
      </c>
      <c r="BP225" s="17">
        <f>IF(AL225="","",BK225-AL225)</f>
        <v/>
      </c>
      <c r="BQ225" s="17">
        <f>IF(AM225="","",BL225-AM225)</f>
        <v/>
      </c>
      <c r="BR225" s="17">
        <f>IF(AN225="","",BM225-AN225)</f>
        <v/>
      </c>
    </row>
    <row r="226">
      <c r="A226">
        <f>ROW()-1</f>
        <v/>
      </c>
      <c r="B226" s="9" t="n"/>
      <c r="C226" s="12" t="n"/>
      <c r="D226" s="11">
        <f>IF(B226="","",CHOOSE(WEEKDAY(B226,2),"Lu","Ma","Mi","Jo","Vi","Sa","Du"))</f>
        <v/>
      </c>
      <c r="E226" s="11">
        <f>IF(OR(B226="",C226=""),"",IF(OR(WEEKDAY(B226,2)=1,WEEKDAY(B226,2)=5),"D",IF(AND(C226&gt;=TIME(15,30,0),C226&lt;TIME(16,30,0)),"C",IF(AND(AND(WEEKDAY(B226,2)&gt;=2,WEEKDAY(B226,2)&lt;=4),C226&gt;=TIME(16,35,0),C226&lt;TIME(17,0,0)),"A1",IF(AND(AND(WEEKDAY(B226,2)&gt;=2,WEEKDAY(B226,2)&lt;=4),C226&gt;=TIME(17,0,0),C226&lt;TIME(18,0,0)),"A2",IF(AND(AND(WEEKDAY(B226,2)&gt;=2,WEEKDAY(B226,2)&lt;=4),C226&gt;=TIME(18,0,0),C226&lt;TIME(19,0,0)),"A3",IF(AND(AND(WEEKDAY(B226,2)&gt;=2,WEEKDAY(B226,2)&lt;=4),C226&gt;=TIME(22,0,0),C226&lt;TIME(22,45,0)),"B","Other")))))))</f>
        <v/>
      </c>
      <c r="F226" s="12" t="n"/>
      <c r="G226" s="12" t="n"/>
      <c r="H226" s="12" t="n"/>
      <c r="I226" s="12" t="n"/>
      <c r="J226" s="13" t="n"/>
      <c r="K226" s="13" t="n"/>
      <c r="L226" s="13" t="n"/>
      <c r="M226" s="13" t="n"/>
      <c r="N226" s="12" t="n"/>
      <c r="O226" s="12" t="n"/>
      <c r="P226" s="14">
        <f>IF(N226="","",IF(N226="SL",-1,K226/J226))</f>
        <v/>
      </c>
      <c r="Q226" s="14">
        <f>IF(N226="","",IF(OR(N226="SL",N226="TP0"),-1,L226/J226))</f>
        <v/>
      </c>
      <c r="R226" s="14">
        <f>IF(N226="","",IF(N226="TP2",M226/J226,-1))</f>
        <v/>
      </c>
      <c r="S226" s="14">
        <f>IF(N226="","",IF(N226="SL",-1,IF(N226="TP0",0.5*K226/J226,0.5*(K226+L226)/J226)))</f>
        <v/>
      </c>
      <c r="T226" s="14">
        <f>IF(N226="","",IF(N226="SL",-1,IF(N226="TP0",0.5*K226/J226-0.5,0.5*(K226+L226)/J226)))</f>
        <v/>
      </c>
      <c r="U226" s="15">
        <f>IF(P226="","",P226*J226/100*Config!$B$4)</f>
        <v/>
      </c>
      <c r="V226" s="15">
        <f>IF(Q226="","",Q226*J226/100*Config!$B$4)</f>
        <v/>
      </c>
      <c r="W226" s="15">
        <f>IF(R226="","",R226*J226/100*Config!$B$4)</f>
        <v/>
      </c>
      <c r="X226" s="15">
        <f>IF(S226="","",S226*J226/100*Config!$B$4)</f>
        <v/>
      </c>
      <c r="Y226" s="15">
        <f>IF(T226="","",T226*J226/100*Config!$B$4)</f>
        <v/>
      </c>
      <c r="Z226" s="15">
        <f>IF(U226="","",Config!$B$4 + SUM($U$2:U226))</f>
        <v/>
      </c>
      <c r="AA226" s="15">
        <f>IF(V226="","",Config!$B$4 + SUM($V$2:V226))</f>
        <v/>
      </c>
      <c r="AB226" s="15">
        <f>IF(W226="","",Config!$B$4 + SUM($W$2:W226))</f>
        <v/>
      </c>
      <c r="AC226" s="15">
        <f>IF(X226="","",Config!$B$4 + SUM($X$2:X226))</f>
        <v/>
      </c>
      <c r="AD226" s="15">
        <f>IF(Y226="","",Config!$B$4 + SUM($Y$2:Y226))</f>
        <v/>
      </c>
      <c r="AE226" s="15">
        <f>IF(P226="","",P226*J226/100*Config!$B$11)</f>
        <v/>
      </c>
      <c r="AF226" s="15">
        <f>IF(Q226="","",Q226*J226/100*Config!$B$11)</f>
        <v/>
      </c>
      <c r="AG226" s="15">
        <f>IF(R226="","",R226*J226/100*Config!$B$11)</f>
        <v/>
      </c>
      <c r="AH226" s="15">
        <f>IF(S226="","",S226*J226/100*Config!$B$11)</f>
        <v/>
      </c>
      <c r="AI226" s="15">
        <f>IF(T226="","",T226*J226/100*Config!$B$11)</f>
        <v/>
      </c>
      <c r="AJ226" s="15">
        <f>IF(AE226="","",Config!$B$9 + SUM($AE$2:AE226))</f>
        <v/>
      </c>
      <c r="AK226" s="15">
        <f>IF(AF226="","",Config!$B$9 + SUM($AF$2:AF226))</f>
        <v/>
      </c>
      <c r="AL226" s="15">
        <f>IF(AG226="","",Config!$B$9 + SUM($AG$2:AG226))</f>
        <v/>
      </c>
      <c r="AM226" s="15">
        <f>IF(AH226="","",Config!$B$9 + SUM($AH$2:AH226))</f>
        <v/>
      </c>
      <c r="AN226" s="15">
        <f>IF(AI226="","",Config!$B$9 + SUM($AI$2:AI226))</f>
        <v/>
      </c>
      <c r="AO226" s="16">
        <f>IF(P226="","",IF(P226&gt;0,1,0))</f>
        <v/>
      </c>
      <c r="AP226" s="16">
        <f>IF(Q226="","",IF(Q226&gt;0,1,0))</f>
        <v/>
      </c>
      <c r="AQ226" s="16">
        <f>IF(R226="","",IF(R226&gt;0,1,0))</f>
        <v/>
      </c>
      <c r="AR226" s="16">
        <f>IF(S226="","",IF(S226&gt;0,1,0))</f>
        <v/>
      </c>
      <c r="AS226" s="16">
        <f>IF(T226="","",IF(T226&gt;0,1,0))</f>
        <v/>
      </c>
      <c r="AT226" s="17">
        <f>IF(Z226="","",IF(AT225="",Z226,MAX(AT225,Z226)))</f>
        <v/>
      </c>
      <c r="AU226" s="17">
        <f>IF(AA226="","",IF(AU225="",AA226,MAX(AU225,AA226)))</f>
        <v/>
      </c>
      <c r="AV226" s="17">
        <f>IF(AB226="","",IF(AV225="",AB226,MAX(AV225,AB226)))</f>
        <v/>
      </c>
      <c r="AW226" s="17">
        <f>IF(AC226="","",IF(AW225="",AC226,MAX(AW225,AC226)))</f>
        <v/>
      </c>
      <c r="AX226" s="17">
        <f>IF(AD226="","",IF(AX225="",AD226,MAX(AX225,AD226)))</f>
        <v/>
      </c>
      <c r="AY226" s="17">
        <f>IF(Z226="","",AT226-Z226)</f>
        <v/>
      </c>
      <c r="AZ226" s="17">
        <f>IF(AA226="","",AU226-AA226)</f>
        <v/>
      </c>
      <c r="BA226" s="17">
        <f>IF(AB226="","",AV226-AB226)</f>
        <v/>
      </c>
      <c r="BB226" s="17">
        <f>IF(AC226="","",AW226-AC226)</f>
        <v/>
      </c>
      <c r="BC226" s="17">
        <f>IF(AD226="","",AX226-AD226)</f>
        <v/>
      </c>
      <c r="BD226" s="17">
        <f>IF(OR(AE226="",B226=""),"",SUMIFS($AE$2:AE226,$B$2:B226,B226))</f>
        <v/>
      </c>
      <c r="BE226" s="17">
        <f>IF(OR(AF226="",B226=""),"",SUMIFS($AF$2:AF226,$B$2:B226,B226))</f>
        <v/>
      </c>
      <c r="BF226" s="17">
        <f>IF(OR(AG226="",B226=""),"",SUMIFS($AG$2:AG226,$B$2:B226,B226))</f>
        <v/>
      </c>
      <c r="BG226" s="17">
        <f>IF(OR(AH226="",B226=""),"",SUMIFS($AH$2:AH226,$B$2:B226,B226))</f>
        <v/>
      </c>
      <c r="BH226" s="17">
        <f>IF(OR(AI226="",B226=""),"",SUMIFS($AI$2:AI226,$B$2:B226,B226))</f>
        <v/>
      </c>
      <c r="BI226" s="17">
        <f>IF(AJ226="","",IF(BI225="",AJ226,MAX(BI225,AJ226)))</f>
        <v/>
      </c>
      <c r="BJ226" s="17">
        <f>IF(AK226="","",IF(BJ225="",AK226,MAX(BJ225,AK226)))</f>
        <v/>
      </c>
      <c r="BK226" s="17">
        <f>IF(AL226="","",IF(BK225="",AL226,MAX(BK225,AL226)))</f>
        <v/>
      </c>
      <c r="BL226" s="17">
        <f>IF(AM226="","",IF(BL225="",AM226,MAX(BL225,AM226)))</f>
        <v/>
      </c>
      <c r="BM226" s="17">
        <f>IF(AN226="","",IF(BM225="",AN226,MAX(BM225,AN226)))</f>
        <v/>
      </c>
      <c r="BN226" s="17">
        <f>IF(AJ226="","",BI226-AJ226)</f>
        <v/>
      </c>
      <c r="BO226" s="17">
        <f>IF(AK226="","",BJ226-AK226)</f>
        <v/>
      </c>
      <c r="BP226" s="17">
        <f>IF(AL226="","",BK226-AL226)</f>
        <v/>
      </c>
      <c r="BQ226" s="17">
        <f>IF(AM226="","",BL226-AM226)</f>
        <v/>
      </c>
      <c r="BR226" s="17">
        <f>IF(AN226="","",BM226-AN226)</f>
        <v/>
      </c>
    </row>
    <row r="227">
      <c r="A227">
        <f>ROW()-1</f>
        <v/>
      </c>
      <c r="B227" s="9" t="n"/>
      <c r="C227" s="12" t="n"/>
      <c r="D227" s="11">
        <f>IF(B227="","",CHOOSE(WEEKDAY(B227,2),"Lu","Ma","Mi","Jo","Vi","Sa","Du"))</f>
        <v/>
      </c>
      <c r="E227" s="11">
        <f>IF(OR(B227="",C227=""),"",IF(OR(WEEKDAY(B227,2)=1,WEEKDAY(B227,2)=5),"D",IF(AND(C227&gt;=TIME(15,30,0),C227&lt;TIME(16,30,0)),"C",IF(AND(AND(WEEKDAY(B227,2)&gt;=2,WEEKDAY(B227,2)&lt;=4),C227&gt;=TIME(16,35,0),C227&lt;TIME(17,0,0)),"A1",IF(AND(AND(WEEKDAY(B227,2)&gt;=2,WEEKDAY(B227,2)&lt;=4),C227&gt;=TIME(17,0,0),C227&lt;TIME(18,0,0)),"A2",IF(AND(AND(WEEKDAY(B227,2)&gt;=2,WEEKDAY(B227,2)&lt;=4),C227&gt;=TIME(18,0,0),C227&lt;TIME(19,0,0)),"A3",IF(AND(AND(WEEKDAY(B227,2)&gt;=2,WEEKDAY(B227,2)&lt;=4),C227&gt;=TIME(22,0,0),C227&lt;TIME(22,45,0)),"B","Other")))))))</f>
        <v/>
      </c>
      <c r="F227" s="12" t="n"/>
      <c r="G227" s="12" t="n"/>
      <c r="H227" s="12" t="n"/>
      <c r="I227" s="12" t="n"/>
      <c r="J227" s="13" t="n"/>
      <c r="K227" s="13" t="n"/>
      <c r="L227" s="13" t="n"/>
      <c r="M227" s="13" t="n"/>
      <c r="N227" s="12" t="n"/>
      <c r="O227" s="12" t="n"/>
      <c r="P227" s="14">
        <f>IF(N227="","",IF(N227="SL",-1,K227/J227))</f>
        <v/>
      </c>
      <c r="Q227" s="14">
        <f>IF(N227="","",IF(OR(N227="SL",N227="TP0"),-1,L227/J227))</f>
        <v/>
      </c>
      <c r="R227" s="14">
        <f>IF(N227="","",IF(N227="TP2",M227/J227,-1))</f>
        <v/>
      </c>
      <c r="S227" s="14">
        <f>IF(N227="","",IF(N227="SL",-1,IF(N227="TP0",0.5*K227/J227,0.5*(K227+L227)/J227)))</f>
        <v/>
      </c>
      <c r="T227" s="14">
        <f>IF(N227="","",IF(N227="SL",-1,IF(N227="TP0",0.5*K227/J227-0.5,0.5*(K227+L227)/J227)))</f>
        <v/>
      </c>
      <c r="U227" s="15">
        <f>IF(P227="","",P227*J227/100*Config!$B$4)</f>
        <v/>
      </c>
      <c r="V227" s="15">
        <f>IF(Q227="","",Q227*J227/100*Config!$B$4)</f>
        <v/>
      </c>
      <c r="W227" s="15">
        <f>IF(R227="","",R227*J227/100*Config!$B$4)</f>
        <v/>
      </c>
      <c r="X227" s="15">
        <f>IF(S227="","",S227*J227/100*Config!$B$4)</f>
        <v/>
      </c>
      <c r="Y227" s="15">
        <f>IF(T227="","",T227*J227/100*Config!$B$4)</f>
        <v/>
      </c>
      <c r="Z227" s="15">
        <f>IF(U227="","",Config!$B$4 + SUM($U$2:U227))</f>
        <v/>
      </c>
      <c r="AA227" s="15">
        <f>IF(V227="","",Config!$B$4 + SUM($V$2:V227))</f>
        <v/>
      </c>
      <c r="AB227" s="15">
        <f>IF(W227="","",Config!$B$4 + SUM($W$2:W227))</f>
        <v/>
      </c>
      <c r="AC227" s="15">
        <f>IF(X227="","",Config!$B$4 + SUM($X$2:X227))</f>
        <v/>
      </c>
      <c r="AD227" s="15">
        <f>IF(Y227="","",Config!$B$4 + SUM($Y$2:Y227))</f>
        <v/>
      </c>
      <c r="AE227" s="15">
        <f>IF(P227="","",P227*J227/100*Config!$B$11)</f>
        <v/>
      </c>
      <c r="AF227" s="15">
        <f>IF(Q227="","",Q227*J227/100*Config!$B$11)</f>
        <v/>
      </c>
      <c r="AG227" s="15">
        <f>IF(R227="","",R227*J227/100*Config!$B$11)</f>
        <v/>
      </c>
      <c r="AH227" s="15">
        <f>IF(S227="","",S227*J227/100*Config!$B$11)</f>
        <v/>
      </c>
      <c r="AI227" s="15">
        <f>IF(T227="","",T227*J227/100*Config!$B$11)</f>
        <v/>
      </c>
      <c r="AJ227" s="15">
        <f>IF(AE227="","",Config!$B$9 + SUM($AE$2:AE227))</f>
        <v/>
      </c>
      <c r="AK227" s="15">
        <f>IF(AF227="","",Config!$B$9 + SUM($AF$2:AF227))</f>
        <v/>
      </c>
      <c r="AL227" s="15">
        <f>IF(AG227="","",Config!$B$9 + SUM($AG$2:AG227))</f>
        <v/>
      </c>
      <c r="AM227" s="15">
        <f>IF(AH227="","",Config!$B$9 + SUM($AH$2:AH227))</f>
        <v/>
      </c>
      <c r="AN227" s="15">
        <f>IF(AI227="","",Config!$B$9 + SUM($AI$2:AI227))</f>
        <v/>
      </c>
      <c r="AO227" s="16">
        <f>IF(P227="","",IF(P227&gt;0,1,0))</f>
        <v/>
      </c>
      <c r="AP227" s="16">
        <f>IF(Q227="","",IF(Q227&gt;0,1,0))</f>
        <v/>
      </c>
      <c r="AQ227" s="16">
        <f>IF(R227="","",IF(R227&gt;0,1,0))</f>
        <v/>
      </c>
      <c r="AR227" s="16">
        <f>IF(S227="","",IF(S227&gt;0,1,0))</f>
        <v/>
      </c>
      <c r="AS227" s="16">
        <f>IF(T227="","",IF(T227&gt;0,1,0))</f>
        <v/>
      </c>
      <c r="AT227" s="17">
        <f>IF(Z227="","",IF(AT226="",Z227,MAX(AT226,Z227)))</f>
        <v/>
      </c>
      <c r="AU227" s="17">
        <f>IF(AA227="","",IF(AU226="",AA227,MAX(AU226,AA227)))</f>
        <v/>
      </c>
      <c r="AV227" s="17">
        <f>IF(AB227="","",IF(AV226="",AB227,MAX(AV226,AB227)))</f>
        <v/>
      </c>
      <c r="AW227" s="17">
        <f>IF(AC227="","",IF(AW226="",AC227,MAX(AW226,AC227)))</f>
        <v/>
      </c>
      <c r="AX227" s="17">
        <f>IF(AD227="","",IF(AX226="",AD227,MAX(AX226,AD227)))</f>
        <v/>
      </c>
      <c r="AY227" s="17">
        <f>IF(Z227="","",AT227-Z227)</f>
        <v/>
      </c>
      <c r="AZ227" s="17">
        <f>IF(AA227="","",AU227-AA227)</f>
        <v/>
      </c>
      <c r="BA227" s="17">
        <f>IF(AB227="","",AV227-AB227)</f>
        <v/>
      </c>
      <c r="BB227" s="17">
        <f>IF(AC227="","",AW227-AC227)</f>
        <v/>
      </c>
      <c r="BC227" s="17">
        <f>IF(AD227="","",AX227-AD227)</f>
        <v/>
      </c>
      <c r="BD227" s="17">
        <f>IF(OR(AE227="",B227=""),"",SUMIFS($AE$2:AE227,$B$2:B227,B227))</f>
        <v/>
      </c>
      <c r="BE227" s="17">
        <f>IF(OR(AF227="",B227=""),"",SUMIFS($AF$2:AF227,$B$2:B227,B227))</f>
        <v/>
      </c>
      <c r="BF227" s="17">
        <f>IF(OR(AG227="",B227=""),"",SUMIFS($AG$2:AG227,$B$2:B227,B227))</f>
        <v/>
      </c>
      <c r="BG227" s="17">
        <f>IF(OR(AH227="",B227=""),"",SUMIFS($AH$2:AH227,$B$2:B227,B227))</f>
        <v/>
      </c>
      <c r="BH227" s="17">
        <f>IF(OR(AI227="",B227=""),"",SUMIFS($AI$2:AI227,$B$2:B227,B227))</f>
        <v/>
      </c>
      <c r="BI227" s="17">
        <f>IF(AJ227="","",IF(BI226="",AJ227,MAX(BI226,AJ227)))</f>
        <v/>
      </c>
      <c r="BJ227" s="17">
        <f>IF(AK227="","",IF(BJ226="",AK227,MAX(BJ226,AK227)))</f>
        <v/>
      </c>
      <c r="BK227" s="17">
        <f>IF(AL227="","",IF(BK226="",AL227,MAX(BK226,AL227)))</f>
        <v/>
      </c>
      <c r="BL227" s="17">
        <f>IF(AM227="","",IF(BL226="",AM227,MAX(BL226,AM227)))</f>
        <v/>
      </c>
      <c r="BM227" s="17">
        <f>IF(AN227="","",IF(BM226="",AN227,MAX(BM226,AN227)))</f>
        <v/>
      </c>
      <c r="BN227" s="17">
        <f>IF(AJ227="","",BI227-AJ227)</f>
        <v/>
      </c>
      <c r="BO227" s="17">
        <f>IF(AK227="","",BJ227-AK227)</f>
        <v/>
      </c>
      <c r="BP227" s="17">
        <f>IF(AL227="","",BK227-AL227)</f>
        <v/>
      </c>
      <c r="BQ227" s="17">
        <f>IF(AM227="","",BL227-AM227)</f>
        <v/>
      </c>
      <c r="BR227" s="17">
        <f>IF(AN227="","",BM227-AN227)</f>
        <v/>
      </c>
    </row>
    <row r="228">
      <c r="A228">
        <f>ROW()-1</f>
        <v/>
      </c>
      <c r="B228" s="9" t="n"/>
      <c r="C228" s="12" t="n"/>
      <c r="D228" s="11">
        <f>IF(B228="","",CHOOSE(WEEKDAY(B228,2),"Lu","Ma","Mi","Jo","Vi","Sa","Du"))</f>
        <v/>
      </c>
      <c r="E228" s="11">
        <f>IF(OR(B228="",C228=""),"",IF(OR(WEEKDAY(B228,2)=1,WEEKDAY(B228,2)=5),"D",IF(AND(C228&gt;=TIME(15,30,0),C228&lt;TIME(16,30,0)),"C",IF(AND(AND(WEEKDAY(B228,2)&gt;=2,WEEKDAY(B228,2)&lt;=4),C228&gt;=TIME(16,35,0),C228&lt;TIME(17,0,0)),"A1",IF(AND(AND(WEEKDAY(B228,2)&gt;=2,WEEKDAY(B228,2)&lt;=4),C228&gt;=TIME(17,0,0),C228&lt;TIME(18,0,0)),"A2",IF(AND(AND(WEEKDAY(B228,2)&gt;=2,WEEKDAY(B228,2)&lt;=4),C228&gt;=TIME(18,0,0),C228&lt;TIME(19,0,0)),"A3",IF(AND(AND(WEEKDAY(B228,2)&gt;=2,WEEKDAY(B228,2)&lt;=4),C228&gt;=TIME(22,0,0),C228&lt;TIME(22,45,0)),"B","Other")))))))</f>
        <v/>
      </c>
      <c r="F228" s="12" t="n"/>
      <c r="G228" s="12" t="n"/>
      <c r="H228" s="12" t="n"/>
      <c r="I228" s="12" t="n"/>
      <c r="J228" s="13" t="n"/>
      <c r="K228" s="13" t="n"/>
      <c r="L228" s="13" t="n"/>
      <c r="M228" s="13" t="n"/>
      <c r="N228" s="12" t="n"/>
      <c r="O228" s="12" t="n"/>
      <c r="P228" s="14">
        <f>IF(N228="","",IF(N228="SL",-1,K228/J228))</f>
        <v/>
      </c>
      <c r="Q228" s="14">
        <f>IF(N228="","",IF(OR(N228="SL",N228="TP0"),-1,L228/J228))</f>
        <v/>
      </c>
      <c r="R228" s="14">
        <f>IF(N228="","",IF(N228="TP2",M228/J228,-1))</f>
        <v/>
      </c>
      <c r="S228" s="14">
        <f>IF(N228="","",IF(N228="SL",-1,IF(N228="TP0",0.5*K228/J228,0.5*(K228+L228)/J228)))</f>
        <v/>
      </c>
      <c r="T228" s="14">
        <f>IF(N228="","",IF(N228="SL",-1,IF(N228="TP0",0.5*K228/J228-0.5,0.5*(K228+L228)/J228)))</f>
        <v/>
      </c>
      <c r="U228" s="15">
        <f>IF(P228="","",P228*J228/100*Config!$B$4)</f>
        <v/>
      </c>
      <c r="V228" s="15">
        <f>IF(Q228="","",Q228*J228/100*Config!$B$4)</f>
        <v/>
      </c>
      <c r="W228" s="15">
        <f>IF(R228="","",R228*J228/100*Config!$B$4)</f>
        <v/>
      </c>
      <c r="X228" s="15">
        <f>IF(S228="","",S228*J228/100*Config!$B$4)</f>
        <v/>
      </c>
      <c r="Y228" s="15">
        <f>IF(T228="","",T228*J228/100*Config!$B$4)</f>
        <v/>
      </c>
      <c r="Z228" s="15">
        <f>IF(U228="","",Config!$B$4 + SUM($U$2:U228))</f>
        <v/>
      </c>
      <c r="AA228" s="15">
        <f>IF(V228="","",Config!$B$4 + SUM($V$2:V228))</f>
        <v/>
      </c>
      <c r="AB228" s="15">
        <f>IF(W228="","",Config!$B$4 + SUM($W$2:W228))</f>
        <v/>
      </c>
      <c r="AC228" s="15">
        <f>IF(X228="","",Config!$B$4 + SUM($X$2:X228))</f>
        <v/>
      </c>
      <c r="AD228" s="15">
        <f>IF(Y228="","",Config!$B$4 + SUM($Y$2:Y228))</f>
        <v/>
      </c>
      <c r="AE228" s="15">
        <f>IF(P228="","",P228*J228/100*Config!$B$11)</f>
        <v/>
      </c>
      <c r="AF228" s="15">
        <f>IF(Q228="","",Q228*J228/100*Config!$B$11)</f>
        <v/>
      </c>
      <c r="AG228" s="15">
        <f>IF(R228="","",R228*J228/100*Config!$B$11)</f>
        <v/>
      </c>
      <c r="AH228" s="15">
        <f>IF(S228="","",S228*J228/100*Config!$B$11)</f>
        <v/>
      </c>
      <c r="AI228" s="15">
        <f>IF(T228="","",T228*J228/100*Config!$B$11)</f>
        <v/>
      </c>
      <c r="AJ228" s="15">
        <f>IF(AE228="","",Config!$B$9 + SUM($AE$2:AE228))</f>
        <v/>
      </c>
      <c r="AK228" s="15">
        <f>IF(AF228="","",Config!$B$9 + SUM($AF$2:AF228))</f>
        <v/>
      </c>
      <c r="AL228" s="15">
        <f>IF(AG228="","",Config!$B$9 + SUM($AG$2:AG228))</f>
        <v/>
      </c>
      <c r="AM228" s="15">
        <f>IF(AH228="","",Config!$B$9 + SUM($AH$2:AH228))</f>
        <v/>
      </c>
      <c r="AN228" s="15">
        <f>IF(AI228="","",Config!$B$9 + SUM($AI$2:AI228))</f>
        <v/>
      </c>
      <c r="AO228" s="16">
        <f>IF(P228="","",IF(P228&gt;0,1,0))</f>
        <v/>
      </c>
      <c r="AP228" s="16">
        <f>IF(Q228="","",IF(Q228&gt;0,1,0))</f>
        <v/>
      </c>
      <c r="AQ228" s="16">
        <f>IF(R228="","",IF(R228&gt;0,1,0))</f>
        <v/>
      </c>
      <c r="AR228" s="16">
        <f>IF(S228="","",IF(S228&gt;0,1,0))</f>
        <v/>
      </c>
      <c r="AS228" s="16">
        <f>IF(T228="","",IF(T228&gt;0,1,0))</f>
        <v/>
      </c>
      <c r="AT228" s="17">
        <f>IF(Z228="","",IF(AT227="",Z228,MAX(AT227,Z228)))</f>
        <v/>
      </c>
      <c r="AU228" s="17">
        <f>IF(AA228="","",IF(AU227="",AA228,MAX(AU227,AA228)))</f>
        <v/>
      </c>
      <c r="AV228" s="17">
        <f>IF(AB228="","",IF(AV227="",AB228,MAX(AV227,AB228)))</f>
        <v/>
      </c>
      <c r="AW228" s="17">
        <f>IF(AC228="","",IF(AW227="",AC228,MAX(AW227,AC228)))</f>
        <v/>
      </c>
      <c r="AX228" s="17">
        <f>IF(AD228="","",IF(AX227="",AD228,MAX(AX227,AD228)))</f>
        <v/>
      </c>
      <c r="AY228" s="17">
        <f>IF(Z228="","",AT228-Z228)</f>
        <v/>
      </c>
      <c r="AZ228" s="17">
        <f>IF(AA228="","",AU228-AA228)</f>
        <v/>
      </c>
      <c r="BA228" s="17">
        <f>IF(AB228="","",AV228-AB228)</f>
        <v/>
      </c>
      <c r="BB228" s="17">
        <f>IF(AC228="","",AW228-AC228)</f>
        <v/>
      </c>
      <c r="BC228" s="17">
        <f>IF(AD228="","",AX228-AD228)</f>
        <v/>
      </c>
      <c r="BD228" s="17">
        <f>IF(OR(AE228="",B228=""),"",SUMIFS($AE$2:AE228,$B$2:B228,B228))</f>
        <v/>
      </c>
      <c r="BE228" s="17">
        <f>IF(OR(AF228="",B228=""),"",SUMIFS($AF$2:AF228,$B$2:B228,B228))</f>
        <v/>
      </c>
      <c r="BF228" s="17">
        <f>IF(OR(AG228="",B228=""),"",SUMIFS($AG$2:AG228,$B$2:B228,B228))</f>
        <v/>
      </c>
      <c r="BG228" s="17">
        <f>IF(OR(AH228="",B228=""),"",SUMIFS($AH$2:AH228,$B$2:B228,B228))</f>
        <v/>
      </c>
      <c r="BH228" s="17">
        <f>IF(OR(AI228="",B228=""),"",SUMIFS($AI$2:AI228,$B$2:B228,B228))</f>
        <v/>
      </c>
      <c r="BI228" s="17">
        <f>IF(AJ228="","",IF(BI227="",AJ228,MAX(BI227,AJ228)))</f>
        <v/>
      </c>
      <c r="BJ228" s="17">
        <f>IF(AK228="","",IF(BJ227="",AK228,MAX(BJ227,AK228)))</f>
        <v/>
      </c>
      <c r="BK228" s="17">
        <f>IF(AL228="","",IF(BK227="",AL228,MAX(BK227,AL228)))</f>
        <v/>
      </c>
      <c r="BL228" s="17">
        <f>IF(AM228="","",IF(BL227="",AM228,MAX(BL227,AM228)))</f>
        <v/>
      </c>
      <c r="BM228" s="17">
        <f>IF(AN228="","",IF(BM227="",AN228,MAX(BM227,AN228)))</f>
        <v/>
      </c>
      <c r="BN228" s="17">
        <f>IF(AJ228="","",BI228-AJ228)</f>
        <v/>
      </c>
      <c r="BO228" s="17">
        <f>IF(AK228="","",BJ228-AK228)</f>
        <v/>
      </c>
      <c r="BP228" s="17">
        <f>IF(AL228="","",BK228-AL228)</f>
        <v/>
      </c>
      <c r="BQ228" s="17">
        <f>IF(AM228="","",BL228-AM228)</f>
        <v/>
      </c>
      <c r="BR228" s="17">
        <f>IF(AN228="","",BM228-AN228)</f>
        <v/>
      </c>
    </row>
    <row r="229">
      <c r="A229">
        <f>ROW()-1</f>
        <v/>
      </c>
      <c r="B229" s="9" t="n"/>
      <c r="C229" s="12" t="n"/>
      <c r="D229" s="11">
        <f>IF(B229="","",CHOOSE(WEEKDAY(B229,2),"Lu","Ma","Mi","Jo","Vi","Sa","Du"))</f>
        <v/>
      </c>
      <c r="E229" s="11">
        <f>IF(OR(B229="",C229=""),"",IF(OR(WEEKDAY(B229,2)=1,WEEKDAY(B229,2)=5),"D",IF(AND(C229&gt;=TIME(15,30,0),C229&lt;TIME(16,30,0)),"C",IF(AND(AND(WEEKDAY(B229,2)&gt;=2,WEEKDAY(B229,2)&lt;=4),C229&gt;=TIME(16,35,0),C229&lt;TIME(17,0,0)),"A1",IF(AND(AND(WEEKDAY(B229,2)&gt;=2,WEEKDAY(B229,2)&lt;=4),C229&gt;=TIME(17,0,0),C229&lt;TIME(18,0,0)),"A2",IF(AND(AND(WEEKDAY(B229,2)&gt;=2,WEEKDAY(B229,2)&lt;=4),C229&gt;=TIME(18,0,0),C229&lt;TIME(19,0,0)),"A3",IF(AND(AND(WEEKDAY(B229,2)&gt;=2,WEEKDAY(B229,2)&lt;=4),C229&gt;=TIME(22,0,0),C229&lt;TIME(22,45,0)),"B","Other")))))))</f>
        <v/>
      </c>
      <c r="F229" s="12" t="n"/>
      <c r="G229" s="12" t="n"/>
      <c r="H229" s="12" t="n"/>
      <c r="I229" s="12" t="n"/>
      <c r="J229" s="13" t="n"/>
      <c r="K229" s="13" t="n"/>
      <c r="L229" s="13" t="n"/>
      <c r="M229" s="13" t="n"/>
      <c r="N229" s="12" t="n"/>
      <c r="O229" s="12" t="n"/>
      <c r="P229" s="14">
        <f>IF(N229="","",IF(N229="SL",-1,K229/J229))</f>
        <v/>
      </c>
      <c r="Q229" s="14">
        <f>IF(N229="","",IF(OR(N229="SL",N229="TP0"),-1,L229/J229))</f>
        <v/>
      </c>
      <c r="R229" s="14">
        <f>IF(N229="","",IF(N229="TP2",M229/J229,-1))</f>
        <v/>
      </c>
      <c r="S229" s="14">
        <f>IF(N229="","",IF(N229="SL",-1,IF(N229="TP0",0.5*K229/J229,0.5*(K229+L229)/J229)))</f>
        <v/>
      </c>
      <c r="T229" s="14">
        <f>IF(N229="","",IF(N229="SL",-1,IF(N229="TP0",0.5*K229/J229-0.5,0.5*(K229+L229)/J229)))</f>
        <v/>
      </c>
      <c r="U229" s="15">
        <f>IF(P229="","",P229*J229/100*Config!$B$4)</f>
        <v/>
      </c>
      <c r="V229" s="15">
        <f>IF(Q229="","",Q229*J229/100*Config!$B$4)</f>
        <v/>
      </c>
      <c r="W229" s="15">
        <f>IF(R229="","",R229*J229/100*Config!$B$4)</f>
        <v/>
      </c>
      <c r="X229" s="15">
        <f>IF(S229="","",S229*J229/100*Config!$B$4)</f>
        <v/>
      </c>
      <c r="Y229" s="15">
        <f>IF(T229="","",T229*J229/100*Config!$B$4)</f>
        <v/>
      </c>
      <c r="Z229" s="15">
        <f>IF(U229="","",Config!$B$4 + SUM($U$2:U229))</f>
        <v/>
      </c>
      <c r="AA229" s="15">
        <f>IF(V229="","",Config!$B$4 + SUM($V$2:V229))</f>
        <v/>
      </c>
      <c r="AB229" s="15">
        <f>IF(W229="","",Config!$B$4 + SUM($W$2:W229))</f>
        <v/>
      </c>
      <c r="AC229" s="15">
        <f>IF(X229="","",Config!$B$4 + SUM($X$2:X229))</f>
        <v/>
      </c>
      <c r="AD229" s="15">
        <f>IF(Y229="","",Config!$B$4 + SUM($Y$2:Y229))</f>
        <v/>
      </c>
      <c r="AE229" s="15">
        <f>IF(P229="","",P229*J229/100*Config!$B$11)</f>
        <v/>
      </c>
      <c r="AF229" s="15">
        <f>IF(Q229="","",Q229*J229/100*Config!$B$11)</f>
        <v/>
      </c>
      <c r="AG229" s="15">
        <f>IF(R229="","",R229*J229/100*Config!$B$11)</f>
        <v/>
      </c>
      <c r="AH229" s="15">
        <f>IF(S229="","",S229*J229/100*Config!$B$11)</f>
        <v/>
      </c>
      <c r="AI229" s="15">
        <f>IF(T229="","",T229*J229/100*Config!$B$11)</f>
        <v/>
      </c>
      <c r="AJ229" s="15">
        <f>IF(AE229="","",Config!$B$9 + SUM($AE$2:AE229))</f>
        <v/>
      </c>
      <c r="AK229" s="15">
        <f>IF(AF229="","",Config!$B$9 + SUM($AF$2:AF229))</f>
        <v/>
      </c>
      <c r="AL229" s="15">
        <f>IF(AG229="","",Config!$B$9 + SUM($AG$2:AG229))</f>
        <v/>
      </c>
      <c r="AM229" s="15">
        <f>IF(AH229="","",Config!$B$9 + SUM($AH$2:AH229))</f>
        <v/>
      </c>
      <c r="AN229" s="15">
        <f>IF(AI229="","",Config!$B$9 + SUM($AI$2:AI229))</f>
        <v/>
      </c>
      <c r="AO229" s="16">
        <f>IF(P229="","",IF(P229&gt;0,1,0))</f>
        <v/>
      </c>
      <c r="AP229" s="16">
        <f>IF(Q229="","",IF(Q229&gt;0,1,0))</f>
        <v/>
      </c>
      <c r="AQ229" s="16">
        <f>IF(R229="","",IF(R229&gt;0,1,0))</f>
        <v/>
      </c>
      <c r="AR229" s="16">
        <f>IF(S229="","",IF(S229&gt;0,1,0))</f>
        <v/>
      </c>
      <c r="AS229" s="16">
        <f>IF(T229="","",IF(T229&gt;0,1,0))</f>
        <v/>
      </c>
      <c r="AT229" s="17">
        <f>IF(Z229="","",IF(AT228="",Z229,MAX(AT228,Z229)))</f>
        <v/>
      </c>
      <c r="AU229" s="17">
        <f>IF(AA229="","",IF(AU228="",AA229,MAX(AU228,AA229)))</f>
        <v/>
      </c>
      <c r="AV229" s="17">
        <f>IF(AB229="","",IF(AV228="",AB229,MAX(AV228,AB229)))</f>
        <v/>
      </c>
      <c r="AW229" s="17">
        <f>IF(AC229="","",IF(AW228="",AC229,MAX(AW228,AC229)))</f>
        <v/>
      </c>
      <c r="AX229" s="17">
        <f>IF(AD229="","",IF(AX228="",AD229,MAX(AX228,AD229)))</f>
        <v/>
      </c>
      <c r="AY229" s="17">
        <f>IF(Z229="","",AT229-Z229)</f>
        <v/>
      </c>
      <c r="AZ229" s="17">
        <f>IF(AA229="","",AU229-AA229)</f>
        <v/>
      </c>
      <c r="BA229" s="17">
        <f>IF(AB229="","",AV229-AB229)</f>
        <v/>
      </c>
      <c r="BB229" s="17">
        <f>IF(AC229="","",AW229-AC229)</f>
        <v/>
      </c>
      <c r="BC229" s="17">
        <f>IF(AD229="","",AX229-AD229)</f>
        <v/>
      </c>
      <c r="BD229" s="17">
        <f>IF(OR(AE229="",B229=""),"",SUMIFS($AE$2:AE229,$B$2:B229,B229))</f>
        <v/>
      </c>
      <c r="BE229" s="17">
        <f>IF(OR(AF229="",B229=""),"",SUMIFS($AF$2:AF229,$B$2:B229,B229))</f>
        <v/>
      </c>
      <c r="BF229" s="17">
        <f>IF(OR(AG229="",B229=""),"",SUMIFS($AG$2:AG229,$B$2:B229,B229))</f>
        <v/>
      </c>
      <c r="BG229" s="17">
        <f>IF(OR(AH229="",B229=""),"",SUMIFS($AH$2:AH229,$B$2:B229,B229))</f>
        <v/>
      </c>
      <c r="BH229" s="17">
        <f>IF(OR(AI229="",B229=""),"",SUMIFS($AI$2:AI229,$B$2:B229,B229))</f>
        <v/>
      </c>
      <c r="BI229" s="17">
        <f>IF(AJ229="","",IF(BI228="",AJ229,MAX(BI228,AJ229)))</f>
        <v/>
      </c>
      <c r="BJ229" s="17">
        <f>IF(AK229="","",IF(BJ228="",AK229,MAX(BJ228,AK229)))</f>
        <v/>
      </c>
      <c r="BK229" s="17">
        <f>IF(AL229="","",IF(BK228="",AL229,MAX(BK228,AL229)))</f>
        <v/>
      </c>
      <c r="BL229" s="17">
        <f>IF(AM229="","",IF(BL228="",AM229,MAX(BL228,AM229)))</f>
        <v/>
      </c>
      <c r="BM229" s="17">
        <f>IF(AN229="","",IF(BM228="",AN229,MAX(BM228,AN229)))</f>
        <v/>
      </c>
      <c r="BN229" s="17">
        <f>IF(AJ229="","",BI229-AJ229)</f>
        <v/>
      </c>
      <c r="BO229" s="17">
        <f>IF(AK229="","",BJ229-AK229)</f>
        <v/>
      </c>
      <c r="BP229" s="17">
        <f>IF(AL229="","",BK229-AL229)</f>
        <v/>
      </c>
      <c r="BQ229" s="17">
        <f>IF(AM229="","",BL229-AM229)</f>
        <v/>
      </c>
      <c r="BR229" s="17">
        <f>IF(AN229="","",BM229-AN229)</f>
        <v/>
      </c>
    </row>
    <row r="230">
      <c r="A230">
        <f>ROW()-1</f>
        <v/>
      </c>
      <c r="B230" s="9" t="n"/>
      <c r="C230" s="12" t="n"/>
      <c r="D230" s="11">
        <f>IF(B230="","",CHOOSE(WEEKDAY(B230,2),"Lu","Ma","Mi","Jo","Vi","Sa","Du"))</f>
        <v/>
      </c>
      <c r="E230" s="11">
        <f>IF(OR(B230="",C230=""),"",IF(OR(WEEKDAY(B230,2)=1,WEEKDAY(B230,2)=5),"D",IF(AND(C230&gt;=TIME(15,30,0),C230&lt;TIME(16,30,0)),"C",IF(AND(AND(WEEKDAY(B230,2)&gt;=2,WEEKDAY(B230,2)&lt;=4),C230&gt;=TIME(16,35,0),C230&lt;TIME(17,0,0)),"A1",IF(AND(AND(WEEKDAY(B230,2)&gt;=2,WEEKDAY(B230,2)&lt;=4),C230&gt;=TIME(17,0,0),C230&lt;TIME(18,0,0)),"A2",IF(AND(AND(WEEKDAY(B230,2)&gt;=2,WEEKDAY(B230,2)&lt;=4),C230&gt;=TIME(18,0,0),C230&lt;TIME(19,0,0)),"A3",IF(AND(AND(WEEKDAY(B230,2)&gt;=2,WEEKDAY(B230,2)&lt;=4),C230&gt;=TIME(22,0,0),C230&lt;TIME(22,45,0)),"B","Other")))))))</f>
        <v/>
      </c>
      <c r="F230" s="12" t="n"/>
      <c r="G230" s="12" t="n"/>
      <c r="H230" s="12" t="n"/>
      <c r="I230" s="12" t="n"/>
      <c r="J230" s="13" t="n"/>
      <c r="K230" s="13" t="n"/>
      <c r="L230" s="13" t="n"/>
      <c r="M230" s="13" t="n"/>
      <c r="N230" s="12" t="n"/>
      <c r="O230" s="12" t="n"/>
      <c r="P230" s="14">
        <f>IF(N230="","",IF(N230="SL",-1,K230/J230))</f>
        <v/>
      </c>
      <c r="Q230" s="14">
        <f>IF(N230="","",IF(OR(N230="SL",N230="TP0"),-1,L230/J230))</f>
        <v/>
      </c>
      <c r="R230" s="14">
        <f>IF(N230="","",IF(N230="TP2",M230/J230,-1))</f>
        <v/>
      </c>
      <c r="S230" s="14">
        <f>IF(N230="","",IF(N230="SL",-1,IF(N230="TP0",0.5*K230/J230,0.5*(K230+L230)/J230)))</f>
        <v/>
      </c>
      <c r="T230" s="14">
        <f>IF(N230="","",IF(N230="SL",-1,IF(N230="TP0",0.5*K230/J230-0.5,0.5*(K230+L230)/J230)))</f>
        <v/>
      </c>
      <c r="U230" s="15">
        <f>IF(P230="","",P230*J230/100*Config!$B$4)</f>
        <v/>
      </c>
      <c r="V230" s="15">
        <f>IF(Q230="","",Q230*J230/100*Config!$B$4)</f>
        <v/>
      </c>
      <c r="W230" s="15">
        <f>IF(R230="","",R230*J230/100*Config!$B$4)</f>
        <v/>
      </c>
      <c r="X230" s="15">
        <f>IF(S230="","",S230*J230/100*Config!$B$4)</f>
        <v/>
      </c>
      <c r="Y230" s="15">
        <f>IF(T230="","",T230*J230/100*Config!$B$4)</f>
        <v/>
      </c>
      <c r="Z230" s="15">
        <f>IF(U230="","",Config!$B$4 + SUM($U$2:U230))</f>
        <v/>
      </c>
      <c r="AA230" s="15">
        <f>IF(V230="","",Config!$B$4 + SUM($V$2:V230))</f>
        <v/>
      </c>
      <c r="AB230" s="15">
        <f>IF(W230="","",Config!$B$4 + SUM($W$2:W230))</f>
        <v/>
      </c>
      <c r="AC230" s="15">
        <f>IF(X230="","",Config!$B$4 + SUM($X$2:X230))</f>
        <v/>
      </c>
      <c r="AD230" s="15">
        <f>IF(Y230="","",Config!$B$4 + SUM($Y$2:Y230))</f>
        <v/>
      </c>
      <c r="AE230" s="15">
        <f>IF(P230="","",P230*J230/100*Config!$B$11)</f>
        <v/>
      </c>
      <c r="AF230" s="15">
        <f>IF(Q230="","",Q230*J230/100*Config!$B$11)</f>
        <v/>
      </c>
      <c r="AG230" s="15">
        <f>IF(R230="","",R230*J230/100*Config!$B$11)</f>
        <v/>
      </c>
      <c r="AH230" s="15">
        <f>IF(S230="","",S230*J230/100*Config!$B$11)</f>
        <v/>
      </c>
      <c r="AI230" s="15">
        <f>IF(T230="","",T230*J230/100*Config!$B$11)</f>
        <v/>
      </c>
      <c r="AJ230" s="15">
        <f>IF(AE230="","",Config!$B$9 + SUM($AE$2:AE230))</f>
        <v/>
      </c>
      <c r="AK230" s="15">
        <f>IF(AF230="","",Config!$B$9 + SUM($AF$2:AF230))</f>
        <v/>
      </c>
      <c r="AL230" s="15">
        <f>IF(AG230="","",Config!$B$9 + SUM($AG$2:AG230))</f>
        <v/>
      </c>
      <c r="AM230" s="15">
        <f>IF(AH230="","",Config!$B$9 + SUM($AH$2:AH230))</f>
        <v/>
      </c>
      <c r="AN230" s="15">
        <f>IF(AI230="","",Config!$B$9 + SUM($AI$2:AI230))</f>
        <v/>
      </c>
      <c r="AO230" s="16">
        <f>IF(P230="","",IF(P230&gt;0,1,0))</f>
        <v/>
      </c>
      <c r="AP230" s="16">
        <f>IF(Q230="","",IF(Q230&gt;0,1,0))</f>
        <v/>
      </c>
      <c r="AQ230" s="16">
        <f>IF(R230="","",IF(R230&gt;0,1,0))</f>
        <v/>
      </c>
      <c r="AR230" s="16">
        <f>IF(S230="","",IF(S230&gt;0,1,0))</f>
        <v/>
      </c>
      <c r="AS230" s="16">
        <f>IF(T230="","",IF(T230&gt;0,1,0))</f>
        <v/>
      </c>
      <c r="AT230" s="17">
        <f>IF(Z230="","",IF(AT229="",Z230,MAX(AT229,Z230)))</f>
        <v/>
      </c>
      <c r="AU230" s="17">
        <f>IF(AA230="","",IF(AU229="",AA230,MAX(AU229,AA230)))</f>
        <v/>
      </c>
      <c r="AV230" s="17">
        <f>IF(AB230="","",IF(AV229="",AB230,MAX(AV229,AB230)))</f>
        <v/>
      </c>
      <c r="AW230" s="17">
        <f>IF(AC230="","",IF(AW229="",AC230,MAX(AW229,AC230)))</f>
        <v/>
      </c>
      <c r="AX230" s="17">
        <f>IF(AD230="","",IF(AX229="",AD230,MAX(AX229,AD230)))</f>
        <v/>
      </c>
      <c r="AY230" s="17">
        <f>IF(Z230="","",AT230-Z230)</f>
        <v/>
      </c>
      <c r="AZ230" s="17">
        <f>IF(AA230="","",AU230-AA230)</f>
        <v/>
      </c>
      <c r="BA230" s="17">
        <f>IF(AB230="","",AV230-AB230)</f>
        <v/>
      </c>
      <c r="BB230" s="17">
        <f>IF(AC230="","",AW230-AC230)</f>
        <v/>
      </c>
      <c r="BC230" s="17">
        <f>IF(AD230="","",AX230-AD230)</f>
        <v/>
      </c>
      <c r="BD230" s="17">
        <f>IF(OR(AE230="",B230=""),"",SUMIFS($AE$2:AE230,$B$2:B230,B230))</f>
        <v/>
      </c>
      <c r="BE230" s="17">
        <f>IF(OR(AF230="",B230=""),"",SUMIFS($AF$2:AF230,$B$2:B230,B230))</f>
        <v/>
      </c>
      <c r="BF230" s="17">
        <f>IF(OR(AG230="",B230=""),"",SUMIFS($AG$2:AG230,$B$2:B230,B230))</f>
        <v/>
      </c>
      <c r="BG230" s="17">
        <f>IF(OR(AH230="",B230=""),"",SUMIFS($AH$2:AH230,$B$2:B230,B230))</f>
        <v/>
      </c>
      <c r="BH230" s="17">
        <f>IF(OR(AI230="",B230=""),"",SUMIFS($AI$2:AI230,$B$2:B230,B230))</f>
        <v/>
      </c>
      <c r="BI230" s="17">
        <f>IF(AJ230="","",IF(BI229="",AJ230,MAX(BI229,AJ230)))</f>
        <v/>
      </c>
      <c r="BJ230" s="17">
        <f>IF(AK230="","",IF(BJ229="",AK230,MAX(BJ229,AK230)))</f>
        <v/>
      </c>
      <c r="BK230" s="17">
        <f>IF(AL230="","",IF(BK229="",AL230,MAX(BK229,AL230)))</f>
        <v/>
      </c>
      <c r="BL230" s="17">
        <f>IF(AM230="","",IF(BL229="",AM230,MAX(BL229,AM230)))</f>
        <v/>
      </c>
      <c r="BM230" s="17">
        <f>IF(AN230="","",IF(BM229="",AN230,MAX(BM229,AN230)))</f>
        <v/>
      </c>
      <c r="BN230" s="17">
        <f>IF(AJ230="","",BI230-AJ230)</f>
        <v/>
      </c>
      <c r="BO230" s="17">
        <f>IF(AK230="","",BJ230-AK230)</f>
        <v/>
      </c>
      <c r="BP230" s="17">
        <f>IF(AL230="","",BK230-AL230)</f>
        <v/>
      </c>
      <c r="BQ230" s="17">
        <f>IF(AM230="","",BL230-AM230)</f>
        <v/>
      </c>
      <c r="BR230" s="17">
        <f>IF(AN230="","",BM230-AN230)</f>
        <v/>
      </c>
    </row>
    <row r="231">
      <c r="A231">
        <f>ROW()-1</f>
        <v/>
      </c>
      <c r="B231" s="9" t="n"/>
      <c r="C231" s="12" t="n"/>
      <c r="D231" s="11">
        <f>IF(B231="","",CHOOSE(WEEKDAY(B231,2),"Lu","Ma","Mi","Jo","Vi","Sa","Du"))</f>
        <v/>
      </c>
      <c r="E231" s="11">
        <f>IF(OR(B231="",C231=""),"",IF(OR(WEEKDAY(B231,2)=1,WEEKDAY(B231,2)=5),"D",IF(AND(C231&gt;=TIME(15,30,0),C231&lt;TIME(16,30,0)),"C",IF(AND(AND(WEEKDAY(B231,2)&gt;=2,WEEKDAY(B231,2)&lt;=4),C231&gt;=TIME(16,35,0),C231&lt;TIME(17,0,0)),"A1",IF(AND(AND(WEEKDAY(B231,2)&gt;=2,WEEKDAY(B231,2)&lt;=4),C231&gt;=TIME(17,0,0),C231&lt;TIME(18,0,0)),"A2",IF(AND(AND(WEEKDAY(B231,2)&gt;=2,WEEKDAY(B231,2)&lt;=4),C231&gt;=TIME(18,0,0),C231&lt;TIME(19,0,0)),"A3",IF(AND(AND(WEEKDAY(B231,2)&gt;=2,WEEKDAY(B231,2)&lt;=4),C231&gt;=TIME(22,0,0),C231&lt;TIME(22,45,0)),"B","Other")))))))</f>
        <v/>
      </c>
      <c r="F231" s="12" t="n"/>
      <c r="G231" s="12" t="n"/>
      <c r="H231" s="12" t="n"/>
      <c r="I231" s="12" t="n"/>
      <c r="J231" s="13" t="n"/>
      <c r="K231" s="13" t="n"/>
      <c r="L231" s="13" t="n"/>
      <c r="M231" s="13" t="n"/>
      <c r="N231" s="12" t="n"/>
      <c r="O231" s="12" t="n"/>
      <c r="P231" s="14">
        <f>IF(N231="","",IF(N231="SL",-1,K231/J231))</f>
        <v/>
      </c>
      <c r="Q231" s="14">
        <f>IF(N231="","",IF(OR(N231="SL",N231="TP0"),-1,L231/J231))</f>
        <v/>
      </c>
      <c r="R231" s="14">
        <f>IF(N231="","",IF(N231="TP2",M231/J231,-1))</f>
        <v/>
      </c>
      <c r="S231" s="14">
        <f>IF(N231="","",IF(N231="SL",-1,IF(N231="TP0",0.5*K231/J231,0.5*(K231+L231)/J231)))</f>
        <v/>
      </c>
      <c r="T231" s="14">
        <f>IF(N231="","",IF(N231="SL",-1,IF(N231="TP0",0.5*K231/J231-0.5,0.5*(K231+L231)/J231)))</f>
        <v/>
      </c>
      <c r="U231" s="15">
        <f>IF(P231="","",P231*J231/100*Config!$B$4)</f>
        <v/>
      </c>
      <c r="V231" s="15">
        <f>IF(Q231="","",Q231*J231/100*Config!$B$4)</f>
        <v/>
      </c>
      <c r="W231" s="15">
        <f>IF(R231="","",R231*J231/100*Config!$B$4)</f>
        <v/>
      </c>
      <c r="X231" s="15">
        <f>IF(S231="","",S231*J231/100*Config!$B$4)</f>
        <v/>
      </c>
      <c r="Y231" s="15">
        <f>IF(T231="","",T231*J231/100*Config!$B$4)</f>
        <v/>
      </c>
      <c r="Z231" s="15">
        <f>IF(U231="","",Config!$B$4 + SUM($U$2:U231))</f>
        <v/>
      </c>
      <c r="AA231" s="15">
        <f>IF(V231="","",Config!$B$4 + SUM($V$2:V231))</f>
        <v/>
      </c>
      <c r="AB231" s="15">
        <f>IF(W231="","",Config!$B$4 + SUM($W$2:W231))</f>
        <v/>
      </c>
      <c r="AC231" s="15">
        <f>IF(X231="","",Config!$B$4 + SUM($X$2:X231))</f>
        <v/>
      </c>
      <c r="AD231" s="15">
        <f>IF(Y231="","",Config!$B$4 + SUM($Y$2:Y231))</f>
        <v/>
      </c>
      <c r="AE231" s="15">
        <f>IF(P231="","",P231*J231/100*Config!$B$11)</f>
        <v/>
      </c>
      <c r="AF231" s="15">
        <f>IF(Q231="","",Q231*J231/100*Config!$B$11)</f>
        <v/>
      </c>
      <c r="AG231" s="15">
        <f>IF(R231="","",R231*J231/100*Config!$B$11)</f>
        <v/>
      </c>
      <c r="AH231" s="15">
        <f>IF(S231="","",S231*J231/100*Config!$B$11)</f>
        <v/>
      </c>
      <c r="AI231" s="15">
        <f>IF(T231="","",T231*J231/100*Config!$B$11)</f>
        <v/>
      </c>
      <c r="AJ231" s="15">
        <f>IF(AE231="","",Config!$B$9 + SUM($AE$2:AE231))</f>
        <v/>
      </c>
      <c r="AK231" s="15">
        <f>IF(AF231="","",Config!$B$9 + SUM($AF$2:AF231))</f>
        <v/>
      </c>
      <c r="AL231" s="15">
        <f>IF(AG231="","",Config!$B$9 + SUM($AG$2:AG231))</f>
        <v/>
      </c>
      <c r="AM231" s="15">
        <f>IF(AH231="","",Config!$B$9 + SUM($AH$2:AH231))</f>
        <v/>
      </c>
      <c r="AN231" s="15">
        <f>IF(AI231="","",Config!$B$9 + SUM($AI$2:AI231))</f>
        <v/>
      </c>
      <c r="AO231" s="16">
        <f>IF(P231="","",IF(P231&gt;0,1,0))</f>
        <v/>
      </c>
      <c r="AP231" s="16">
        <f>IF(Q231="","",IF(Q231&gt;0,1,0))</f>
        <v/>
      </c>
      <c r="AQ231" s="16">
        <f>IF(R231="","",IF(R231&gt;0,1,0))</f>
        <v/>
      </c>
      <c r="AR231" s="16">
        <f>IF(S231="","",IF(S231&gt;0,1,0))</f>
        <v/>
      </c>
      <c r="AS231" s="16">
        <f>IF(T231="","",IF(T231&gt;0,1,0))</f>
        <v/>
      </c>
      <c r="AT231" s="17">
        <f>IF(Z231="","",IF(AT230="",Z231,MAX(AT230,Z231)))</f>
        <v/>
      </c>
      <c r="AU231" s="17">
        <f>IF(AA231="","",IF(AU230="",AA231,MAX(AU230,AA231)))</f>
        <v/>
      </c>
      <c r="AV231" s="17">
        <f>IF(AB231="","",IF(AV230="",AB231,MAX(AV230,AB231)))</f>
        <v/>
      </c>
      <c r="AW231" s="17">
        <f>IF(AC231="","",IF(AW230="",AC231,MAX(AW230,AC231)))</f>
        <v/>
      </c>
      <c r="AX231" s="17">
        <f>IF(AD231="","",IF(AX230="",AD231,MAX(AX230,AD231)))</f>
        <v/>
      </c>
      <c r="AY231" s="17">
        <f>IF(Z231="","",AT231-Z231)</f>
        <v/>
      </c>
      <c r="AZ231" s="17">
        <f>IF(AA231="","",AU231-AA231)</f>
        <v/>
      </c>
      <c r="BA231" s="17">
        <f>IF(AB231="","",AV231-AB231)</f>
        <v/>
      </c>
      <c r="BB231" s="17">
        <f>IF(AC231="","",AW231-AC231)</f>
        <v/>
      </c>
      <c r="BC231" s="17">
        <f>IF(AD231="","",AX231-AD231)</f>
        <v/>
      </c>
      <c r="BD231" s="17">
        <f>IF(OR(AE231="",B231=""),"",SUMIFS($AE$2:AE231,$B$2:B231,B231))</f>
        <v/>
      </c>
      <c r="BE231" s="17">
        <f>IF(OR(AF231="",B231=""),"",SUMIFS($AF$2:AF231,$B$2:B231,B231))</f>
        <v/>
      </c>
      <c r="BF231" s="17">
        <f>IF(OR(AG231="",B231=""),"",SUMIFS($AG$2:AG231,$B$2:B231,B231))</f>
        <v/>
      </c>
      <c r="BG231" s="17">
        <f>IF(OR(AH231="",B231=""),"",SUMIFS($AH$2:AH231,$B$2:B231,B231))</f>
        <v/>
      </c>
      <c r="BH231" s="17">
        <f>IF(OR(AI231="",B231=""),"",SUMIFS($AI$2:AI231,$B$2:B231,B231))</f>
        <v/>
      </c>
      <c r="BI231" s="17">
        <f>IF(AJ231="","",IF(BI230="",AJ231,MAX(BI230,AJ231)))</f>
        <v/>
      </c>
      <c r="BJ231" s="17">
        <f>IF(AK231="","",IF(BJ230="",AK231,MAX(BJ230,AK231)))</f>
        <v/>
      </c>
      <c r="BK231" s="17">
        <f>IF(AL231="","",IF(BK230="",AL231,MAX(BK230,AL231)))</f>
        <v/>
      </c>
      <c r="BL231" s="17">
        <f>IF(AM231="","",IF(BL230="",AM231,MAX(BL230,AM231)))</f>
        <v/>
      </c>
      <c r="BM231" s="17">
        <f>IF(AN231="","",IF(BM230="",AN231,MAX(BM230,AN231)))</f>
        <v/>
      </c>
      <c r="BN231" s="17">
        <f>IF(AJ231="","",BI231-AJ231)</f>
        <v/>
      </c>
      <c r="BO231" s="17">
        <f>IF(AK231="","",BJ231-AK231)</f>
        <v/>
      </c>
      <c r="BP231" s="17">
        <f>IF(AL231="","",BK231-AL231)</f>
        <v/>
      </c>
      <c r="BQ231" s="17">
        <f>IF(AM231="","",BL231-AM231)</f>
        <v/>
      </c>
      <c r="BR231" s="17">
        <f>IF(AN231="","",BM231-AN231)</f>
        <v/>
      </c>
    </row>
    <row r="232">
      <c r="A232">
        <f>ROW()-1</f>
        <v/>
      </c>
      <c r="B232" s="9" t="n"/>
      <c r="C232" s="12" t="n"/>
      <c r="D232" s="11">
        <f>IF(B232="","",CHOOSE(WEEKDAY(B232,2),"Lu","Ma","Mi","Jo","Vi","Sa","Du"))</f>
        <v/>
      </c>
      <c r="E232" s="11">
        <f>IF(OR(B232="",C232=""),"",IF(OR(WEEKDAY(B232,2)=1,WEEKDAY(B232,2)=5),"D",IF(AND(C232&gt;=TIME(15,30,0),C232&lt;TIME(16,30,0)),"C",IF(AND(AND(WEEKDAY(B232,2)&gt;=2,WEEKDAY(B232,2)&lt;=4),C232&gt;=TIME(16,35,0),C232&lt;TIME(17,0,0)),"A1",IF(AND(AND(WEEKDAY(B232,2)&gt;=2,WEEKDAY(B232,2)&lt;=4),C232&gt;=TIME(17,0,0),C232&lt;TIME(18,0,0)),"A2",IF(AND(AND(WEEKDAY(B232,2)&gt;=2,WEEKDAY(B232,2)&lt;=4),C232&gt;=TIME(18,0,0),C232&lt;TIME(19,0,0)),"A3",IF(AND(AND(WEEKDAY(B232,2)&gt;=2,WEEKDAY(B232,2)&lt;=4),C232&gt;=TIME(22,0,0),C232&lt;TIME(22,45,0)),"B","Other")))))))</f>
        <v/>
      </c>
      <c r="F232" s="12" t="n"/>
      <c r="G232" s="12" t="n"/>
      <c r="H232" s="12" t="n"/>
      <c r="I232" s="12" t="n"/>
      <c r="J232" s="13" t="n"/>
      <c r="K232" s="13" t="n"/>
      <c r="L232" s="13" t="n"/>
      <c r="M232" s="13" t="n"/>
      <c r="N232" s="12" t="n"/>
      <c r="O232" s="12" t="n"/>
      <c r="P232" s="14">
        <f>IF(N232="","",IF(N232="SL",-1,K232/J232))</f>
        <v/>
      </c>
      <c r="Q232" s="14">
        <f>IF(N232="","",IF(OR(N232="SL",N232="TP0"),-1,L232/J232))</f>
        <v/>
      </c>
      <c r="R232" s="14">
        <f>IF(N232="","",IF(N232="TP2",M232/J232,-1))</f>
        <v/>
      </c>
      <c r="S232" s="14">
        <f>IF(N232="","",IF(N232="SL",-1,IF(N232="TP0",0.5*K232/J232,0.5*(K232+L232)/J232)))</f>
        <v/>
      </c>
      <c r="T232" s="14">
        <f>IF(N232="","",IF(N232="SL",-1,IF(N232="TP0",0.5*K232/J232-0.5,0.5*(K232+L232)/J232)))</f>
        <v/>
      </c>
      <c r="U232" s="15">
        <f>IF(P232="","",P232*J232/100*Config!$B$4)</f>
        <v/>
      </c>
      <c r="V232" s="15">
        <f>IF(Q232="","",Q232*J232/100*Config!$B$4)</f>
        <v/>
      </c>
      <c r="W232" s="15">
        <f>IF(R232="","",R232*J232/100*Config!$B$4)</f>
        <v/>
      </c>
      <c r="X232" s="15">
        <f>IF(S232="","",S232*J232/100*Config!$B$4)</f>
        <v/>
      </c>
      <c r="Y232" s="15">
        <f>IF(T232="","",T232*J232/100*Config!$B$4)</f>
        <v/>
      </c>
      <c r="Z232" s="15">
        <f>IF(U232="","",Config!$B$4 + SUM($U$2:U232))</f>
        <v/>
      </c>
      <c r="AA232" s="15">
        <f>IF(V232="","",Config!$B$4 + SUM($V$2:V232))</f>
        <v/>
      </c>
      <c r="AB232" s="15">
        <f>IF(W232="","",Config!$B$4 + SUM($W$2:W232))</f>
        <v/>
      </c>
      <c r="AC232" s="15">
        <f>IF(X232="","",Config!$B$4 + SUM($X$2:X232))</f>
        <v/>
      </c>
      <c r="AD232" s="15">
        <f>IF(Y232="","",Config!$B$4 + SUM($Y$2:Y232))</f>
        <v/>
      </c>
      <c r="AE232" s="15">
        <f>IF(P232="","",P232*J232/100*Config!$B$11)</f>
        <v/>
      </c>
      <c r="AF232" s="15">
        <f>IF(Q232="","",Q232*J232/100*Config!$B$11)</f>
        <v/>
      </c>
      <c r="AG232" s="15">
        <f>IF(R232="","",R232*J232/100*Config!$B$11)</f>
        <v/>
      </c>
      <c r="AH232" s="15">
        <f>IF(S232="","",S232*J232/100*Config!$B$11)</f>
        <v/>
      </c>
      <c r="AI232" s="15">
        <f>IF(T232="","",T232*J232/100*Config!$B$11)</f>
        <v/>
      </c>
      <c r="AJ232" s="15">
        <f>IF(AE232="","",Config!$B$9 + SUM($AE$2:AE232))</f>
        <v/>
      </c>
      <c r="AK232" s="15">
        <f>IF(AF232="","",Config!$B$9 + SUM($AF$2:AF232))</f>
        <v/>
      </c>
      <c r="AL232" s="15">
        <f>IF(AG232="","",Config!$B$9 + SUM($AG$2:AG232))</f>
        <v/>
      </c>
      <c r="AM232" s="15">
        <f>IF(AH232="","",Config!$B$9 + SUM($AH$2:AH232))</f>
        <v/>
      </c>
      <c r="AN232" s="15">
        <f>IF(AI232="","",Config!$B$9 + SUM($AI$2:AI232))</f>
        <v/>
      </c>
      <c r="AO232" s="16">
        <f>IF(P232="","",IF(P232&gt;0,1,0))</f>
        <v/>
      </c>
      <c r="AP232" s="16">
        <f>IF(Q232="","",IF(Q232&gt;0,1,0))</f>
        <v/>
      </c>
      <c r="AQ232" s="16">
        <f>IF(R232="","",IF(R232&gt;0,1,0))</f>
        <v/>
      </c>
      <c r="AR232" s="16">
        <f>IF(S232="","",IF(S232&gt;0,1,0))</f>
        <v/>
      </c>
      <c r="AS232" s="16">
        <f>IF(T232="","",IF(T232&gt;0,1,0))</f>
        <v/>
      </c>
      <c r="AT232" s="17">
        <f>IF(Z232="","",IF(AT231="",Z232,MAX(AT231,Z232)))</f>
        <v/>
      </c>
      <c r="AU232" s="17">
        <f>IF(AA232="","",IF(AU231="",AA232,MAX(AU231,AA232)))</f>
        <v/>
      </c>
      <c r="AV232" s="17">
        <f>IF(AB232="","",IF(AV231="",AB232,MAX(AV231,AB232)))</f>
        <v/>
      </c>
      <c r="AW232" s="17">
        <f>IF(AC232="","",IF(AW231="",AC232,MAX(AW231,AC232)))</f>
        <v/>
      </c>
      <c r="AX232" s="17">
        <f>IF(AD232="","",IF(AX231="",AD232,MAX(AX231,AD232)))</f>
        <v/>
      </c>
      <c r="AY232" s="17">
        <f>IF(Z232="","",AT232-Z232)</f>
        <v/>
      </c>
      <c r="AZ232" s="17">
        <f>IF(AA232="","",AU232-AA232)</f>
        <v/>
      </c>
      <c r="BA232" s="17">
        <f>IF(AB232="","",AV232-AB232)</f>
        <v/>
      </c>
      <c r="BB232" s="17">
        <f>IF(AC232="","",AW232-AC232)</f>
        <v/>
      </c>
      <c r="BC232" s="17">
        <f>IF(AD232="","",AX232-AD232)</f>
        <v/>
      </c>
      <c r="BD232" s="17">
        <f>IF(OR(AE232="",B232=""),"",SUMIFS($AE$2:AE232,$B$2:B232,B232))</f>
        <v/>
      </c>
      <c r="BE232" s="17">
        <f>IF(OR(AF232="",B232=""),"",SUMIFS($AF$2:AF232,$B$2:B232,B232))</f>
        <v/>
      </c>
      <c r="BF232" s="17">
        <f>IF(OR(AG232="",B232=""),"",SUMIFS($AG$2:AG232,$B$2:B232,B232))</f>
        <v/>
      </c>
      <c r="BG232" s="17">
        <f>IF(OR(AH232="",B232=""),"",SUMIFS($AH$2:AH232,$B$2:B232,B232))</f>
        <v/>
      </c>
      <c r="BH232" s="17">
        <f>IF(OR(AI232="",B232=""),"",SUMIFS($AI$2:AI232,$B$2:B232,B232))</f>
        <v/>
      </c>
      <c r="BI232" s="17">
        <f>IF(AJ232="","",IF(BI231="",AJ232,MAX(BI231,AJ232)))</f>
        <v/>
      </c>
      <c r="BJ232" s="17">
        <f>IF(AK232="","",IF(BJ231="",AK232,MAX(BJ231,AK232)))</f>
        <v/>
      </c>
      <c r="BK232" s="17">
        <f>IF(AL232="","",IF(BK231="",AL232,MAX(BK231,AL232)))</f>
        <v/>
      </c>
      <c r="BL232" s="17">
        <f>IF(AM232="","",IF(BL231="",AM232,MAX(BL231,AM232)))</f>
        <v/>
      </c>
      <c r="BM232" s="17">
        <f>IF(AN232="","",IF(BM231="",AN232,MAX(BM231,AN232)))</f>
        <v/>
      </c>
      <c r="BN232" s="17">
        <f>IF(AJ232="","",BI232-AJ232)</f>
        <v/>
      </c>
      <c r="BO232" s="17">
        <f>IF(AK232="","",BJ232-AK232)</f>
        <v/>
      </c>
      <c r="BP232" s="17">
        <f>IF(AL232="","",BK232-AL232)</f>
        <v/>
      </c>
      <c r="BQ232" s="17">
        <f>IF(AM232="","",BL232-AM232)</f>
        <v/>
      </c>
      <c r="BR232" s="17">
        <f>IF(AN232="","",BM232-AN232)</f>
        <v/>
      </c>
    </row>
    <row r="233">
      <c r="A233">
        <f>ROW()-1</f>
        <v/>
      </c>
      <c r="B233" s="9" t="n"/>
      <c r="C233" s="12" t="n"/>
      <c r="D233" s="11">
        <f>IF(B233="","",CHOOSE(WEEKDAY(B233,2),"Lu","Ma","Mi","Jo","Vi","Sa","Du"))</f>
        <v/>
      </c>
      <c r="E233" s="11">
        <f>IF(OR(B233="",C233=""),"",IF(OR(WEEKDAY(B233,2)=1,WEEKDAY(B233,2)=5),"D",IF(AND(C233&gt;=TIME(15,30,0),C233&lt;TIME(16,30,0)),"C",IF(AND(AND(WEEKDAY(B233,2)&gt;=2,WEEKDAY(B233,2)&lt;=4),C233&gt;=TIME(16,35,0),C233&lt;TIME(17,0,0)),"A1",IF(AND(AND(WEEKDAY(B233,2)&gt;=2,WEEKDAY(B233,2)&lt;=4),C233&gt;=TIME(17,0,0),C233&lt;TIME(18,0,0)),"A2",IF(AND(AND(WEEKDAY(B233,2)&gt;=2,WEEKDAY(B233,2)&lt;=4),C233&gt;=TIME(18,0,0),C233&lt;TIME(19,0,0)),"A3",IF(AND(AND(WEEKDAY(B233,2)&gt;=2,WEEKDAY(B233,2)&lt;=4),C233&gt;=TIME(22,0,0),C233&lt;TIME(22,45,0)),"B","Other")))))))</f>
        <v/>
      </c>
      <c r="F233" s="12" t="n"/>
      <c r="G233" s="12" t="n"/>
      <c r="H233" s="12" t="n"/>
      <c r="I233" s="12" t="n"/>
      <c r="J233" s="13" t="n"/>
      <c r="K233" s="13" t="n"/>
      <c r="L233" s="13" t="n"/>
      <c r="M233" s="13" t="n"/>
      <c r="N233" s="12" t="n"/>
      <c r="O233" s="12" t="n"/>
      <c r="P233" s="14">
        <f>IF(N233="","",IF(N233="SL",-1,K233/J233))</f>
        <v/>
      </c>
      <c r="Q233" s="14">
        <f>IF(N233="","",IF(OR(N233="SL",N233="TP0"),-1,L233/J233))</f>
        <v/>
      </c>
      <c r="R233" s="14">
        <f>IF(N233="","",IF(N233="TP2",M233/J233,-1))</f>
        <v/>
      </c>
      <c r="S233" s="14">
        <f>IF(N233="","",IF(N233="SL",-1,IF(N233="TP0",0.5*K233/J233,0.5*(K233+L233)/J233)))</f>
        <v/>
      </c>
      <c r="T233" s="14">
        <f>IF(N233="","",IF(N233="SL",-1,IF(N233="TP0",0.5*K233/J233-0.5,0.5*(K233+L233)/J233)))</f>
        <v/>
      </c>
      <c r="U233" s="15">
        <f>IF(P233="","",P233*J233/100*Config!$B$4)</f>
        <v/>
      </c>
      <c r="V233" s="15">
        <f>IF(Q233="","",Q233*J233/100*Config!$B$4)</f>
        <v/>
      </c>
      <c r="W233" s="15">
        <f>IF(R233="","",R233*J233/100*Config!$B$4)</f>
        <v/>
      </c>
      <c r="X233" s="15">
        <f>IF(S233="","",S233*J233/100*Config!$B$4)</f>
        <v/>
      </c>
      <c r="Y233" s="15">
        <f>IF(T233="","",T233*J233/100*Config!$B$4)</f>
        <v/>
      </c>
      <c r="Z233" s="15">
        <f>IF(U233="","",Config!$B$4 + SUM($U$2:U233))</f>
        <v/>
      </c>
      <c r="AA233" s="15">
        <f>IF(V233="","",Config!$B$4 + SUM($V$2:V233))</f>
        <v/>
      </c>
      <c r="AB233" s="15">
        <f>IF(W233="","",Config!$B$4 + SUM($W$2:W233))</f>
        <v/>
      </c>
      <c r="AC233" s="15">
        <f>IF(X233="","",Config!$B$4 + SUM($X$2:X233))</f>
        <v/>
      </c>
      <c r="AD233" s="15">
        <f>IF(Y233="","",Config!$B$4 + SUM($Y$2:Y233))</f>
        <v/>
      </c>
      <c r="AE233" s="15">
        <f>IF(P233="","",P233*J233/100*Config!$B$11)</f>
        <v/>
      </c>
      <c r="AF233" s="15">
        <f>IF(Q233="","",Q233*J233/100*Config!$B$11)</f>
        <v/>
      </c>
      <c r="AG233" s="15">
        <f>IF(R233="","",R233*J233/100*Config!$B$11)</f>
        <v/>
      </c>
      <c r="AH233" s="15">
        <f>IF(S233="","",S233*J233/100*Config!$B$11)</f>
        <v/>
      </c>
      <c r="AI233" s="15">
        <f>IF(T233="","",T233*J233/100*Config!$B$11)</f>
        <v/>
      </c>
      <c r="AJ233" s="15">
        <f>IF(AE233="","",Config!$B$9 + SUM($AE$2:AE233))</f>
        <v/>
      </c>
      <c r="AK233" s="15">
        <f>IF(AF233="","",Config!$B$9 + SUM($AF$2:AF233))</f>
        <v/>
      </c>
      <c r="AL233" s="15">
        <f>IF(AG233="","",Config!$B$9 + SUM($AG$2:AG233))</f>
        <v/>
      </c>
      <c r="AM233" s="15">
        <f>IF(AH233="","",Config!$B$9 + SUM($AH$2:AH233))</f>
        <v/>
      </c>
      <c r="AN233" s="15">
        <f>IF(AI233="","",Config!$B$9 + SUM($AI$2:AI233))</f>
        <v/>
      </c>
      <c r="AO233" s="16">
        <f>IF(P233="","",IF(P233&gt;0,1,0))</f>
        <v/>
      </c>
      <c r="AP233" s="16">
        <f>IF(Q233="","",IF(Q233&gt;0,1,0))</f>
        <v/>
      </c>
      <c r="AQ233" s="16">
        <f>IF(R233="","",IF(R233&gt;0,1,0))</f>
        <v/>
      </c>
      <c r="AR233" s="16">
        <f>IF(S233="","",IF(S233&gt;0,1,0))</f>
        <v/>
      </c>
      <c r="AS233" s="16">
        <f>IF(T233="","",IF(T233&gt;0,1,0))</f>
        <v/>
      </c>
      <c r="AT233" s="17">
        <f>IF(Z233="","",IF(AT232="",Z233,MAX(AT232,Z233)))</f>
        <v/>
      </c>
      <c r="AU233" s="17">
        <f>IF(AA233="","",IF(AU232="",AA233,MAX(AU232,AA233)))</f>
        <v/>
      </c>
      <c r="AV233" s="17">
        <f>IF(AB233="","",IF(AV232="",AB233,MAX(AV232,AB233)))</f>
        <v/>
      </c>
      <c r="AW233" s="17">
        <f>IF(AC233="","",IF(AW232="",AC233,MAX(AW232,AC233)))</f>
        <v/>
      </c>
      <c r="AX233" s="17">
        <f>IF(AD233="","",IF(AX232="",AD233,MAX(AX232,AD233)))</f>
        <v/>
      </c>
      <c r="AY233" s="17">
        <f>IF(Z233="","",AT233-Z233)</f>
        <v/>
      </c>
      <c r="AZ233" s="17">
        <f>IF(AA233="","",AU233-AA233)</f>
        <v/>
      </c>
      <c r="BA233" s="17">
        <f>IF(AB233="","",AV233-AB233)</f>
        <v/>
      </c>
      <c r="BB233" s="17">
        <f>IF(AC233="","",AW233-AC233)</f>
        <v/>
      </c>
      <c r="BC233" s="17">
        <f>IF(AD233="","",AX233-AD233)</f>
        <v/>
      </c>
      <c r="BD233" s="17">
        <f>IF(OR(AE233="",B233=""),"",SUMIFS($AE$2:AE233,$B$2:B233,B233))</f>
        <v/>
      </c>
      <c r="BE233" s="17">
        <f>IF(OR(AF233="",B233=""),"",SUMIFS($AF$2:AF233,$B$2:B233,B233))</f>
        <v/>
      </c>
      <c r="BF233" s="17">
        <f>IF(OR(AG233="",B233=""),"",SUMIFS($AG$2:AG233,$B$2:B233,B233))</f>
        <v/>
      </c>
      <c r="BG233" s="17">
        <f>IF(OR(AH233="",B233=""),"",SUMIFS($AH$2:AH233,$B$2:B233,B233))</f>
        <v/>
      </c>
      <c r="BH233" s="17">
        <f>IF(OR(AI233="",B233=""),"",SUMIFS($AI$2:AI233,$B$2:B233,B233))</f>
        <v/>
      </c>
      <c r="BI233" s="17">
        <f>IF(AJ233="","",IF(BI232="",AJ233,MAX(BI232,AJ233)))</f>
        <v/>
      </c>
      <c r="BJ233" s="17">
        <f>IF(AK233="","",IF(BJ232="",AK233,MAX(BJ232,AK233)))</f>
        <v/>
      </c>
      <c r="BK233" s="17">
        <f>IF(AL233="","",IF(BK232="",AL233,MAX(BK232,AL233)))</f>
        <v/>
      </c>
      <c r="BL233" s="17">
        <f>IF(AM233="","",IF(BL232="",AM233,MAX(BL232,AM233)))</f>
        <v/>
      </c>
      <c r="BM233" s="17">
        <f>IF(AN233="","",IF(BM232="",AN233,MAX(BM232,AN233)))</f>
        <v/>
      </c>
      <c r="BN233" s="17">
        <f>IF(AJ233="","",BI233-AJ233)</f>
        <v/>
      </c>
      <c r="BO233" s="17">
        <f>IF(AK233="","",BJ233-AK233)</f>
        <v/>
      </c>
      <c r="BP233" s="17">
        <f>IF(AL233="","",BK233-AL233)</f>
        <v/>
      </c>
      <c r="BQ233" s="17">
        <f>IF(AM233="","",BL233-AM233)</f>
        <v/>
      </c>
      <c r="BR233" s="17">
        <f>IF(AN233="","",BM233-AN233)</f>
        <v/>
      </c>
    </row>
    <row r="234">
      <c r="A234">
        <f>ROW()-1</f>
        <v/>
      </c>
      <c r="B234" s="9" t="n"/>
      <c r="C234" s="12" t="n"/>
      <c r="D234" s="11">
        <f>IF(B234="","",CHOOSE(WEEKDAY(B234,2),"Lu","Ma","Mi","Jo","Vi","Sa","Du"))</f>
        <v/>
      </c>
      <c r="E234" s="11">
        <f>IF(OR(B234="",C234=""),"",IF(OR(WEEKDAY(B234,2)=1,WEEKDAY(B234,2)=5),"D",IF(AND(C234&gt;=TIME(15,30,0),C234&lt;TIME(16,30,0)),"C",IF(AND(AND(WEEKDAY(B234,2)&gt;=2,WEEKDAY(B234,2)&lt;=4),C234&gt;=TIME(16,35,0),C234&lt;TIME(17,0,0)),"A1",IF(AND(AND(WEEKDAY(B234,2)&gt;=2,WEEKDAY(B234,2)&lt;=4),C234&gt;=TIME(17,0,0),C234&lt;TIME(18,0,0)),"A2",IF(AND(AND(WEEKDAY(B234,2)&gt;=2,WEEKDAY(B234,2)&lt;=4),C234&gt;=TIME(18,0,0),C234&lt;TIME(19,0,0)),"A3",IF(AND(AND(WEEKDAY(B234,2)&gt;=2,WEEKDAY(B234,2)&lt;=4),C234&gt;=TIME(22,0,0),C234&lt;TIME(22,45,0)),"B","Other")))))))</f>
        <v/>
      </c>
      <c r="F234" s="12" t="n"/>
      <c r="G234" s="12" t="n"/>
      <c r="H234" s="12" t="n"/>
      <c r="I234" s="12" t="n"/>
      <c r="J234" s="13" t="n"/>
      <c r="K234" s="13" t="n"/>
      <c r="L234" s="13" t="n"/>
      <c r="M234" s="13" t="n"/>
      <c r="N234" s="12" t="n"/>
      <c r="O234" s="12" t="n"/>
      <c r="P234" s="14">
        <f>IF(N234="","",IF(N234="SL",-1,K234/J234))</f>
        <v/>
      </c>
      <c r="Q234" s="14">
        <f>IF(N234="","",IF(OR(N234="SL",N234="TP0"),-1,L234/J234))</f>
        <v/>
      </c>
      <c r="R234" s="14">
        <f>IF(N234="","",IF(N234="TP2",M234/J234,-1))</f>
        <v/>
      </c>
      <c r="S234" s="14">
        <f>IF(N234="","",IF(N234="SL",-1,IF(N234="TP0",0.5*K234/J234,0.5*(K234+L234)/J234)))</f>
        <v/>
      </c>
      <c r="T234" s="14">
        <f>IF(N234="","",IF(N234="SL",-1,IF(N234="TP0",0.5*K234/J234-0.5,0.5*(K234+L234)/J234)))</f>
        <v/>
      </c>
      <c r="U234" s="15">
        <f>IF(P234="","",P234*J234/100*Config!$B$4)</f>
        <v/>
      </c>
      <c r="V234" s="15">
        <f>IF(Q234="","",Q234*J234/100*Config!$B$4)</f>
        <v/>
      </c>
      <c r="W234" s="15">
        <f>IF(R234="","",R234*J234/100*Config!$B$4)</f>
        <v/>
      </c>
      <c r="X234" s="15">
        <f>IF(S234="","",S234*J234/100*Config!$B$4)</f>
        <v/>
      </c>
      <c r="Y234" s="15">
        <f>IF(T234="","",T234*J234/100*Config!$B$4)</f>
        <v/>
      </c>
      <c r="Z234" s="15">
        <f>IF(U234="","",Config!$B$4 + SUM($U$2:U234))</f>
        <v/>
      </c>
      <c r="AA234" s="15">
        <f>IF(V234="","",Config!$B$4 + SUM($V$2:V234))</f>
        <v/>
      </c>
      <c r="AB234" s="15">
        <f>IF(W234="","",Config!$B$4 + SUM($W$2:W234))</f>
        <v/>
      </c>
      <c r="AC234" s="15">
        <f>IF(X234="","",Config!$B$4 + SUM($X$2:X234))</f>
        <v/>
      </c>
      <c r="AD234" s="15">
        <f>IF(Y234="","",Config!$B$4 + SUM($Y$2:Y234))</f>
        <v/>
      </c>
      <c r="AE234" s="15">
        <f>IF(P234="","",P234*J234/100*Config!$B$11)</f>
        <v/>
      </c>
      <c r="AF234" s="15">
        <f>IF(Q234="","",Q234*J234/100*Config!$B$11)</f>
        <v/>
      </c>
      <c r="AG234" s="15">
        <f>IF(R234="","",R234*J234/100*Config!$B$11)</f>
        <v/>
      </c>
      <c r="AH234" s="15">
        <f>IF(S234="","",S234*J234/100*Config!$B$11)</f>
        <v/>
      </c>
      <c r="AI234" s="15">
        <f>IF(T234="","",T234*J234/100*Config!$B$11)</f>
        <v/>
      </c>
      <c r="AJ234" s="15">
        <f>IF(AE234="","",Config!$B$9 + SUM($AE$2:AE234))</f>
        <v/>
      </c>
      <c r="AK234" s="15">
        <f>IF(AF234="","",Config!$B$9 + SUM($AF$2:AF234))</f>
        <v/>
      </c>
      <c r="AL234" s="15">
        <f>IF(AG234="","",Config!$B$9 + SUM($AG$2:AG234))</f>
        <v/>
      </c>
      <c r="AM234" s="15">
        <f>IF(AH234="","",Config!$B$9 + SUM($AH$2:AH234))</f>
        <v/>
      </c>
      <c r="AN234" s="15">
        <f>IF(AI234="","",Config!$B$9 + SUM($AI$2:AI234))</f>
        <v/>
      </c>
      <c r="AO234" s="16">
        <f>IF(P234="","",IF(P234&gt;0,1,0))</f>
        <v/>
      </c>
      <c r="AP234" s="16">
        <f>IF(Q234="","",IF(Q234&gt;0,1,0))</f>
        <v/>
      </c>
      <c r="AQ234" s="16">
        <f>IF(R234="","",IF(R234&gt;0,1,0))</f>
        <v/>
      </c>
      <c r="AR234" s="16">
        <f>IF(S234="","",IF(S234&gt;0,1,0))</f>
        <v/>
      </c>
      <c r="AS234" s="16">
        <f>IF(T234="","",IF(T234&gt;0,1,0))</f>
        <v/>
      </c>
      <c r="AT234" s="17">
        <f>IF(Z234="","",IF(AT233="",Z234,MAX(AT233,Z234)))</f>
        <v/>
      </c>
      <c r="AU234" s="17">
        <f>IF(AA234="","",IF(AU233="",AA234,MAX(AU233,AA234)))</f>
        <v/>
      </c>
      <c r="AV234" s="17">
        <f>IF(AB234="","",IF(AV233="",AB234,MAX(AV233,AB234)))</f>
        <v/>
      </c>
      <c r="AW234" s="17">
        <f>IF(AC234="","",IF(AW233="",AC234,MAX(AW233,AC234)))</f>
        <v/>
      </c>
      <c r="AX234" s="17">
        <f>IF(AD234="","",IF(AX233="",AD234,MAX(AX233,AD234)))</f>
        <v/>
      </c>
      <c r="AY234" s="17">
        <f>IF(Z234="","",AT234-Z234)</f>
        <v/>
      </c>
      <c r="AZ234" s="17">
        <f>IF(AA234="","",AU234-AA234)</f>
        <v/>
      </c>
      <c r="BA234" s="17">
        <f>IF(AB234="","",AV234-AB234)</f>
        <v/>
      </c>
      <c r="BB234" s="17">
        <f>IF(AC234="","",AW234-AC234)</f>
        <v/>
      </c>
      <c r="BC234" s="17">
        <f>IF(AD234="","",AX234-AD234)</f>
        <v/>
      </c>
      <c r="BD234" s="17">
        <f>IF(OR(AE234="",B234=""),"",SUMIFS($AE$2:AE234,$B$2:B234,B234))</f>
        <v/>
      </c>
      <c r="BE234" s="17">
        <f>IF(OR(AF234="",B234=""),"",SUMIFS($AF$2:AF234,$B$2:B234,B234))</f>
        <v/>
      </c>
      <c r="BF234" s="17">
        <f>IF(OR(AG234="",B234=""),"",SUMIFS($AG$2:AG234,$B$2:B234,B234))</f>
        <v/>
      </c>
      <c r="BG234" s="17">
        <f>IF(OR(AH234="",B234=""),"",SUMIFS($AH$2:AH234,$B$2:B234,B234))</f>
        <v/>
      </c>
      <c r="BH234" s="17">
        <f>IF(OR(AI234="",B234=""),"",SUMIFS($AI$2:AI234,$B$2:B234,B234))</f>
        <v/>
      </c>
      <c r="BI234" s="17">
        <f>IF(AJ234="","",IF(BI233="",AJ234,MAX(BI233,AJ234)))</f>
        <v/>
      </c>
      <c r="BJ234" s="17">
        <f>IF(AK234="","",IF(BJ233="",AK234,MAX(BJ233,AK234)))</f>
        <v/>
      </c>
      <c r="BK234" s="17">
        <f>IF(AL234="","",IF(BK233="",AL234,MAX(BK233,AL234)))</f>
        <v/>
      </c>
      <c r="BL234" s="17">
        <f>IF(AM234="","",IF(BL233="",AM234,MAX(BL233,AM234)))</f>
        <v/>
      </c>
      <c r="BM234" s="17">
        <f>IF(AN234="","",IF(BM233="",AN234,MAX(BM233,AN234)))</f>
        <v/>
      </c>
      <c r="BN234" s="17">
        <f>IF(AJ234="","",BI234-AJ234)</f>
        <v/>
      </c>
      <c r="BO234" s="17">
        <f>IF(AK234="","",BJ234-AK234)</f>
        <v/>
      </c>
      <c r="BP234" s="17">
        <f>IF(AL234="","",BK234-AL234)</f>
        <v/>
      </c>
      <c r="BQ234" s="17">
        <f>IF(AM234="","",BL234-AM234)</f>
        <v/>
      </c>
      <c r="BR234" s="17">
        <f>IF(AN234="","",BM234-AN234)</f>
        <v/>
      </c>
    </row>
    <row r="235">
      <c r="A235">
        <f>ROW()-1</f>
        <v/>
      </c>
      <c r="B235" s="9" t="n"/>
      <c r="C235" s="12" t="n"/>
      <c r="D235" s="11">
        <f>IF(B235="","",CHOOSE(WEEKDAY(B235,2),"Lu","Ma","Mi","Jo","Vi","Sa","Du"))</f>
        <v/>
      </c>
      <c r="E235" s="11">
        <f>IF(OR(B235="",C235=""),"",IF(OR(WEEKDAY(B235,2)=1,WEEKDAY(B235,2)=5),"D",IF(AND(C235&gt;=TIME(15,30,0),C235&lt;TIME(16,30,0)),"C",IF(AND(AND(WEEKDAY(B235,2)&gt;=2,WEEKDAY(B235,2)&lt;=4),C235&gt;=TIME(16,35,0),C235&lt;TIME(17,0,0)),"A1",IF(AND(AND(WEEKDAY(B235,2)&gt;=2,WEEKDAY(B235,2)&lt;=4),C235&gt;=TIME(17,0,0),C235&lt;TIME(18,0,0)),"A2",IF(AND(AND(WEEKDAY(B235,2)&gt;=2,WEEKDAY(B235,2)&lt;=4),C235&gt;=TIME(18,0,0),C235&lt;TIME(19,0,0)),"A3",IF(AND(AND(WEEKDAY(B235,2)&gt;=2,WEEKDAY(B235,2)&lt;=4),C235&gt;=TIME(22,0,0),C235&lt;TIME(22,45,0)),"B","Other")))))))</f>
        <v/>
      </c>
      <c r="F235" s="12" t="n"/>
      <c r="G235" s="12" t="n"/>
      <c r="H235" s="12" t="n"/>
      <c r="I235" s="12" t="n"/>
      <c r="J235" s="13" t="n"/>
      <c r="K235" s="13" t="n"/>
      <c r="L235" s="13" t="n"/>
      <c r="M235" s="13" t="n"/>
      <c r="N235" s="12" t="n"/>
      <c r="O235" s="12" t="n"/>
      <c r="P235" s="14">
        <f>IF(N235="","",IF(N235="SL",-1,K235/J235))</f>
        <v/>
      </c>
      <c r="Q235" s="14">
        <f>IF(N235="","",IF(OR(N235="SL",N235="TP0"),-1,L235/J235))</f>
        <v/>
      </c>
      <c r="R235" s="14">
        <f>IF(N235="","",IF(N235="TP2",M235/J235,-1))</f>
        <v/>
      </c>
      <c r="S235" s="14">
        <f>IF(N235="","",IF(N235="SL",-1,IF(N235="TP0",0.5*K235/J235,0.5*(K235+L235)/J235)))</f>
        <v/>
      </c>
      <c r="T235" s="14">
        <f>IF(N235="","",IF(N235="SL",-1,IF(N235="TP0",0.5*K235/J235-0.5,0.5*(K235+L235)/J235)))</f>
        <v/>
      </c>
      <c r="U235" s="15">
        <f>IF(P235="","",P235*J235/100*Config!$B$4)</f>
        <v/>
      </c>
      <c r="V235" s="15">
        <f>IF(Q235="","",Q235*J235/100*Config!$B$4)</f>
        <v/>
      </c>
      <c r="W235" s="15">
        <f>IF(R235="","",R235*J235/100*Config!$B$4)</f>
        <v/>
      </c>
      <c r="X235" s="15">
        <f>IF(S235="","",S235*J235/100*Config!$B$4)</f>
        <v/>
      </c>
      <c r="Y235" s="15">
        <f>IF(T235="","",T235*J235/100*Config!$B$4)</f>
        <v/>
      </c>
      <c r="Z235" s="15">
        <f>IF(U235="","",Config!$B$4 + SUM($U$2:U235))</f>
        <v/>
      </c>
      <c r="AA235" s="15">
        <f>IF(V235="","",Config!$B$4 + SUM($V$2:V235))</f>
        <v/>
      </c>
      <c r="AB235" s="15">
        <f>IF(W235="","",Config!$B$4 + SUM($W$2:W235))</f>
        <v/>
      </c>
      <c r="AC235" s="15">
        <f>IF(X235="","",Config!$B$4 + SUM($X$2:X235))</f>
        <v/>
      </c>
      <c r="AD235" s="15">
        <f>IF(Y235="","",Config!$B$4 + SUM($Y$2:Y235))</f>
        <v/>
      </c>
      <c r="AE235" s="15">
        <f>IF(P235="","",P235*J235/100*Config!$B$11)</f>
        <v/>
      </c>
      <c r="AF235" s="15">
        <f>IF(Q235="","",Q235*J235/100*Config!$B$11)</f>
        <v/>
      </c>
      <c r="AG235" s="15">
        <f>IF(R235="","",R235*J235/100*Config!$B$11)</f>
        <v/>
      </c>
      <c r="AH235" s="15">
        <f>IF(S235="","",S235*J235/100*Config!$B$11)</f>
        <v/>
      </c>
      <c r="AI235" s="15">
        <f>IF(T235="","",T235*J235/100*Config!$B$11)</f>
        <v/>
      </c>
      <c r="AJ235" s="15">
        <f>IF(AE235="","",Config!$B$9 + SUM($AE$2:AE235))</f>
        <v/>
      </c>
      <c r="AK235" s="15">
        <f>IF(AF235="","",Config!$B$9 + SUM($AF$2:AF235))</f>
        <v/>
      </c>
      <c r="AL235" s="15">
        <f>IF(AG235="","",Config!$B$9 + SUM($AG$2:AG235))</f>
        <v/>
      </c>
      <c r="AM235" s="15">
        <f>IF(AH235="","",Config!$B$9 + SUM($AH$2:AH235))</f>
        <v/>
      </c>
      <c r="AN235" s="15">
        <f>IF(AI235="","",Config!$B$9 + SUM($AI$2:AI235))</f>
        <v/>
      </c>
      <c r="AO235" s="16">
        <f>IF(P235="","",IF(P235&gt;0,1,0))</f>
        <v/>
      </c>
      <c r="AP235" s="16">
        <f>IF(Q235="","",IF(Q235&gt;0,1,0))</f>
        <v/>
      </c>
      <c r="AQ235" s="16">
        <f>IF(R235="","",IF(R235&gt;0,1,0))</f>
        <v/>
      </c>
      <c r="AR235" s="16">
        <f>IF(S235="","",IF(S235&gt;0,1,0))</f>
        <v/>
      </c>
      <c r="AS235" s="16">
        <f>IF(T235="","",IF(T235&gt;0,1,0))</f>
        <v/>
      </c>
      <c r="AT235" s="17">
        <f>IF(Z235="","",IF(AT234="",Z235,MAX(AT234,Z235)))</f>
        <v/>
      </c>
      <c r="AU235" s="17">
        <f>IF(AA235="","",IF(AU234="",AA235,MAX(AU234,AA235)))</f>
        <v/>
      </c>
      <c r="AV235" s="17">
        <f>IF(AB235="","",IF(AV234="",AB235,MAX(AV234,AB235)))</f>
        <v/>
      </c>
      <c r="AW235" s="17">
        <f>IF(AC235="","",IF(AW234="",AC235,MAX(AW234,AC235)))</f>
        <v/>
      </c>
      <c r="AX235" s="17">
        <f>IF(AD235="","",IF(AX234="",AD235,MAX(AX234,AD235)))</f>
        <v/>
      </c>
      <c r="AY235" s="17">
        <f>IF(Z235="","",AT235-Z235)</f>
        <v/>
      </c>
      <c r="AZ235" s="17">
        <f>IF(AA235="","",AU235-AA235)</f>
        <v/>
      </c>
      <c r="BA235" s="17">
        <f>IF(AB235="","",AV235-AB235)</f>
        <v/>
      </c>
      <c r="BB235" s="17">
        <f>IF(AC235="","",AW235-AC235)</f>
        <v/>
      </c>
      <c r="BC235" s="17">
        <f>IF(AD235="","",AX235-AD235)</f>
        <v/>
      </c>
      <c r="BD235" s="17">
        <f>IF(OR(AE235="",B235=""),"",SUMIFS($AE$2:AE235,$B$2:B235,B235))</f>
        <v/>
      </c>
      <c r="BE235" s="17">
        <f>IF(OR(AF235="",B235=""),"",SUMIFS($AF$2:AF235,$B$2:B235,B235))</f>
        <v/>
      </c>
      <c r="BF235" s="17">
        <f>IF(OR(AG235="",B235=""),"",SUMIFS($AG$2:AG235,$B$2:B235,B235))</f>
        <v/>
      </c>
      <c r="BG235" s="17">
        <f>IF(OR(AH235="",B235=""),"",SUMIFS($AH$2:AH235,$B$2:B235,B235))</f>
        <v/>
      </c>
      <c r="BH235" s="17">
        <f>IF(OR(AI235="",B235=""),"",SUMIFS($AI$2:AI235,$B$2:B235,B235))</f>
        <v/>
      </c>
      <c r="BI235" s="17">
        <f>IF(AJ235="","",IF(BI234="",AJ235,MAX(BI234,AJ235)))</f>
        <v/>
      </c>
      <c r="BJ235" s="17">
        <f>IF(AK235="","",IF(BJ234="",AK235,MAX(BJ234,AK235)))</f>
        <v/>
      </c>
      <c r="BK235" s="17">
        <f>IF(AL235="","",IF(BK234="",AL235,MAX(BK234,AL235)))</f>
        <v/>
      </c>
      <c r="BL235" s="17">
        <f>IF(AM235="","",IF(BL234="",AM235,MAX(BL234,AM235)))</f>
        <v/>
      </c>
      <c r="BM235" s="17">
        <f>IF(AN235="","",IF(BM234="",AN235,MAX(BM234,AN235)))</f>
        <v/>
      </c>
      <c r="BN235" s="17">
        <f>IF(AJ235="","",BI235-AJ235)</f>
        <v/>
      </c>
      <c r="BO235" s="17">
        <f>IF(AK235="","",BJ235-AK235)</f>
        <v/>
      </c>
      <c r="BP235" s="17">
        <f>IF(AL235="","",BK235-AL235)</f>
        <v/>
      </c>
      <c r="BQ235" s="17">
        <f>IF(AM235="","",BL235-AM235)</f>
        <v/>
      </c>
      <c r="BR235" s="17">
        <f>IF(AN235="","",BM235-AN235)</f>
        <v/>
      </c>
    </row>
    <row r="236">
      <c r="A236">
        <f>ROW()-1</f>
        <v/>
      </c>
      <c r="B236" s="9" t="n"/>
      <c r="C236" s="12" t="n"/>
      <c r="D236" s="11">
        <f>IF(B236="","",CHOOSE(WEEKDAY(B236,2),"Lu","Ma","Mi","Jo","Vi","Sa","Du"))</f>
        <v/>
      </c>
      <c r="E236" s="11">
        <f>IF(OR(B236="",C236=""),"",IF(OR(WEEKDAY(B236,2)=1,WEEKDAY(B236,2)=5),"D",IF(AND(C236&gt;=TIME(15,30,0),C236&lt;TIME(16,30,0)),"C",IF(AND(AND(WEEKDAY(B236,2)&gt;=2,WEEKDAY(B236,2)&lt;=4),C236&gt;=TIME(16,35,0),C236&lt;TIME(17,0,0)),"A1",IF(AND(AND(WEEKDAY(B236,2)&gt;=2,WEEKDAY(B236,2)&lt;=4),C236&gt;=TIME(17,0,0),C236&lt;TIME(18,0,0)),"A2",IF(AND(AND(WEEKDAY(B236,2)&gt;=2,WEEKDAY(B236,2)&lt;=4),C236&gt;=TIME(18,0,0),C236&lt;TIME(19,0,0)),"A3",IF(AND(AND(WEEKDAY(B236,2)&gt;=2,WEEKDAY(B236,2)&lt;=4),C236&gt;=TIME(22,0,0),C236&lt;TIME(22,45,0)),"B","Other")))))))</f>
        <v/>
      </c>
      <c r="F236" s="12" t="n"/>
      <c r="G236" s="12" t="n"/>
      <c r="H236" s="12" t="n"/>
      <c r="I236" s="12" t="n"/>
      <c r="J236" s="13" t="n"/>
      <c r="K236" s="13" t="n"/>
      <c r="L236" s="13" t="n"/>
      <c r="M236" s="13" t="n"/>
      <c r="N236" s="12" t="n"/>
      <c r="O236" s="12" t="n"/>
      <c r="P236" s="14">
        <f>IF(N236="","",IF(N236="SL",-1,K236/J236))</f>
        <v/>
      </c>
      <c r="Q236" s="14">
        <f>IF(N236="","",IF(OR(N236="SL",N236="TP0"),-1,L236/J236))</f>
        <v/>
      </c>
      <c r="R236" s="14">
        <f>IF(N236="","",IF(N236="TP2",M236/J236,-1))</f>
        <v/>
      </c>
      <c r="S236" s="14">
        <f>IF(N236="","",IF(N236="SL",-1,IF(N236="TP0",0.5*K236/J236,0.5*(K236+L236)/J236)))</f>
        <v/>
      </c>
      <c r="T236" s="14">
        <f>IF(N236="","",IF(N236="SL",-1,IF(N236="TP0",0.5*K236/J236-0.5,0.5*(K236+L236)/J236)))</f>
        <v/>
      </c>
      <c r="U236" s="15">
        <f>IF(P236="","",P236*J236/100*Config!$B$4)</f>
        <v/>
      </c>
      <c r="V236" s="15">
        <f>IF(Q236="","",Q236*J236/100*Config!$B$4)</f>
        <v/>
      </c>
      <c r="W236" s="15">
        <f>IF(R236="","",R236*J236/100*Config!$B$4)</f>
        <v/>
      </c>
      <c r="X236" s="15">
        <f>IF(S236="","",S236*J236/100*Config!$B$4)</f>
        <v/>
      </c>
      <c r="Y236" s="15">
        <f>IF(T236="","",T236*J236/100*Config!$B$4)</f>
        <v/>
      </c>
      <c r="Z236" s="15">
        <f>IF(U236="","",Config!$B$4 + SUM($U$2:U236))</f>
        <v/>
      </c>
      <c r="AA236" s="15">
        <f>IF(V236="","",Config!$B$4 + SUM($V$2:V236))</f>
        <v/>
      </c>
      <c r="AB236" s="15">
        <f>IF(W236="","",Config!$B$4 + SUM($W$2:W236))</f>
        <v/>
      </c>
      <c r="AC236" s="15">
        <f>IF(X236="","",Config!$B$4 + SUM($X$2:X236))</f>
        <v/>
      </c>
      <c r="AD236" s="15">
        <f>IF(Y236="","",Config!$B$4 + SUM($Y$2:Y236))</f>
        <v/>
      </c>
      <c r="AE236" s="15">
        <f>IF(P236="","",P236*J236/100*Config!$B$11)</f>
        <v/>
      </c>
      <c r="AF236" s="15">
        <f>IF(Q236="","",Q236*J236/100*Config!$B$11)</f>
        <v/>
      </c>
      <c r="AG236" s="15">
        <f>IF(R236="","",R236*J236/100*Config!$B$11)</f>
        <v/>
      </c>
      <c r="AH236" s="15">
        <f>IF(S236="","",S236*J236/100*Config!$B$11)</f>
        <v/>
      </c>
      <c r="AI236" s="15">
        <f>IF(T236="","",T236*J236/100*Config!$B$11)</f>
        <v/>
      </c>
      <c r="AJ236" s="15">
        <f>IF(AE236="","",Config!$B$9 + SUM($AE$2:AE236))</f>
        <v/>
      </c>
      <c r="AK236" s="15">
        <f>IF(AF236="","",Config!$B$9 + SUM($AF$2:AF236))</f>
        <v/>
      </c>
      <c r="AL236" s="15">
        <f>IF(AG236="","",Config!$B$9 + SUM($AG$2:AG236))</f>
        <v/>
      </c>
      <c r="AM236" s="15">
        <f>IF(AH236="","",Config!$B$9 + SUM($AH$2:AH236))</f>
        <v/>
      </c>
      <c r="AN236" s="15">
        <f>IF(AI236="","",Config!$B$9 + SUM($AI$2:AI236))</f>
        <v/>
      </c>
      <c r="AO236" s="16">
        <f>IF(P236="","",IF(P236&gt;0,1,0))</f>
        <v/>
      </c>
      <c r="AP236" s="16">
        <f>IF(Q236="","",IF(Q236&gt;0,1,0))</f>
        <v/>
      </c>
      <c r="AQ236" s="16">
        <f>IF(R236="","",IF(R236&gt;0,1,0))</f>
        <v/>
      </c>
      <c r="AR236" s="16">
        <f>IF(S236="","",IF(S236&gt;0,1,0))</f>
        <v/>
      </c>
      <c r="AS236" s="16">
        <f>IF(T236="","",IF(T236&gt;0,1,0))</f>
        <v/>
      </c>
      <c r="AT236" s="17">
        <f>IF(Z236="","",IF(AT235="",Z236,MAX(AT235,Z236)))</f>
        <v/>
      </c>
      <c r="AU236" s="17">
        <f>IF(AA236="","",IF(AU235="",AA236,MAX(AU235,AA236)))</f>
        <v/>
      </c>
      <c r="AV236" s="17">
        <f>IF(AB236="","",IF(AV235="",AB236,MAX(AV235,AB236)))</f>
        <v/>
      </c>
      <c r="AW236" s="17">
        <f>IF(AC236="","",IF(AW235="",AC236,MAX(AW235,AC236)))</f>
        <v/>
      </c>
      <c r="AX236" s="17">
        <f>IF(AD236="","",IF(AX235="",AD236,MAX(AX235,AD236)))</f>
        <v/>
      </c>
      <c r="AY236" s="17">
        <f>IF(Z236="","",AT236-Z236)</f>
        <v/>
      </c>
      <c r="AZ236" s="17">
        <f>IF(AA236="","",AU236-AA236)</f>
        <v/>
      </c>
      <c r="BA236" s="17">
        <f>IF(AB236="","",AV236-AB236)</f>
        <v/>
      </c>
      <c r="BB236" s="17">
        <f>IF(AC236="","",AW236-AC236)</f>
        <v/>
      </c>
      <c r="BC236" s="17">
        <f>IF(AD236="","",AX236-AD236)</f>
        <v/>
      </c>
      <c r="BD236" s="17">
        <f>IF(OR(AE236="",B236=""),"",SUMIFS($AE$2:AE236,$B$2:B236,B236))</f>
        <v/>
      </c>
      <c r="BE236" s="17">
        <f>IF(OR(AF236="",B236=""),"",SUMIFS($AF$2:AF236,$B$2:B236,B236))</f>
        <v/>
      </c>
      <c r="BF236" s="17">
        <f>IF(OR(AG236="",B236=""),"",SUMIFS($AG$2:AG236,$B$2:B236,B236))</f>
        <v/>
      </c>
      <c r="BG236" s="17">
        <f>IF(OR(AH236="",B236=""),"",SUMIFS($AH$2:AH236,$B$2:B236,B236))</f>
        <v/>
      </c>
      <c r="BH236" s="17">
        <f>IF(OR(AI236="",B236=""),"",SUMIFS($AI$2:AI236,$B$2:B236,B236))</f>
        <v/>
      </c>
      <c r="BI236" s="17">
        <f>IF(AJ236="","",IF(BI235="",AJ236,MAX(BI235,AJ236)))</f>
        <v/>
      </c>
      <c r="BJ236" s="17">
        <f>IF(AK236="","",IF(BJ235="",AK236,MAX(BJ235,AK236)))</f>
        <v/>
      </c>
      <c r="BK236" s="17">
        <f>IF(AL236="","",IF(BK235="",AL236,MAX(BK235,AL236)))</f>
        <v/>
      </c>
      <c r="BL236" s="17">
        <f>IF(AM236="","",IF(BL235="",AM236,MAX(BL235,AM236)))</f>
        <v/>
      </c>
      <c r="BM236" s="17">
        <f>IF(AN236="","",IF(BM235="",AN236,MAX(BM235,AN236)))</f>
        <v/>
      </c>
      <c r="BN236" s="17">
        <f>IF(AJ236="","",BI236-AJ236)</f>
        <v/>
      </c>
      <c r="BO236" s="17">
        <f>IF(AK236="","",BJ236-AK236)</f>
        <v/>
      </c>
      <c r="BP236" s="17">
        <f>IF(AL236="","",BK236-AL236)</f>
        <v/>
      </c>
      <c r="BQ236" s="17">
        <f>IF(AM236="","",BL236-AM236)</f>
        <v/>
      </c>
      <c r="BR236" s="17">
        <f>IF(AN236="","",BM236-AN236)</f>
        <v/>
      </c>
    </row>
    <row r="237">
      <c r="A237">
        <f>ROW()-1</f>
        <v/>
      </c>
      <c r="B237" s="9" t="n"/>
      <c r="C237" s="12" t="n"/>
      <c r="D237" s="11">
        <f>IF(B237="","",CHOOSE(WEEKDAY(B237,2),"Lu","Ma","Mi","Jo","Vi","Sa","Du"))</f>
        <v/>
      </c>
      <c r="E237" s="11">
        <f>IF(OR(B237="",C237=""),"",IF(OR(WEEKDAY(B237,2)=1,WEEKDAY(B237,2)=5),"D",IF(AND(C237&gt;=TIME(15,30,0),C237&lt;TIME(16,30,0)),"C",IF(AND(AND(WEEKDAY(B237,2)&gt;=2,WEEKDAY(B237,2)&lt;=4),C237&gt;=TIME(16,35,0),C237&lt;TIME(17,0,0)),"A1",IF(AND(AND(WEEKDAY(B237,2)&gt;=2,WEEKDAY(B237,2)&lt;=4),C237&gt;=TIME(17,0,0),C237&lt;TIME(18,0,0)),"A2",IF(AND(AND(WEEKDAY(B237,2)&gt;=2,WEEKDAY(B237,2)&lt;=4),C237&gt;=TIME(18,0,0),C237&lt;TIME(19,0,0)),"A3",IF(AND(AND(WEEKDAY(B237,2)&gt;=2,WEEKDAY(B237,2)&lt;=4),C237&gt;=TIME(22,0,0),C237&lt;TIME(22,45,0)),"B","Other")))))))</f>
        <v/>
      </c>
      <c r="F237" s="12" t="n"/>
      <c r="G237" s="12" t="n"/>
      <c r="H237" s="12" t="n"/>
      <c r="I237" s="12" t="n"/>
      <c r="J237" s="13" t="n"/>
      <c r="K237" s="13" t="n"/>
      <c r="L237" s="13" t="n"/>
      <c r="M237" s="13" t="n"/>
      <c r="N237" s="12" t="n"/>
      <c r="O237" s="12" t="n"/>
      <c r="P237" s="14">
        <f>IF(N237="","",IF(N237="SL",-1,K237/J237))</f>
        <v/>
      </c>
      <c r="Q237" s="14">
        <f>IF(N237="","",IF(OR(N237="SL",N237="TP0"),-1,L237/J237))</f>
        <v/>
      </c>
      <c r="R237" s="14">
        <f>IF(N237="","",IF(N237="TP2",M237/J237,-1))</f>
        <v/>
      </c>
      <c r="S237" s="14">
        <f>IF(N237="","",IF(N237="SL",-1,IF(N237="TP0",0.5*K237/J237,0.5*(K237+L237)/J237)))</f>
        <v/>
      </c>
      <c r="T237" s="14">
        <f>IF(N237="","",IF(N237="SL",-1,IF(N237="TP0",0.5*K237/J237-0.5,0.5*(K237+L237)/J237)))</f>
        <v/>
      </c>
      <c r="U237" s="15">
        <f>IF(P237="","",P237*J237/100*Config!$B$4)</f>
        <v/>
      </c>
      <c r="V237" s="15">
        <f>IF(Q237="","",Q237*J237/100*Config!$B$4)</f>
        <v/>
      </c>
      <c r="W237" s="15">
        <f>IF(R237="","",R237*J237/100*Config!$B$4)</f>
        <v/>
      </c>
      <c r="X237" s="15">
        <f>IF(S237="","",S237*J237/100*Config!$B$4)</f>
        <v/>
      </c>
      <c r="Y237" s="15">
        <f>IF(T237="","",T237*J237/100*Config!$B$4)</f>
        <v/>
      </c>
      <c r="Z237" s="15">
        <f>IF(U237="","",Config!$B$4 + SUM($U$2:U237))</f>
        <v/>
      </c>
      <c r="AA237" s="15">
        <f>IF(V237="","",Config!$B$4 + SUM($V$2:V237))</f>
        <v/>
      </c>
      <c r="AB237" s="15">
        <f>IF(W237="","",Config!$B$4 + SUM($W$2:W237))</f>
        <v/>
      </c>
      <c r="AC237" s="15">
        <f>IF(X237="","",Config!$B$4 + SUM($X$2:X237))</f>
        <v/>
      </c>
      <c r="AD237" s="15">
        <f>IF(Y237="","",Config!$B$4 + SUM($Y$2:Y237))</f>
        <v/>
      </c>
      <c r="AE237" s="15">
        <f>IF(P237="","",P237*J237/100*Config!$B$11)</f>
        <v/>
      </c>
      <c r="AF237" s="15">
        <f>IF(Q237="","",Q237*J237/100*Config!$B$11)</f>
        <v/>
      </c>
      <c r="AG237" s="15">
        <f>IF(R237="","",R237*J237/100*Config!$B$11)</f>
        <v/>
      </c>
      <c r="AH237" s="15">
        <f>IF(S237="","",S237*J237/100*Config!$B$11)</f>
        <v/>
      </c>
      <c r="AI237" s="15">
        <f>IF(T237="","",T237*J237/100*Config!$B$11)</f>
        <v/>
      </c>
      <c r="AJ237" s="15">
        <f>IF(AE237="","",Config!$B$9 + SUM($AE$2:AE237))</f>
        <v/>
      </c>
      <c r="AK237" s="15">
        <f>IF(AF237="","",Config!$B$9 + SUM($AF$2:AF237))</f>
        <v/>
      </c>
      <c r="AL237" s="15">
        <f>IF(AG237="","",Config!$B$9 + SUM($AG$2:AG237))</f>
        <v/>
      </c>
      <c r="AM237" s="15">
        <f>IF(AH237="","",Config!$B$9 + SUM($AH$2:AH237))</f>
        <v/>
      </c>
      <c r="AN237" s="15">
        <f>IF(AI237="","",Config!$B$9 + SUM($AI$2:AI237))</f>
        <v/>
      </c>
      <c r="AO237" s="16">
        <f>IF(P237="","",IF(P237&gt;0,1,0))</f>
        <v/>
      </c>
      <c r="AP237" s="16">
        <f>IF(Q237="","",IF(Q237&gt;0,1,0))</f>
        <v/>
      </c>
      <c r="AQ237" s="16">
        <f>IF(R237="","",IF(R237&gt;0,1,0))</f>
        <v/>
      </c>
      <c r="AR237" s="16">
        <f>IF(S237="","",IF(S237&gt;0,1,0))</f>
        <v/>
      </c>
      <c r="AS237" s="16">
        <f>IF(T237="","",IF(T237&gt;0,1,0))</f>
        <v/>
      </c>
      <c r="AT237" s="17">
        <f>IF(Z237="","",IF(AT236="",Z237,MAX(AT236,Z237)))</f>
        <v/>
      </c>
      <c r="AU237" s="17">
        <f>IF(AA237="","",IF(AU236="",AA237,MAX(AU236,AA237)))</f>
        <v/>
      </c>
      <c r="AV237" s="17">
        <f>IF(AB237="","",IF(AV236="",AB237,MAX(AV236,AB237)))</f>
        <v/>
      </c>
      <c r="AW237" s="17">
        <f>IF(AC237="","",IF(AW236="",AC237,MAX(AW236,AC237)))</f>
        <v/>
      </c>
      <c r="AX237" s="17">
        <f>IF(AD237="","",IF(AX236="",AD237,MAX(AX236,AD237)))</f>
        <v/>
      </c>
      <c r="AY237" s="17">
        <f>IF(Z237="","",AT237-Z237)</f>
        <v/>
      </c>
      <c r="AZ237" s="17">
        <f>IF(AA237="","",AU237-AA237)</f>
        <v/>
      </c>
      <c r="BA237" s="17">
        <f>IF(AB237="","",AV237-AB237)</f>
        <v/>
      </c>
      <c r="BB237" s="17">
        <f>IF(AC237="","",AW237-AC237)</f>
        <v/>
      </c>
      <c r="BC237" s="17">
        <f>IF(AD237="","",AX237-AD237)</f>
        <v/>
      </c>
      <c r="BD237" s="17">
        <f>IF(OR(AE237="",B237=""),"",SUMIFS($AE$2:AE237,$B$2:B237,B237))</f>
        <v/>
      </c>
      <c r="BE237" s="17">
        <f>IF(OR(AF237="",B237=""),"",SUMIFS($AF$2:AF237,$B$2:B237,B237))</f>
        <v/>
      </c>
      <c r="BF237" s="17">
        <f>IF(OR(AG237="",B237=""),"",SUMIFS($AG$2:AG237,$B$2:B237,B237))</f>
        <v/>
      </c>
      <c r="BG237" s="17">
        <f>IF(OR(AH237="",B237=""),"",SUMIFS($AH$2:AH237,$B$2:B237,B237))</f>
        <v/>
      </c>
      <c r="BH237" s="17">
        <f>IF(OR(AI237="",B237=""),"",SUMIFS($AI$2:AI237,$B$2:B237,B237))</f>
        <v/>
      </c>
      <c r="BI237" s="17">
        <f>IF(AJ237="","",IF(BI236="",AJ237,MAX(BI236,AJ237)))</f>
        <v/>
      </c>
      <c r="BJ237" s="17">
        <f>IF(AK237="","",IF(BJ236="",AK237,MAX(BJ236,AK237)))</f>
        <v/>
      </c>
      <c r="BK237" s="17">
        <f>IF(AL237="","",IF(BK236="",AL237,MAX(BK236,AL237)))</f>
        <v/>
      </c>
      <c r="BL237" s="17">
        <f>IF(AM237="","",IF(BL236="",AM237,MAX(BL236,AM237)))</f>
        <v/>
      </c>
      <c r="BM237" s="17">
        <f>IF(AN237="","",IF(BM236="",AN237,MAX(BM236,AN237)))</f>
        <v/>
      </c>
      <c r="BN237" s="17">
        <f>IF(AJ237="","",BI237-AJ237)</f>
        <v/>
      </c>
      <c r="BO237" s="17">
        <f>IF(AK237="","",BJ237-AK237)</f>
        <v/>
      </c>
      <c r="BP237" s="17">
        <f>IF(AL237="","",BK237-AL237)</f>
        <v/>
      </c>
      <c r="BQ237" s="17">
        <f>IF(AM237="","",BL237-AM237)</f>
        <v/>
      </c>
      <c r="BR237" s="17">
        <f>IF(AN237="","",BM237-AN237)</f>
        <v/>
      </c>
    </row>
    <row r="238">
      <c r="A238">
        <f>ROW()-1</f>
        <v/>
      </c>
      <c r="B238" s="9" t="n"/>
      <c r="C238" s="12" t="n"/>
      <c r="D238" s="11">
        <f>IF(B238="","",CHOOSE(WEEKDAY(B238,2),"Lu","Ma","Mi","Jo","Vi","Sa","Du"))</f>
        <v/>
      </c>
      <c r="E238" s="11">
        <f>IF(OR(B238="",C238=""),"",IF(OR(WEEKDAY(B238,2)=1,WEEKDAY(B238,2)=5),"D",IF(AND(C238&gt;=TIME(15,30,0),C238&lt;TIME(16,30,0)),"C",IF(AND(AND(WEEKDAY(B238,2)&gt;=2,WEEKDAY(B238,2)&lt;=4),C238&gt;=TIME(16,35,0),C238&lt;TIME(17,0,0)),"A1",IF(AND(AND(WEEKDAY(B238,2)&gt;=2,WEEKDAY(B238,2)&lt;=4),C238&gt;=TIME(17,0,0),C238&lt;TIME(18,0,0)),"A2",IF(AND(AND(WEEKDAY(B238,2)&gt;=2,WEEKDAY(B238,2)&lt;=4),C238&gt;=TIME(18,0,0),C238&lt;TIME(19,0,0)),"A3",IF(AND(AND(WEEKDAY(B238,2)&gt;=2,WEEKDAY(B238,2)&lt;=4),C238&gt;=TIME(22,0,0),C238&lt;TIME(22,45,0)),"B","Other")))))))</f>
        <v/>
      </c>
      <c r="F238" s="12" t="n"/>
      <c r="G238" s="12" t="n"/>
      <c r="H238" s="12" t="n"/>
      <c r="I238" s="12" t="n"/>
      <c r="J238" s="13" t="n"/>
      <c r="K238" s="13" t="n"/>
      <c r="L238" s="13" t="n"/>
      <c r="M238" s="13" t="n"/>
      <c r="N238" s="12" t="n"/>
      <c r="O238" s="12" t="n"/>
      <c r="P238" s="14">
        <f>IF(N238="","",IF(N238="SL",-1,K238/J238))</f>
        <v/>
      </c>
      <c r="Q238" s="14">
        <f>IF(N238="","",IF(OR(N238="SL",N238="TP0"),-1,L238/J238))</f>
        <v/>
      </c>
      <c r="R238" s="14">
        <f>IF(N238="","",IF(N238="TP2",M238/J238,-1))</f>
        <v/>
      </c>
      <c r="S238" s="14">
        <f>IF(N238="","",IF(N238="SL",-1,IF(N238="TP0",0.5*K238/J238,0.5*(K238+L238)/J238)))</f>
        <v/>
      </c>
      <c r="T238" s="14">
        <f>IF(N238="","",IF(N238="SL",-1,IF(N238="TP0",0.5*K238/J238-0.5,0.5*(K238+L238)/J238)))</f>
        <v/>
      </c>
      <c r="U238" s="15">
        <f>IF(P238="","",P238*J238/100*Config!$B$4)</f>
        <v/>
      </c>
      <c r="V238" s="15">
        <f>IF(Q238="","",Q238*J238/100*Config!$B$4)</f>
        <v/>
      </c>
      <c r="W238" s="15">
        <f>IF(R238="","",R238*J238/100*Config!$B$4)</f>
        <v/>
      </c>
      <c r="X238" s="15">
        <f>IF(S238="","",S238*J238/100*Config!$B$4)</f>
        <v/>
      </c>
      <c r="Y238" s="15">
        <f>IF(T238="","",T238*J238/100*Config!$B$4)</f>
        <v/>
      </c>
      <c r="Z238" s="15">
        <f>IF(U238="","",Config!$B$4 + SUM($U$2:U238))</f>
        <v/>
      </c>
      <c r="AA238" s="15">
        <f>IF(V238="","",Config!$B$4 + SUM($V$2:V238))</f>
        <v/>
      </c>
      <c r="AB238" s="15">
        <f>IF(W238="","",Config!$B$4 + SUM($W$2:W238))</f>
        <v/>
      </c>
      <c r="AC238" s="15">
        <f>IF(X238="","",Config!$B$4 + SUM($X$2:X238))</f>
        <v/>
      </c>
      <c r="AD238" s="15">
        <f>IF(Y238="","",Config!$B$4 + SUM($Y$2:Y238))</f>
        <v/>
      </c>
      <c r="AE238" s="15">
        <f>IF(P238="","",P238*J238/100*Config!$B$11)</f>
        <v/>
      </c>
      <c r="AF238" s="15">
        <f>IF(Q238="","",Q238*J238/100*Config!$B$11)</f>
        <v/>
      </c>
      <c r="AG238" s="15">
        <f>IF(R238="","",R238*J238/100*Config!$B$11)</f>
        <v/>
      </c>
      <c r="AH238" s="15">
        <f>IF(S238="","",S238*J238/100*Config!$B$11)</f>
        <v/>
      </c>
      <c r="AI238" s="15">
        <f>IF(T238="","",T238*J238/100*Config!$B$11)</f>
        <v/>
      </c>
      <c r="AJ238" s="15">
        <f>IF(AE238="","",Config!$B$9 + SUM($AE$2:AE238))</f>
        <v/>
      </c>
      <c r="AK238" s="15">
        <f>IF(AF238="","",Config!$B$9 + SUM($AF$2:AF238))</f>
        <v/>
      </c>
      <c r="AL238" s="15">
        <f>IF(AG238="","",Config!$B$9 + SUM($AG$2:AG238))</f>
        <v/>
      </c>
      <c r="AM238" s="15">
        <f>IF(AH238="","",Config!$B$9 + SUM($AH$2:AH238))</f>
        <v/>
      </c>
      <c r="AN238" s="15">
        <f>IF(AI238="","",Config!$B$9 + SUM($AI$2:AI238))</f>
        <v/>
      </c>
      <c r="AO238" s="16">
        <f>IF(P238="","",IF(P238&gt;0,1,0))</f>
        <v/>
      </c>
      <c r="AP238" s="16">
        <f>IF(Q238="","",IF(Q238&gt;0,1,0))</f>
        <v/>
      </c>
      <c r="AQ238" s="16">
        <f>IF(R238="","",IF(R238&gt;0,1,0))</f>
        <v/>
      </c>
      <c r="AR238" s="16">
        <f>IF(S238="","",IF(S238&gt;0,1,0))</f>
        <v/>
      </c>
      <c r="AS238" s="16">
        <f>IF(T238="","",IF(T238&gt;0,1,0))</f>
        <v/>
      </c>
      <c r="AT238" s="17">
        <f>IF(Z238="","",IF(AT237="",Z238,MAX(AT237,Z238)))</f>
        <v/>
      </c>
      <c r="AU238" s="17">
        <f>IF(AA238="","",IF(AU237="",AA238,MAX(AU237,AA238)))</f>
        <v/>
      </c>
      <c r="AV238" s="17">
        <f>IF(AB238="","",IF(AV237="",AB238,MAX(AV237,AB238)))</f>
        <v/>
      </c>
      <c r="AW238" s="17">
        <f>IF(AC238="","",IF(AW237="",AC238,MAX(AW237,AC238)))</f>
        <v/>
      </c>
      <c r="AX238" s="17">
        <f>IF(AD238="","",IF(AX237="",AD238,MAX(AX237,AD238)))</f>
        <v/>
      </c>
      <c r="AY238" s="17">
        <f>IF(Z238="","",AT238-Z238)</f>
        <v/>
      </c>
      <c r="AZ238" s="17">
        <f>IF(AA238="","",AU238-AA238)</f>
        <v/>
      </c>
      <c r="BA238" s="17">
        <f>IF(AB238="","",AV238-AB238)</f>
        <v/>
      </c>
      <c r="BB238" s="17">
        <f>IF(AC238="","",AW238-AC238)</f>
        <v/>
      </c>
      <c r="BC238" s="17">
        <f>IF(AD238="","",AX238-AD238)</f>
        <v/>
      </c>
      <c r="BD238" s="17">
        <f>IF(OR(AE238="",B238=""),"",SUMIFS($AE$2:AE238,$B$2:B238,B238))</f>
        <v/>
      </c>
      <c r="BE238" s="17">
        <f>IF(OR(AF238="",B238=""),"",SUMIFS($AF$2:AF238,$B$2:B238,B238))</f>
        <v/>
      </c>
      <c r="BF238" s="17">
        <f>IF(OR(AG238="",B238=""),"",SUMIFS($AG$2:AG238,$B$2:B238,B238))</f>
        <v/>
      </c>
      <c r="BG238" s="17">
        <f>IF(OR(AH238="",B238=""),"",SUMIFS($AH$2:AH238,$B$2:B238,B238))</f>
        <v/>
      </c>
      <c r="BH238" s="17">
        <f>IF(OR(AI238="",B238=""),"",SUMIFS($AI$2:AI238,$B$2:B238,B238))</f>
        <v/>
      </c>
      <c r="BI238" s="17">
        <f>IF(AJ238="","",IF(BI237="",AJ238,MAX(BI237,AJ238)))</f>
        <v/>
      </c>
      <c r="BJ238" s="17">
        <f>IF(AK238="","",IF(BJ237="",AK238,MAX(BJ237,AK238)))</f>
        <v/>
      </c>
      <c r="BK238" s="17">
        <f>IF(AL238="","",IF(BK237="",AL238,MAX(BK237,AL238)))</f>
        <v/>
      </c>
      <c r="BL238" s="17">
        <f>IF(AM238="","",IF(BL237="",AM238,MAX(BL237,AM238)))</f>
        <v/>
      </c>
      <c r="BM238" s="17">
        <f>IF(AN238="","",IF(BM237="",AN238,MAX(BM237,AN238)))</f>
        <v/>
      </c>
      <c r="BN238" s="17">
        <f>IF(AJ238="","",BI238-AJ238)</f>
        <v/>
      </c>
      <c r="BO238" s="17">
        <f>IF(AK238="","",BJ238-AK238)</f>
        <v/>
      </c>
      <c r="BP238" s="17">
        <f>IF(AL238="","",BK238-AL238)</f>
        <v/>
      </c>
      <c r="BQ238" s="17">
        <f>IF(AM238="","",BL238-AM238)</f>
        <v/>
      </c>
      <c r="BR238" s="17">
        <f>IF(AN238="","",BM238-AN238)</f>
        <v/>
      </c>
    </row>
    <row r="239">
      <c r="A239">
        <f>ROW()-1</f>
        <v/>
      </c>
      <c r="B239" s="9" t="n"/>
      <c r="C239" s="12" t="n"/>
      <c r="D239" s="11">
        <f>IF(B239="","",CHOOSE(WEEKDAY(B239,2),"Lu","Ma","Mi","Jo","Vi","Sa","Du"))</f>
        <v/>
      </c>
      <c r="E239" s="11">
        <f>IF(OR(B239="",C239=""),"",IF(OR(WEEKDAY(B239,2)=1,WEEKDAY(B239,2)=5),"D",IF(AND(C239&gt;=TIME(15,30,0),C239&lt;TIME(16,30,0)),"C",IF(AND(AND(WEEKDAY(B239,2)&gt;=2,WEEKDAY(B239,2)&lt;=4),C239&gt;=TIME(16,35,0),C239&lt;TIME(17,0,0)),"A1",IF(AND(AND(WEEKDAY(B239,2)&gt;=2,WEEKDAY(B239,2)&lt;=4),C239&gt;=TIME(17,0,0),C239&lt;TIME(18,0,0)),"A2",IF(AND(AND(WEEKDAY(B239,2)&gt;=2,WEEKDAY(B239,2)&lt;=4),C239&gt;=TIME(18,0,0),C239&lt;TIME(19,0,0)),"A3",IF(AND(AND(WEEKDAY(B239,2)&gt;=2,WEEKDAY(B239,2)&lt;=4),C239&gt;=TIME(22,0,0),C239&lt;TIME(22,45,0)),"B","Other")))))))</f>
        <v/>
      </c>
      <c r="F239" s="12" t="n"/>
      <c r="G239" s="12" t="n"/>
      <c r="H239" s="12" t="n"/>
      <c r="I239" s="12" t="n"/>
      <c r="J239" s="13" t="n"/>
      <c r="K239" s="13" t="n"/>
      <c r="L239" s="13" t="n"/>
      <c r="M239" s="13" t="n"/>
      <c r="N239" s="12" t="n"/>
      <c r="O239" s="12" t="n"/>
      <c r="P239" s="14">
        <f>IF(N239="","",IF(N239="SL",-1,K239/J239))</f>
        <v/>
      </c>
      <c r="Q239" s="14">
        <f>IF(N239="","",IF(OR(N239="SL",N239="TP0"),-1,L239/J239))</f>
        <v/>
      </c>
      <c r="R239" s="14">
        <f>IF(N239="","",IF(N239="TP2",M239/J239,-1))</f>
        <v/>
      </c>
      <c r="S239" s="14">
        <f>IF(N239="","",IF(N239="SL",-1,IF(N239="TP0",0.5*K239/J239,0.5*(K239+L239)/J239)))</f>
        <v/>
      </c>
      <c r="T239" s="14">
        <f>IF(N239="","",IF(N239="SL",-1,IF(N239="TP0",0.5*K239/J239-0.5,0.5*(K239+L239)/J239)))</f>
        <v/>
      </c>
      <c r="U239" s="15">
        <f>IF(P239="","",P239*J239/100*Config!$B$4)</f>
        <v/>
      </c>
      <c r="V239" s="15">
        <f>IF(Q239="","",Q239*J239/100*Config!$B$4)</f>
        <v/>
      </c>
      <c r="W239" s="15">
        <f>IF(R239="","",R239*J239/100*Config!$B$4)</f>
        <v/>
      </c>
      <c r="X239" s="15">
        <f>IF(S239="","",S239*J239/100*Config!$B$4)</f>
        <v/>
      </c>
      <c r="Y239" s="15">
        <f>IF(T239="","",T239*J239/100*Config!$B$4)</f>
        <v/>
      </c>
      <c r="Z239" s="15">
        <f>IF(U239="","",Config!$B$4 + SUM($U$2:U239))</f>
        <v/>
      </c>
      <c r="AA239" s="15">
        <f>IF(V239="","",Config!$B$4 + SUM($V$2:V239))</f>
        <v/>
      </c>
      <c r="AB239" s="15">
        <f>IF(W239="","",Config!$B$4 + SUM($W$2:W239))</f>
        <v/>
      </c>
      <c r="AC239" s="15">
        <f>IF(X239="","",Config!$B$4 + SUM($X$2:X239))</f>
        <v/>
      </c>
      <c r="AD239" s="15">
        <f>IF(Y239="","",Config!$B$4 + SUM($Y$2:Y239))</f>
        <v/>
      </c>
      <c r="AE239" s="15">
        <f>IF(P239="","",P239*J239/100*Config!$B$11)</f>
        <v/>
      </c>
      <c r="AF239" s="15">
        <f>IF(Q239="","",Q239*J239/100*Config!$B$11)</f>
        <v/>
      </c>
      <c r="AG239" s="15">
        <f>IF(R239="","",R239*J239/100*Config!$B$11)</f>
        <v/>
      </c>
      <c r="AH239" s="15">
        <f>IF(S239="","",S239*J239/100*Config!$B$11)</f>
        <v/>
      </c>
      <c r="AI239" s="15">
        <f>IF(T239="","",T239*J239/100*Config!$B$11)</f>
        <v/>
      </c>
      <c r="AJ239" s="15">
        <f>IF(AE239="","",Config!$B$9 + SUM($AE$2:AE239))</f>
        <v/>
      </c>
      <c r="AK239" s="15">
        <f>IF(AF239="","",Config!$B$9 + SUM($AF$2:AF239))</f>
        <v/>
      </c>
      <c r="AL239" s="15">
        <f>IF(AG239="","",Config!$B$9 + SUM($AG$2:AG239))</f>
        <v/>
      </c>
      <c r="AM239" s="15">
        <f>IF(AH239="","",Config!$B$9 + SUM($AH$2:AH239))</f>
        <v/>
      </c>
      <c r="AN239" s="15">
        <f>IF(AI239="","",Config!$B$9 + SUM($AI$2:AI239))</f>
        <v/>
      </c>
      <c r="AO239" s="16">
        <f>IF(P239="","",IF(P239&gt;0,1,0))</f>
        <v/>
      </c>
      <c r="AP239" s="16">
        <f>IF(Q239="","",IF(Q239&gt;0,1,0))</f>
        <v/>
      </c>
      <c r="AQ239" s="16">
        <f>IF(R239="","",IF(R239&gt;0,1,0))</f>
        <v/>
      </c>
      <c r="AR239" s="16">
        <f>IF(S239="","",IF(S239&gt;0,1,0))</f>
        <v/>
      </c>
      <c r="AS239" s="16">
        <f>IF(T239="","",IF(T239&gt;0,1,0))</f>
        <v/>
      </c>
      <c r="AT239" s="17">
        <f>IF(Z239="","",IF(AT238="",Z239,MAX(AT238,Z239)))</f>
        <v/>
      </c>
      <c r="AU239" s="17">
        <f>IF(AA239="","",IF(AU238="",AA239,MAX(AU238,AA239)))</f>
        <v/>
      </c>
      <c r="AV239" s="17">
        <f>IF(AB239="","",IF(AV238="",AB239,MAX(AV238,AB239)))</f>
        <v/>
      </c>
      <c r="AW239" s="17">
        <f>IF(AC239="","",IF(AW238="",AC239,MAX(AW238,AC239)))</f>
        <v/>
      </c>
      <c r="AX239" s="17">
        <f>IF(AD239="","",IF(AX238="",AD239,MAX(AX238,AD239)))</f>
        <v/>
      </c>
      <c r="AY239" s="17">
        <f>IF(Z239="","",AT239-Z239)</f>
        <v/>
      </c>
      <c r="AZ239" s="17">
        <f>IF(AA239="","",AU239-AA239)</f>
        <v/>
      </c>
      <c r="BA239" s="17">
        <f>IF(AB239="","",AV239-AB239)</f>
        <v/>
      </c>
      <c r="BB239" s="17">
        <f>IF(AC239="","",AW239-AC239)</f>
        <v/>
      </c>
      <c r="BC239" s="17">
        <f>IF(AD239="","",AX239-AD239)</f>
        <v/>
      </c>
      <c r="BD239" s="17">
        <f>IF(OR(AE239="",B239=""),"",SUMIFS($AE$2:AE239,$B$2:B239,B239))</f>
        <v/>
      </c>
      <c r="BE239" s="17">
        <f>IF(OR(AF239="",B239=""),"",SUMIFS($AF$2:AF239,$B$2:B239,B239))</f>
        <v/>
      </c>
      <c r="BF239" s="17">
        <f>IF(OR(AG239="",B239=""),"",SUMIFS($AG$2:AG239,$B$2:B239,B239))</f>
        <v/>
      </c>
      <c r="BG239" s="17">
        <f>IF(OR(AH239="",B239=""),"",SUMIFS($AH$2:AH239,$B$2:B239,B239))</f>
        <v/>
      </c>
      <c r="BH239" s="17">
        <f>IF(OR(AI239="",B239=""),"",SUMIFS($AI$2:AI239,$B$2:B239,B239))</f>
        <v/>
      </c>
      <c r="BI239" s="17">
        <f>IF(AJ239="","",IF(BI238="",AJ239,MAX(BI238,AJ239)))</f>
        <v/>
      </c>
      <c r="BJ239" s="17">
        <f>IF(AK239="","",IF(BJ238="",AK239,MAX(BJ238,AK239)))</f>
        <v/>
      </c>
      <c r="BK239" s="17">
        <f>IF(AL239="","",IF(BK238="",AL239,MAX(BK238,AL239)))</f>
        <v/>
      </c>
      <c r="BL239" s="17">
        <f>IF(AM239="","",IF(BL238="",AM239,MAX(BL238,AM239)))</f>
        <v/>
      </c>
      <c r="BM239" s="17">
        <f>IF(AN239="","",IF(BM238="",AN239,MAX(BM238,AN239)))</f>
        <v/>
      </c>
      <c r="BN239" s="17">
        <f>IF(AJ239="","",BI239-AJ239)</f>
        <v/>
      </c>
      <c r="BO239" s="17">
        <f>IF(AK239="","",BJ239-AK239)</f>
        <v/>
      </c>
      <c r="BP239" s="17">
        <f>IF(AL239="","",BK239-AL239)</f>
        <v/>
      </c>
      <c r="BQ239" s="17">
        <f>IF(AM239="","",BL239-AM239)</f>
        <v/>
      </c>
      <c r="BR239" s="17">
        <f>IF(AN239="","",BM239-AN239)</f>
        <v/>
      </c>
    </row>
    <row r="240">
      <c r="A240">
        <f>ROW()-1</f>
        <v/>
      </c>
      <c r="B240" s="9" t="n"/>
      <c r="C240" s="12" t="n"/>
      <c r="D240" s="11">
        <f>IF(B240="","",CHOOSE(WEEKDAY(B240,2),"Lu","Ma","Mi","Jo","Vi","Sa","Du"))</f>
        <v/>
      </c>
      <c r="E240" s="11">
        <f>IF(OR(B240="",C240=""),"",IF(OR(WEEKDAY(B240,2)=1,WEEKDAY(B240,2)=5),"D",IF(AND(C240&gt;=TIME(15,30,0),C240&lt;TIME(16,30,0)),"C",IF(AND(AND(WEEKDAY(B240,2)&gt;=2,WEEKDAY(B240,2)&lt;=4),C240&gt;=TIME(16,35,0),C240&lt;TIME(17,0,0)),"A1",IF(AND(AND(WEEKDAY(B240,2)&gt;=2,WEEKDAY(B240,2)&lt;=4),C240&gt;=TIME(17,0,0),C240&lt;TIME(18,0,0)),"A2",IF(AND(AND(WEEKDAY(B240,2)&gt;=2,WEEKDAY(B240,2)&lt;=4),C240&gt;=TIME(18,0,0),C240&lt;TIME(19,0,0)),"A3",IF(AND(AND(WEEKDAY(B240,2)&gt;=2,WEEKDAY(B240,2)&lt;=4),C240&gt;=TIME(22,0,0),C240&lt;TIME(22,45,0)),"B","Other")))))))</f>
        <v/>
      </c>
      <c r="F240" s="12" t="n"/>
      <c r="G240" s="12" t="n"/>
      <c r="H240" s="12" t="n"/>
      <c r="I240" s="12" t="n"/>
      <c r="J240" s="13" t="n"/>
      <c r="K240" s="13" t="n"/>
      <c r="L240" s="13" t="n"/>
      <c r="M240" s="13" t="n"/>
      <c r="N240" s="12" t="n"/>
      <c r="O240" s="12" t="n"/>
      <c r="P240" s="14">
        <f>IF(N240="","",IF(N240="SL",-1,K240/J240))</f>
        <v/>
      </c>
      <c r="Q240" s="14">
        <f>IF(N240="","",IF(OR(N240="SL",N240="TP0"),-1,L240/J240))</f>
        <v/>
      </c>
      <c r="R240" s="14">
        <f>IF(N240="","",IF(N240="TP2",M240/J240,-1))</f>
        <v/>
      </c>
      <c r="S240" s="14">
        <f>IF(N240="","",IF(N240="SL",-1,IF(N240="TP0",0.5*K240/J240,0.5*(K240+L240)/J240)))</f>
        <v/>
      </c>
      <c r="T240" s="14">
        <f>IF(N240="","",IF(N240="SL",-1,IF(N240="TP0",0.5*K240/J240-0.5,0.5*(K240+L240)/J240)))</f>
        <v/>
      </c>
      <c r="U240" s="15">
        <f>IF(P240="","",P240*J240/100*Config!$B$4)</f>
        <v/>
      </c>
      <c r="V240" s="15">
        <f>IF(Q240="","",Q240*J240/100*Config!$B$4)</f>
        <v/>
      </c>
      <c r="W240" s="15">
        <f>IF(R240="","",R240*J240/100*Config!$B$4)</f>
        <v/>
      </c>
      <c r="X240" s="15">
        <f>IF(S240="","",S240*J240/100*Config!$B$4)</f>
        <v/>
      </c>
      <c r="Y240" s="15">
        <f>IF(T240="","",T240*J240/100*Config!$B$4)</f>
        <v/>
      </c>
      <c r="Z240" s="15">
        <f>IF(U240="","",Config!$B$4 + SUM($U$2:U240))</f>
        <v/>
      </c>
      <c r="AA240" s="15">
        <f>IF(V240="","",Config!$B$4 + SUM($V$2:V240))</f>
        <v/>
      </c>
      <c r="AB240" s="15">
        <f>IF(W240="","",Config!$B$4 + SUM($W$2:W240))</f>
        <v/>
      </c>
      <c r="AC240" s="15">
        <f>IF(X240="","",Config!$B$4 + SUM($X$2:X240))</f>
        <v/>
      </c>
      <c r="AD240" s="15">
        <f>IF(Y240="","",Config!$B$4 + SUM($Y$2:Y240))</f>
        <v/>
      </c>
      <c r="AE240" s="15">
        <f>IF(P240="","",P240*J240/100*Config!$B$11)</f>
        <v/>
      </c>
      <c r="AF240" s="15">
        <f>IF(Q240="","",Q240*J240/100*Config!$B$11)</f>
        <v/>
      </c>
      <c r="AG240" s="15">
        <f>IF(R240="","",R240*J240/100*Config!$B$11)</f>
        <v/>
      </c>
      <c r="AH240" s="15">
        <f>IF(S240="","",S240*J240/100*Config!$B$11)</f>
        <v/>
      </c>
      <c r="AI240" s="15">
        <f>IF(T240="","",T240*J240/100*Config!$B$11)</f>
        <v/>
      </c>
      <c r="AJ240" s="15">
        <f>IF(AE240="","",Config!$B$9 + SUM($AE$2:AE240))</f>
        <v/>
      </c>
      <c r="AK240" s="15">
        <f>IF(AF240="","",Config!$B$9 + SUM($AF$2:AF240))</f>
        <v/>
      </c>
      <c r="AL240" s="15">
        <f>IF(AG240="","",Config!$B$9 + SUM($AG$2:AG240))</f>
        <v/>
      </c>
      <c r="AM240" s="15">
        <f>IF(AH240="","",Config!$B$9 + SUM($AH$2:AH240))</f>
        <v/>
      </c>
      <c r="AN240" s="15">
        <f>IF(AI240="","",Config!$B$9 + SUM($AI$2:AI240))</f>
        <v/>
      </c>
      <c r="AO240" s="16">
        <f>IF(P240="","",IF(P240&gt;0,1,0))</f>
        <v/>
      </c>
      <c r="AP240" s="16">
        <f>IF(Q240="","",IF(Q240&gt;0,1,0))</f>
        <v/>
      </c>
      <c r="AQ240" s="16">
        <f>IF(R240="","",IF(R240&gt;0,1,0))</f>
        <v/>
      </c>
      <c r="AR240" s="16">
        <f>IF(S240="","",IF(S240&gt;0,1,0))</f>
        <v/>
      </c>
      <c r="AS240" s="16">
        <f>IF(T240="","",IF(T240&gt;0,1,0))</f>
        <v/>
      </c>
      <c r="AT240" s="17">
        <f>IF(Z240="","",IF(AT239="",Z240,MAX(AT239,Z240)))</f>
        <v/>
      </c>
      <c r="AU240" s="17">
        <f>IF(AA240="","",IF(AU239="",AA240,MAX(AU239,AA240)))</f>
        <v/>
      </c>
      <c r="AV240" s="17">
        <f>IF(AB240="","",IF(AV239="",AB240,MAX(AV239,AB240)))</f>
        <v/>
      </c>
      <c r="AW240" s="17">
        <f>IF(AC240="","",IF(AW239="",AC240,MAX(AW239,AC240)))</f>
        <v/>
      </c>
      <c r="AX240" s="17">
        <f>IF(AD240="","",IF(AX239="",AD240,MAX(AX239,AD240)))</f>
        <v/>
      </c>
      <c r="AY240" s="17">
        <f>IF(Z240="","",AT240-Z240)</f>
        <v/>
      </c>
      <c r="AZ240" s="17">
        <f>IF(AA240="","",AU240-AA240)</f>
        <v/>
      </c>
      <c r="BA240" s="17">
        <f>IF(AB240="","",AV240-AB240)</f>
        <v/>
      </c>
      <c r="BB240" s="17">
        <f>IF(AC240="","",AW240-AC240)</f>
        <v/>
      </c>
      <c r="BC240" s="17">
        <f>IF(AD240="","",AX240-AD240)</f>
        <v/>
      </c>
      <c r="BD240" s="17">
        <f>IF(OR(AE240="",B240=""),"",SUMIFS($AE$2:AE240,$B$2:B240,B240))</f>
        <v/>
      </c>
      <c r="BE240" s="17">
        <f>IF(OR(AF240="",B240=""),"",SUMIFS($AF$2:AF240,$B$2:B240,B240))</f>
        <v/>
      </c>
      <c r="BF240" s="17">
        <f>IF(OR(AG240="",B240=""),"",SUMIFS($AG$2:AG240,$B$2:B240,B240))</f>
        <v/>
      </c>
      <c r="BG240" s="17">
        <f>IF(OR(AH240="",B240=""),"",SUMIFS($AH$2:AH240,$B$2:B240,B240))</f>
        <v/>
      </c>
      <c r="BH240" s="17">
        <f>IF(OR(AI240="",B240=""),"",SUMIFS($AI$2:AI240,$B$2:B240,B240))</f>
        <v/>
      </c>
      <c r="BI240" s="17">
        <f>IF(AJ240="","",IF(BI239="",AJ240,MAX(BI239,AJ240)))</f>
        <v/>
      </c>
      <c r="BJ240" s="17">
        <f>IF(AK240="","",IF(BJ239="",AK240,MAX(BJ239,AK240)))</f>
        <v/>
      </c>
      <c r="BK240" s="17">
        <f>IF(AL240="","",IF(BK239="",AL240,MAX(BK239,AL240)))</f>
        <v/>
      </c>
      <c r="BL240" s="17">
        <f>IF(AM240="","",IF(BL239="",AM240,MAX(BL239,AM240)))</f>
        <v/>
      </c>
      <c r="BM240" s="17">
        <f>IF(AN240="","",IF(BM239="",AN240,MAX(BM239,AN240)))</f>
        <v/>
      </c>
      <c r="BN240" s="17">
        <f>IF(AJ240="","",BI240-AJ240)</f>
        <v/>
      </c>
      <c r="BO240" s="17">
        <f>IF(AK240="","",BJ240-AK240)</f>
        <v/>
      </c>
      <c r="BP240" s="17">
        <f>IF(AL240="","",BK240-AL240)</f>
        <v/>
      </c>
      <c r="BQ240" s="17">
        <f>IF(AM240="","",BL240-AM240)</f>
        <v/>
      </c>
      <c r="BR240" s="17">
        <f>IF(AN240="","",BM240-AN240)</f>
        <v/>
      </c>
    </row>
    <row r="241">
      <c r="A241">
        <f>ROW()-1</f>
        <v/>
      </c>
      <c r="B241" s="9" t="n"/>
      <c r="C241" s="12" t="n"/>
      <c r="D241" s="11">
        <f>IF(B241="","",CHOOSE(WEEKDAY(B241,2),"Lu","Ma","Mi","Jo","Vi","Sa","Du"))</f>
        <v/>
      </c>
      <c r="E241" s="11">
        <f>IF(OR(B241="",C241=""),"",IF(OR(WEEKDAY(B241,2)=1,WEEKDAY(B241,2)=5),"D",IF(AND(C241&gt;=TIME(15,30,0),C241&lt;TIME(16,30,0)),"C",IF(AND(AND(WEEKDAY(B241,2)&gt;=2,WEEKDAY(B241,2)&lt;=4),C241&gt;=TIME(16,35,0),C241&lt;TIME(17,0,0)),"A1",IF(AND(AND(WEEKDAY(B241,2)&gt;=2,WEEKDAY(B241,2)&lt;=4),C241&gt;=TIME(17,0,0),C241&lt;TIME(18,0,0)),"A2",IF(AND(AND(WEEKDAY(B241,2)&gt;=2,WEEKDAY(B241,2)&lt;=4),C241&gt;=TIME(18,0,0),C241&lt;TIME(19,0,0)),"A3",IF(AND(AND(WEEKDAY(B241,2)&gt;=2,WEEKDAY(B241,2)&lt;=4),C241&gt;=TIME(22,0,0),C241&lt;TIME(22,45,0)),"B","Other")))))))</f>
        <v/>
      </c>
      <c r="F241" s="12" t="n"/>
      <c r="G241" s="12" t="n"/>
      <c r="H241" s="12" t="n"/>
      <c r="I241" s="12" t="n"/>
      <c r="J241" s="13" t="n"/>
      <c r="K241" s="13" t="n"/>
      <c r="L241" s="13" t="n"/>
      <c r="M241" s="13" t="n"/>
      <c r="N241" s="12" t="n"/>
      <c r="O241" s="12" t="n"/>
      <c r="P241" s="14">
        <f>IF(N241="","",IF(N241="SL",-1,K241/J241))</f>
        <v/>
      </c>
      <c r="Q241" s="14">
        <f>IF(N241="","",IF(OR(N241="SL",N241="TP0"),-1,L241/J241))</f>
        <v/>
      </c>
      <c r="R241" s="14">
        <f>IF(N241="","",IF(N241="TP2",M241/J241,-1))</f>
        <v/>
      </c>
      <c r="S241" s="14">
        <f>IF(N241="","",IF(N241="SL",-1,IF(N241="TP0",0.5*K241/J241,0.5*(K241+L241)/J241)))</f>
        <v/>
      </c>
      <c r="T241" s="14">
        <f>IF(N241="","",IF(N241="SL",-1,IF(N241="TP0",0.5*K241/J241-0.5,0.5*(K241+L241)/J241)))</f>
        <v/>
      </c>
      <c r="U241" s="15">
        <f>IF(P241="","",P241*J241/100*Config!$B$4)</f>
        <v/>
      </c>
      <c r="V241" s="15">
        <f>IF(Q241="","",Q241*J241/100*Config!$B$4)</f>
        <v/>
      </c>
      <c r="W241" s="15">
        <f>IF(R241="","",R241*J241/100*Config!$B$4)</f>
        <v/>
      </c>
      <c r="X241" s="15">
        <f>IF(S241="","",S241*J241/100*Config!$B$4)</f>
        <v/>
      </c>
      <c r="Y241" s="15">
        <f>IF(T241="","",T241*J241/100*Config!$B$4)</f>
        <v/>
      </c>
      <c r="Z241" s="15">
        <f>IF(U241="","",Config!$B$4 + SUM($U$2:U241))</f>
        <v/>
      </c>
      <c r="AA241" s="15">
        <f>IF(V241="","",Config!$B$4 + SUM($V$2:V241))</f>
        <v/>
      </c>
      <c r="AB241" s="15">
        <f>IF(W241="","",Config!$B$4 + SUM($W$2:W241))</f>
        <v/>
      </c>
      <c r="AC241" s="15">
        <f>IF(X241="","",Config!$B$4 + SUM($X$2:X241))</f>
        <v/>
      </c>
      <c r="AD241" s="15">
        <f>IF(Y241="","",Config!$B$4 + SUM($Y$2:Y241))</f>
        <v/>
      </c>
      <c r="AE241" s="15">
        <f>IF(P241="","",P241*J241/100*Config!$B$11)</f>
        <v/>
      </c>
      <c r="AF241" s="15">
        <f>IF(Q241="","",Q241*J241/100*Config!$B$11)</f>
        <v/>
      </c>
      <c r="AG241" s="15">
        <f>IF(R241="","",R241*J241/100*Config!$B$11)</f>
        <v/>
      </c>
      <c r="AH241" s="15">
        <f>IF(S241="","",S241*J241/100*Config!$B$11)</f>
        <v/>
      </c>
      <c r="AI241" s="15">
        <f>IF(T241="","",T241*J241/100*Config!$B$11)</f>
        <v/>
      </c>
      <c r="AJ241" s="15">
        <f>IF(AE241="","",Config!$B$9 + SUM($AE$2:AE241))</f>
        <v/>
      </c>
      <c r="AK241" s="15">
        <f>IF(AF241="","",Config!$B$9 + SUM($AF$2:AF241))</f>
        <v/>
      </c>
      <c r="AL241" s="15">
        <f>IF(AG241="","",Config!$B$9 + SUM($AG$2:AG241))</f>
        <v/>
      </c>
      <c r="AM241" s="15">
        <f>IF(AH241="","",Config!$B$9 + SUM($AH$2:AH241))</f>
        <v/>
      </c>
      <c r="AN241" s="15">
        <f>IF(AI241="","",Config!$B$9 + SUM($AI$2:AI241))</f>
        <v/>
      </c>
      <c r="AO241" s="16">
        <f>IF(P241="","",IF(P241&gt;0,1,0))</f>
        <v/>
      </c>
      <c r="AP241" s="16">
        <f>IF(Q241="","",IF(Q241&gt;0,1,0))</f>
        <v/>
      </c>
      <c r="AQ241" s="16">
        <f>IF(R241="","",IF(R241&gt;0,1,0))</f>
        <v/>
      </c>
      <c r="AR241" s="16">
        <f>IF(S241="","",IF(S241&gt;0,1,0))</f>
        <v/>
      </c>
      <c r="AS241" s="16">
        <f>IF(T241="","",IF(T241&gt;0,1,0))</f>
        <v/>
      </c>
      <c r="AT241" s="17">
        <f>IF(Z241="","",IF(AT240="",Z241,MAX(AT240,Z241)))</f>
        <v/>
      </c>
      <c r="AU241" s="17">
        <f>IF(AA241="","",IF(AU240="",AA241,MAX(AU240,AA241)))</f>
        <v/>
      </c>
      <c r="AV241" s="17">
        <f>IF(AB241="","",IF(AV240="",AB241,MAX(AV240,AB241)))</f>
        <v/>
      </c>
      <c r="AW241" s="17">
        <f>IF(AC241="","",IF(AW240="",AC241,MAX(AW240,AC241)))</f>
        <v/>
      </c>
      <c r="AX241" s="17">
        <f>IF(AD241="","",IF(AX240="",AD241,MAX(AX240,AD241)))</f>
        <v/>
      </c>
      <c r="AY241" s="17">
        <f>IF(Z241="","",AT241-Z241)</f>
        <v/>
      </c>
      <c r="AZ241" s="17">
        <f>IF(AA241="","",AU241-AA241)</f>
        <v/>
      </c>
      <c r="BA241" s="17">
        <f>IF(AB241="","",AV241-AB241)</f>
        <v/>
      </c>
      <c r="BB241" s="17">
        <f>IF(AC241="","",AW241-AC241)</f>
        <v/>
      </c>
      <c r="BC241" s="17">
        <f>IF(AD241="","",AX241-AD241)</f>
        <v/>
      </c>
      <c r="BD241" s="17">
        <f>IF(OR(AE241="",B241=""),"",SUMIFS($AE$2:AE241,$B$2:B241,B241))</f>
        <v/>
      </c>
      <c r="BE241" s="17">
        <f>IF(OR(AF241="",B241=""),"",SUMIFS($AF$2:AF241,$B$2:B241,B241))</f>
        <v/>
      </c>
      <c r="BF241" s="17">
        <f>IF(OR(AG241="",B241=""),"",SUMIFS($AG$2:AG241,$B$2:B241,B241))</f>
        <v/>
      </c>
      <c r="BG241" s="17">
        <f>IF(OR(AH241="",B241=""),"",SUMIFS($AH$2:AH241,$B$2:B241,B241))</f>
        <v/>
      </c>
      <c r="BH241" s="17">
        <f>IF(OR(AI241="",B241=""),"",SUMIFS($AI$2:AI241,$B$2:B241,B241))</f>
        <v/>
      </c>
      <c r="BI241" s="17">
        <f>IF(AJ241="","",IF(BI240="",AJ241,MAX(BI240,AJ241)))</f>
        <v/>
      </c>
      <c r="BJ241" s="17">
        <f>IF(AK241="","",IF(BJ240="",AK241,MAX(BJ240,AK241)))</f>
        <v/>
      </c>
      <c r="BK241" s="17">
        <f>IF(AL241="","",IF(BK240="",AL241,MAX(BK240,AL241)))</f>
        <v/>
      </c>
      <c r="BL241" s="17">
        <f>IF(AM241="","",IF(BL240="",AM241,MAX(BL240,AM241)))</f>
        <v/>
      </c>
      <c r="BM241" s="17">
        <f>IF(AN241="","",IF(BM240="",AN241,MAX(BM240,AN241)))</f>
        <v/>
      </c>
      <c r="BN241" s="17">
        <f>IF(AJ241="","",BI241-AJ241)</f>
        <v/>
      </c>
      <c r="BO241" s="17">
        <f>IF(AK241="","",BJ241-AK241)</f>
        <v/>
      </c>
      <c r="BP241" s="17">
        <f>IF(AL241="","",BK241-AL241)</f>
        <v/>
      </c>
      <c r="BQ241" s="17">
        <f>IF(AM241="","",BL241-AM241)</f>
        <v/>
      </c>
      <c r="BR241" s="17">
        <f>IF(AN241="","",BM241-AN241)</f>
        <v/>
      </c>
    </row>
    <row r="242">
      <c r="A242">
        <f>ROW()-1</f>
        <v/>
      </c>
      <c r="B242" s="9" t="n"/>
      <c r="C242" s="12" t="n"/>
      <c r="D242" s="11">
        <f>IF(B242="","",CHOOSE(WEEKDAY(B242,2),"Lu","Ma","Mi","Jo","Vi","Sa","Du"))</f>
        <v/>
      </c>
      <c r="E242" s="11">
        <f>IF(OR(B242="",C242=""),"",IF(OR(WEEKDAY(B242,2)=1,WEEKDAY(B242,2)=5),"D",IF(AND(C242&gt;=TIME(15,30,0),C242&lt;TIME(16,30,0)),"C",IF(AND(AND(WEEKDAY(B242,2)&gt;=2,WEEKDAY(B242,2)&lt;=4),C242&gt;=TIME(16,35,0),C242&lt;TIME(17,0,0)),"A1",IF(AND(AND(WEEKDAY(B242,2)&gt;=2,WEEKDAY(B242,2)&lt;=4),C242&gt;=TIME(17,0,0),C242&lt;TIME(18,0,0)),"A2",IF(AND(AND(WEEKDAY(B242,2)&gt;=2,WEEKDAY(B242,2)&lt;=4),C242&gt;=TIME(18,0,0),C242&lt;TIME(19,0,0)),"A3",IF(AND(AND(WEEKDAY(B242,2)&gt;=2,WEEKDAY(B242,2)&lt;=4),C242&gt;=TIME(22,0,0),C242&lt;TIME(22,45,0)),"B","Other")))))))</f>
        <v/>
      </c>
      <c r="F242" s="12" t="n"/>
      <c r="G242" s="12" t="n"/>
      <c r="H242" s="12" t="n"/>
      <c r="I242" s="12" t="n"/>
      <c r="J242" s="13" t="n"/>
      <c r="K242" s="13" t="n"/>
      <c r="L242" s="13" t="n"/>
      <c r="M242" s="13" t="n"/>
      <c r="N242" s="12" t="n"/>
      <c r="O242" s="12" t="n"/>
      <c r="P242" s="14">
        <f>IF(N242="","",IF(N242="SL",-1,K242/J242))</f>
        <v/>
      </c>
      <c r="Q242" s="14">
        <f>IF(N242="","",IF(OR(N242="SL",N242="TP0"),-1,L242/J242))</f>
        <v/>
      </c>
      <c r="R242" s="14">
        <f>IF(N242="","",IF(N242="TP2",M242/J242,-1))</f>
        <v/>
      </c>
      <c r="S242" s="14">
        <f>IF(N242="","",IF(N242="SL",-1,IF(N242="TP0",0.5*K242/J242,0.5*(K242+L242)/J242)))</f>
        <v/>
      </c>
      <c r="T242" s="14">
        <f>IF(N242="","",IF(N242="SL",-1,IF(N242="TP0",0.5*K242/J242-0.5,0.5*(K242+L242)/J242)))</f>
        <v/>
      </c>
      <c r="U242" s="15">
        <f>IF(P242="","",P242*J242/100*Config!$B$4)</f>
        <v/>
      </c>
      <c r="V242" s="15">
        <f>IF(Q242="","",Q242*J242/100*Config!$B$4)</f>
        <v/>
      </c>
      <c r="W242" s="15">
        <f>IF(R242="","",R242*J242/100*Config!$B$4)</f>
        <v/>
      </c>
      <c r="X242" s="15">
        <f>IF(S242="","",S242*J242/100*Config!$B$4)</f>
        <v/>
      </c>
      <c r="Y242" s="15">
        <f>IF(T242="","",T242*J242/100*Config!$B$4)</f>
        <v/>
      </c>
      <c r="Z242" s="15">
        <f>IF(U242="","",Config!$B$4 + SUM($U$2:U242))</f>
        <v/>
      </c>
      <c r="AA242" s="15">
        <f>IF(V242="","",Config!$B$4 + SUM($V$2:V242))</f>
        <v/>
      </c>
      <c r="AB242" s="15">
        <f>IF(W242="","",Config!$B$4 + SUM($W$2:W242))</f>
        <v/>
      </c>
      <c r="AC242" s="15">
        <f>IF(X242="","",Config!$B$4 + SUM($X$2:X242))</f>
        <v/>
      </c>
      <c r="AD242" s="15">
        <f>IF(Y242="","",Config!$B$4 + SUM($Y$2:Y242))</f>
        <v/>
      </c>
      <c r="AE242" s="15">
        <f>IF(P242="","",P242*J242/100*Config!$B$11)</f>
        <v/>
      </c>
      <c r="AF242" s="15">
        <f>IF(Q242="","",Q242*J242/100*Config!$B$11)</f>
        <v/>
      </c>
      <c r="AG242" s="15">
        <f>IF(R242="","",R242*J242/100*Config!$B$11)</f>
        <v/>
      </c>
      <c r="AH242" s="15">
        <f>IF(S242="","",S242*J242/100*Config!$B$11)</f>
        <v/>
      </c>
      <c r="AI242" s="15">
        <f>IF(T242="","",T242*J242/100*Config!$B$11)</f>
        <v/>
      </c>
      <c r="AJ242" s="15">
        <f>IF(AE242="","",Config!$B$9 + SUM($AE$2:AE242))</f>
        <v/>
      </c>
      <c r="AK242" s="15">
        <f>IF(AF242="","",Config!$B$9 + SUM($AF$2:AF242))</f>
        <v/>
      </c>
      <c r="AL242" s="15">
        <f>IF(AG242="","",Config!$B$9 + SUM($AG$2:AG242))</f>
        <v/>
      </c>
      <c r="AM242" s="15">
        <f>IF(AH242="","",Config!$B$9 + SUM($AH$2:AH242))</f>
        <v/>
      </c>
      <c r="AN242" s="15">
        <f>IF(AI242="","",Config!$B$9 + SUM($AI$2:AI242))</f>
        <v/>
      </c>
      <c r="AO242" s="16">
        <f>IF(P242="","",IF(P242&gt;0,1,0))</f>
        <v/>
      </c>
      <c r="AP242" s="16">
        <f>IF(Q242="","",IF(Q242&gt;0,1,0))</f>
        <v/>
      </c>
      <c r="AQ242" s="16">
        <f>IF(R242="","",IF(R242&gt;0,1,0))</f>
        <v/>
      </c>
      <c r="AR242" s="16">
        <f>IF(S242="","",IF(S242&gt;0,1,0))</f>
        <v/>
      </c>
      <c r="AS242" s="16">
        <f>IF(T242="","",IF(T242&gt;0,1,0))</f>
        <v/>
      </c>
      <c r="AT242" s="17">
        <f>IF(Z242="","",IF(AT241="",Z242,MAX(AT241,Z242)))</f>
        <v/>
      </c>
      <c r="AU242" s="17">
        <f>IF(AA242="","",IF(AU241="",AA242,MAX(AU241,AA242)))</f>
        <v/>
      </c>
      <c r="AV242" s="17">
        <f>IF(AB242="","",IF(AV241="",AB242,MAX(AV241,AB242)))</f>
        <v/>
      </c>
      <c r="AW242" s="17">
        <f>IF(AC242="","",IF(AW241="",AC242,MAX(AW241,AC242)))</f>
        <v/>
      </c>
      <c r="AX242" s="17">
        <f>IF(AD242="","",IF(AX241="",AD242,MAX(AX241,AD242)))</f>
        <v/>
      </c>
      <c r="AY242" s="17">
        <f>IF(Z242="","",AT242-Z242)</f>
        <v/>
      </c>
      <c r="AZ242" s="17">
        <f>IF(AA242="","",AU242-AA242)</f>
        <v/>
      </c>
      <c r="BA242" s="17">
        <f>IF(AB242="","",AV242-AB242)</f>
        <v/>
      </c>
      <c r="BB242" s="17">
        <f>IF(AC242="","",AW242-AC242)</f>
        <v/>
      </c>
      <c r="BC242" s="17">
        <f>IF(AD242="","",AX242-AD242)</f>
        <v/>
      </c>
      <c r="BD242" s="17">
        <f>IF(OR(AE242="",B242=""),"",SUMIFS($AE$2:AE242,$B$2:B242,B242))</f>
        <v/>
      </c>
      <c r="BE242" s="17">
        <f>IF(OR(AF242="",B242=""),"",SUMIFS($AF$2:AF242,$B$2:B242,B242))</f>
        <v/>
      </c>
      <c r="BF242" s="17">
        <f>IF(OR(AG242="",B242=""),"",SUMIFS($AG$2:AG242,$B$2:B242,B242))</f>
        <v/>
      </c>
      <c r="BG242" s="17">
        <f>IF(OR(AH242="",B242=""),"",SUMIFS($AH$2:AH242,$B$2:B242,B242))</f>
        <v/>
      </c>
      <c r="BH242" s="17">
        <f>IF(OR(AI242="",B242=""),"",SUMIFS($AI$2:AI242,$B$2:B242,B242))</f>
        <v/>
      </c>
      <c r="BI242" s="17">
        <f>IF(AJ242="","",IF(BI241="",AJ242,MAX(BI241,AJ242)))</f>
        <v/>
      </c>
      <c r="BJ242" s="17">
        <f>IF(AK242="","",IF(BJ241="",AK242,MAX(BJ241,AK242)))</f>
        <v/>
      </c>
      <c r="BK242" s="17">
        <f>IF(AL242="","",IF(BK241="",AL242,MAX(BK241,AL242)))</f>
        <v/>
      </c>
      <c r="BL242" s="17">
        <f>IF(AM242="","",IF(BL241="",AM242,MAX(BL241,AM242)))</f>
        <v/>
      </c>
      <c r="BM242" s="17">
        <f>IF(AN242="","",IF(BM241="",AN242,MAX(BM241,AN242)))</f>
        <v/>
      </c>
      <c r="BN242" s="17">
        <f>IF(AJ242="","",BI242-AJ242)</f>
        <v/>
      </c>
      <c r="BO242" s="17">
        <f>IF(AK242="","",BJ242-AK242)</f>
        <v/>
      </c>
      <c r="BP242" s="17">
        <f>IF(AL242="","",BK242-AL242)</f>
        <v/>
      </c>
      <c r="BQ242" s="17">
        <f>IF(AM242="","",BL242-AM242)</f>
        <v/>
      </c>
      <c r="BR242" s="17">
        <f>IF(AN242="","",BM242-AN242)</f>
        <v/>
      </c>
    </row>
    <row r="243">
      <c r="A243">
        <f>ROW()-1</f>
        <v/>
      </c>
      <c r="B243" s="9" t="n"/>
      <c r="C243" s="12" t="n"/>
      <c r="D243" s="11">
        <f>IF(B243="","",CHOOSE(WEEKDAY(B243,2),"Lu","Ma","Mi","Jo","Vi","Sa","Du"))</f>
        <v/>
      </c>
      <c r="E243" s="11">
        <f>IF(OR(B243="",C243=""),"",IF(OR(WEEKDAY(B243,2)=1,WEEKDAY(B243,2)=5),"D",IF(AND(C243&gt;=TIME(15,30,0),C243&lt;TIME(16,30,0)),"C",IF(AND(AND(WEEKDAY(B243,2)&gt;=2,WEEKDAY(B243,2)&lt;=4),C243&gt;=TIME(16,35,0),C243&lt;TIME(17,0,0)),"A1",IF(AND(AND(WEEKDAY(B243,2)&gt;=2,WEEKDAY(B243,2)&lt;=4),C243&gt;=TIME(17,0,0),C243&lt;TIME(18,0,0)),"A2",IF(AND(AND(WEEKDAY(B243,2)&gt;=2,WEEKDAY(B243,2)&lt;=4),C243&gt;=TIME(18,0,0),C243&lt;TIME(19,0,0)),"A3",IF(AND(AND(WEEKDAY(B243,2)&gt;=2,WEEKDAY(B243,2)&lt;=4),C243&gt;=TIME(22,0,0),C243&lt;TIME(22,45,0)),"B","Other")))))))</f>
        <v/>
      </c>
      <c r="F243" s="12" t="n"/>
      <c r="G243" s="12" t="n"/>
      <c r="H243" s="12" t="n"/>
      <c r="I243" s="12" t="n"/>
      <c r="J243" s="13" t="n"/>
      <c r="K243" s="13" t="n"/>
      <c r="L243" s="13" t="n"/>
      <c r="M243" s="13" t="n"/>
      <c r="N243" s="12" t="n"/>
      <c r="O243" s="12" t="n"/>
      <c r="P243" s="14">
        <f>IF(N243="","",IF(N243="SL",-1,K243/J243))</f>
        <v/>
      </c>
      <c r="Q243" s="14">
        <f>IF(N243="","",IF(OR(N243="SL",N243="TP0"),-1,L243/J243))</f>
        <v/>
      </c>
      <c r="R243" s="14">
        <f>IF(N243="","",IF(N243="TP2",M243/J243,-1))</f>
        <v/>
      </c>
      <c r="S243" s="14">
        <f>IF(N243="","",IF(N243="SL",-1,IF(N243="TP0",0.5*K243/J243,0.5*(K243+L243)/J243)))</f>
        <v/>
      </c>
      <c r="T243" s="14">
        <f>IF(N243="","",IF(N243="SL",-1,IF(N243="TP0",0.5*K243/J243-0.5,0.5*(K243+L243)/J243)))</f>
        <v/>
      </c>
      <c r="U243" s="15">
        <f>IF(P243="","",P243*J243/100*Config!$B$4)</f>
        <v/>
      </c>
      <c r="V243" s="15">
        <f>IF(Q243="","",Q243*J243/100*Config!$B$4)</f>
        <v/>
      </c>
      <c r="W243" s="15">
        <f>IF(R243="","",R243*J243/100*Config!$B$4)</f>
        <v/>
      </c>
      <c r="X243" s="15">
        <f>IF(S243="","",S243*J243/100*Config!$B$4)</f>
        <v/>
      </c>
      <c r="Y243" s="15">
        <f>IF(T243="","",T243*J243/100*Config!$B$4)</f>
        <v/>
      </c>
      <c r="Z243" s="15">
        <f>IF(U243="","",Config!$B$4 + SUM($U$2:U243))</f>
        <v/>
      </c>
      <c r="AA243" s="15">
        <f>IF(V243="","",Config!$B$4 + SUM($V$2:V243))</f>
        <v/>
      </c>
      <c r="AB243" s="15">
        <f>IF(W243="","",Config!$B$4 + SUM($W$2:W243))</f>
        <v/>
      </c>
      <c r="AC243" s="15">
        <f>IF(X243="","",Config!$B$4 + SUM($X$2:X243))</f>
        <v/>
      </c>
      <c r="AD243" s="15">
        <f>IF(Y243="","",Config!$B$4 + SUM($Y$2:Y243))</f>
        <v/>
      </c>
      <c r="AE243" s="15">
        <f>IF(P243="","",P243*J243/100*Config!$B$11)</f>
        <v/>
      </c>
      <c r="AF243" s="15">
        <f>IF(Q243="","",Q243*J243/100*Config!$B$11)</f>
        <v/>
      </c>
      <c r="AG243" s="15">
        <f>IF(R243="","",R243*J243/100*Config!$B$11)</f>
        <v/>
      </c>
      <c r="AH243" s="15">
        <f>IF(S243="","",S243*J243/100*Config!$B$11)</f>
        <v/>
      </c>
      <c r="AI243" s="15">
        <f>IF(T243="","",T243*J243/100*Config!$B$11)</f>
        <v/>
      </c>
      <c r="AJ243" s="15">
        <f>IF(AE243="","",Config!$B$9 + SUM($AE$2:AE243))</f>
        <v/>
      </c>
      <c r="AK243" s="15">
        <f>IF(AF243="","",Config!$B$9 + SUM($AF$2:AF243))</f>
        <v/>
      </c>
      <c r="AL243" s="15">
        <f>IF(AG243="","",Config!$B$9 + SUM($AG$2:AG243))</f>
        <v/>
      </c>
      <c r="AM243" s="15">
        <f>IF(AH243="","",Config!$B$9 + SUM($AH$2:AH243))</f>
        <v/>
      </c>
      <c r="AN243" s="15">
        <f>IF(AI243="","",Config!$B$9 + SUM($AI$2:AI243))</f>
        <v/>
      </c>
      <c r="AO243" s="16">
        <f>IF(P243="","",IF(P243&gt;0,1,0))</f>
        <v/>
      </c>
      <c r="AP243" s="16">
        <f>IF(Q243="","",IF(Q243&gt;0,1,0))</f>
        <v/>
      </c>
      <c r="AQ243" s="16">
        <f>IF(R243="","",IF(R243&gt;0,1,0))</f>
        <v/>
      </c>
      <c r="AR243" s="16">
        <f>IF(S243="","",IF(S243&gt;0,1,0))</f>
        <v/>
      </c>
      <c r="AS243" s="16">
        <f>IF(T243="","",IF(T243&gt;0,1,0))</f>
        <v/>
      </c>
      <c r="AT243" s="17">
        <f>IF(Z243="","",IF(AT242="",Z243,MAX(AT242,Z243)))</f>
        <v/>
      </c>
      <c r="AU243" s="17">
        <f>IF(AA243="","",IF(AU242="",AA243,MAX(AU242,AA243)))</f>
        <v/>
      </c>
      <c r="AV243" s="17">
        <f>IF(AB243="","",IF(AV242="",AB243,MAX(AV242,AB243)))</f>
        <v/>
      </c>
      <c r="AW243" s="17">
        <f>IF(AC243="","",IF(AW242="",AC243,MAX(AW242,AC243)))</f>
        <v/>
      </c>
      <c r="AX243" s="17">
        <f>IF(AD243="","",IF(AX242="",AD243,MAX(AX242,AD243)))</f>
        <v/>
      </c>
      <c r="AY243" s="17">
        <f>IF(Z243="","",AT243-Z243)</f>
        <v/>
      </c>
      <c r="AZ243" s="17">
        <f>IF(AA243="","",AU243-AA243)</f>
        <v/>
      </c>
      <c r="BA243" s="17">
        <f>IF(AB243="","",AV243-AB243)</f>
        <v/>
      </c>
      <c r="BB243" s="17">
        <f>IF(AC243="","",AW243-AC243)</f>
        <v/>
      </c>
      <c r="BC243" s="17">
        <f>IF(AD243="","",AX243-AD243)</f>
        <v/>
      </c>
      <c r="BD243" s="17">
        <f>IF(OR(AE243="",B243=""),"",SUMIFS($AE$2:AE243,$B$2:B243,B243))</f>
        <v/>
      </c>
      <c r="BE243" s="17">
        <f>IF(OR(AF243="",B243=""),"",SUMIFS($AF$2:AF243,$B$2:B243,B243))</f>
        <v/>
      </c>
      <c r="BF243" s="17">
        <f>IF(OR(AG243="",B243=""),"",SUMIFS($AG$2:AG243,$B$2:B243,B243))</f>
        <v/>
      </c>
      <c r="BG243" s="17">
        <f>IF(OR(AH243="",B243=""),"",SUMIFS($AH$2:AH243,$B$2:B243,B243))</f>
        <v/>
      </c>
      <c r="BH243" s="17">
        <f>IF(OR(AI243="",B243=""),"",SUMIFS($AI$2:AI243,$B$2:B243,B243))</f>
        <v/>
      </c>
      <c r="BI243" s="17">
        <f>IF(AJ243="","",IF(BI242="",AJ243,MAX(BI242,AJ243)))</f>
        <v/>
      </c>
      <c r="BJ243" s="17">
        <f>IF(AK243="","",IF(BJ242="",AK243,MAX(BJ242,AK243)))</f>
        <v/>
      </c>
      <c r="BK243" s="17">
        <f>IF(AL243="","",IF(BK242="",AL243,MAX(BK242,AL243)))</f>
        <v/>
      </c>
      <c r="BL243" s="17">
        <f>IF(AM243="","",IF(BL242="",AM243,MAX(BL242,AM243)))</f>
        <v/>
      </c>
      <c r="BM243" s="17">
        <f>IF(AN243="","",IF(BM242="",AN243,MAX(BM242,AN243)))</f>
        <v/>
      </c>
      <c r="BN243" s="17">
        <f>IF(AJ243="","",BI243-AJ243)</f>
        <v/>
      </c>
      <c r="BO243" s="17">
        <f>IF(AK243="","",BJ243-AK243)</f>
        <v/>
      </c>
      <c r="BP243" s="17">
        <f>IF(AL243="","",BK243-AL243)</f>
        <v/>
      </c>
      <c r="BQ243" s="17">
        <f>IF(AM243="","",BL243-AM243)</f>
        <v/>
      </c>
      <c r="BR243" s="17">
        <f>IF(AN243="","",BM243-AN243)</f>
        <v/>
      </c>
    </row>
    <row r="244">
      <c r="A244">
        <f>ROW()-1</f>
        <v/>
      </c>
      <c r="B244" s="9" t="n"/>
      <c r="C244" s="12" t="n"/>
      <c r="D244" s="11">
        <f>IF(B244="","",CHOOSE(WEEKDAY(B244,2),"Lu","Ma","Mi","Jo","Vi","Sa","Du"))</f>
        <v/>
      </c>
      <c r="E244" s="11">
        <f>IF(OR(B244="",C244=""),"",IF(OR(WEEKDAY(B244,2)=1,WEEKDAY(B244,2)=5),"D",IF(AND(C244&gt;=TIME(15,30,0),C244&lt;TIME(16,30,0)),"C",IF(AND(AND(WEEKDAY(B244,2)&gt;=2,WEEKDAY(B244,2)&lt;=4),C244&gt;=TIME(16,35,0),C244&lt;TIME(17,0,0)),"A1",IF(AND(AND(WEEKDAY(B244,2)&gt;=2,WEEKDAY(B244,2)&lt;=4),C244&gt;=TIME(17,0,0),C244&lt;TIME(18,0,0)),"A2",IF(AND(AND(WEEKDAY(B244,2)&gt;=2,WEEKDAY(B244,2)&lt;=4),C244&gt;=TIME(18,0,0),C244&lt;TIME(19,0,0)),"A3",IF(AND(AND(WEEKDAY(B244,2)&gt;=2,WEEKDAY(B244,2)&lt;=4),C244&gt;=TIME(22,0,0),C244&lt;TIME(22,45,0)),"B","Other")))))))</f>
        <v/>
      </c>
      <c r="F244" s="12" t="n"/>
      <c r="G244" s="12" t="n"/>
      <c r="H244" s="12" t="n"/>
      <c r="I244" s="12" t="n"/>
      <c r="J244" s="13" t="n"/>
      <c r="K244" s="13" t="n"/>
      <c r="L244" s="13" t="n"/>
      <c r="M244" s="13" t="n"/>
      <c r="N244" s="12" t="n"/>
      <c r="O244" s="12" t="n"/>
      <c r="P244" s="14">
        <f>IF(N244="","",IF(N244="SL",-1,K244/J244))</f>
        <v/>
      </c>
      <c r="Q244" s="14">
        <f>IF(N244="","",IF(OR(N244="SL",N244="TP0"),-1,L244/J244))</f>
        <v/>
      </c>
      <c r="R244" s="14">
        <f>IF(N244="","",IF(N244="TP2",M244/J244,-1))</f>
        <v/>
      </c>
      <c r="S244" s="14">
        <f>IF(N244="","",IF(N244="SL",-1,IF(N244="TP0",0.5*K244/J244,0.5*(K244+L244)/J244)))</f>
        <v/>
      </c>
      <c r="T244" s="14">
        <f>IF(N244="","",IF(N244="SL",-1,IF(N244="TP0",0.5*K244/J244-0.5,0.5*(K244+L244)/J244)))</f>
        <v/>
      </c>
      <c r="U244" s="15">
        <f>IF(P244="","",P244*J244/100*Config!$B$4)</f>
        <v/>
      </c>
      <c r="V244" s="15">
        <f>IF(Q244="","",Q244*J244/100*Config!$B$4)</f>
        <v/>
      </c>
      <c r="W244" s="15">
        <f>IF(R244="","",R244*J244/100*Config!$B$4)</f>
        <v/>
      </c>
      <c r="X244" s="15">
        <f>IF(S244="","",S244*J244/100*Config!$B$4)</f>
        <v/>
      </c>
      <c r="Y244" s="15">
        <f>IF(T244="","",T244*J244/100*Config!$B$4)</f>
        <v/>
      </c>
      <c r="Z244" s="15">
        <f>IF(U244="","",Config!$B$4 + SUM($U$2:U244))</f>
        <v/>
      </c>
      <c r="AA244" s="15">
        <f>IF(V244="","",Config!$B$4 + SUM($V$2:V244))</f>
        <v/>
      </c>
      <c r="AB244" s="15">
        <f>IF(W244="","",Config!$B$4 + SUM($W$2:W244))</f>
        <v/>
      </c>
      <c r="AC244" s="15">
        <f>IF(X244="","",Config!$B$4 + SUM($X$2:X244))</f>
        <v/>
      </c>
      <c r="AD244" s="15">
        <f>IF(Y244="","",Config!$B$4 + SUM($Y$2:Y244))</f>
        <v/>
      </c>
      <c r="AE244" s="15">
        <f>IF(P244="","",P244*J244/100*Config!$B$11)</f>
        <v/>
      </c>
      <c r="AF244" s="15">
        <f>IF(Q244="","",Q244*J244/100*Config!$B$11)</f>
        <v/>
      </c>
      <c r="AG244" s="15">
        <f>IF(R244="","",R244*J244/100*Config!$B$11)</f>
        <v/>
      </c>
      <c r="AH244" s="15">
        <f>IF(S244="","",S244*J244/100*Config!$B$11)</f>
        <v/>
      </c>
      <c r="AI244" s="15">
        <f>IF(T244="","",T244*J244/100*Config!$B$11)</f>
        <v/>
      </c>
      <c r="AJ244" s="15">
        <f>IF(AE244="","",Config!$B$9 + SUM($AE$2:AE244))</f>
        <v/>
      </c>
      <c r="AK244" s="15">
        <f>IF(AF244="","",Config!$B$9 + SUM($AF$2:AF244))</f>
        <v/>
      </c>
      <c r="AL244" s="15">
        <f>IF(AG244="","",Config!$B$9 + SUM($AG$2:AG244))</f>
        <v/>
      </c>
      <c r="AM244" s="15">
        <f>IF(AH244="","",Config!$B$9 + SUM($AH$2:AH244))</f>
        <v/>
      </c>
      <c r="AN244" s="15">
        <f>IF(AI244="","",Config!$B$9 + SUM($AI$2:AI244))</f>
        <v/>
      </c>
      <c r="AO244" s="16">
        <f>IF(P244="","",IF(P244&gt;0,1,0))</f>
        <v/>
      </c>
      <c r="AP244" s="16">
        <f>IF(Q244="","",IF(Q244&gt;0,1,0))</f>
        <v/>
      </c>
      <c r="AQ244" s="16">
        <f>IF(R244="","",IF(R244&gt;0,1,0))</f>
        <v/>
      </c>
      <c r="AR244" s="16">
        <f>IF(S244="","",IF(S244&gt;0,1,0))</f>
        <v/>
      </c>
      <c r="AS244" s="16">
        <f>IF(T244="","",IF(T244&gt;0,1,0))</f>
        <v/>
      </c>
      <c r="AT244" s="17">
        <f>IF(Z244="","",IF(AT243="",Z244,MAX(AT243,Z244)))</f>
        <v/>
      </c>
      <c r="AU244" s="17">
        <f>IF(AA244="","",IF(AU243="",AA244,MAX(AU243,AA244)))</f>
        <v/>
      </c>
      <c r="AV244" s="17">
        <f>IF(AB244="","",IF(AV243="",AB244,MAX(AV243,AB244)))</f>
        <v/>
      </c>
      <c r="AW244" s="17">
        <f>IF(AC244="","",IF(AW243="",AC244,MAX(AW243,AC244)))</f>
        <v/>
      </c>
      <c r="AX244" s="17">
        <f>IF(AD244="","",IF(AX243="",AD244,MAX(AX243,AD244)))</f>
        <v/>
      </c>
      <c r="AY244" s="17">
        <f>IF(Z244="","",AT244-Z244)</f>
        <v/>
      </c>
      <c r="AZ244" s="17">
        <f>IF(AA244="","",AU244-AA244)</f>
        <v/>
      </c>
      <c r="BA244" s="17">
        <f>IF(AB244="","",AV244-AB244)</f>
        <v/>
      </c>
      <c r="BB244" s="17">
        <f>IF(AC244="","",AW244-AC244)</f>
        <v/>
      </c>
      <c r="BC244" s="17">
        <f>IF(AD244="","",AX244-AD244)</f>
        <v/>
      </c>
      <c r="BD244" s="17">
        <f>IF(OR(AE244="",B244=""),"",SUMIFS($AE$2:AE244,$B$2:B244,B244))</f>
        <v/>
      </c>
      <c r="BE244" s="17">
        <f>IF(OR(AF244="",B244=""),"",SUMIFS($AF$2:AF244,$B$2:B244,B244))</f>
        <v/>
      </c>
      <c r="BF244" s="17">
        <f>IF(OR(AG244="",B244=""),"",SUMIFS($AG$2:AG244,$B$2:B244,B244))</f>
        <v/>
      </c>
      <c r="BG244" s="17">
        <f>IF(OR(AH244="",B244=""),"",SUMIFS($AH$2:AH244,$B$2:B244,B244))</f>
        <v/>
      </c>
      <c r="BH244" s="17">
        <f>IF(OR(AI244="",B244=""),"",SUMIFS($AI$2:AI244,$B$2:B244,B244))</f>
        <v/>
      </c>
      <c r="BI244" s="17">
        <f>IF(AJ244="","",IF(BI243="",AJ244,MAX(BI243,AJ244)))</f>
        <v/>
      </c>
      <c r="BJ244" s="17">
        <f>IF(AK244="","",IF(BJ243="",AK244,MAX(BJ243,AK244)))</f>
        <v/>
      </c>
      <c r="BK244" s="17">
        <f>IF(AL244="","",IF(BK243="",AL244,MAX(BK243,AL244)))</f>
        <v/>
      </c>
      <c r="BL244" s="17">
        <f>IF(AM244="","",IF(BL243="",AM244,MAX(BL243,AM244)))</f>
        <v/>
      </c>
      <c r="BM244" s="17">
        <f>IF(AN244="","",IF(BM243="",AN244,MAX(BM243,AN244)))</f>
        <v/>
      </c>
      <c r="BN244" s="17">
        <f>IF(AJ244="","",BI244-AJ244)</f>
        <v/>
      </c>
      <c r="BO244" s="17">
        <f>IF(AK244="","",BJ244-AK244)</f>
        <v/>
      </c>
      <c r="BP244" s="17">
        <f>IF(AL244="","",BK244-AL244)</f>
        <v/>
      </c>
      <c r="BQ244" s="17">
        <f>IF(AM244="","",BL244-AM244)</f>
        <v/>
      </c>
      <c r="BR244" s="17">
        <f>IF(AN244="","",BM244-AN244)</f>
        <v/>
      </c>
    </row>
    <row r="245">
      <c r="A245">
        <f>ROW()-1</f>
        <v/>
      </c>
      <c r="B245" s="9" t="n"/>
      <c r="C245" s="12" t="n"/>
      <c r="D245" s="11">
        <f>IF(B245="","",CHOOSE(WEEKDAY(B245,2),"Lu","Ma","Mi","Jo","Vi","Sa","Du"))</f>
        <v/>
      </c>
      <c r="E245" s="11">
        <f>IF(OR(B245="",C245=""),"",IF(OR(WEEKDAY(B245,2)=1,WEEKDAY(B245,2)=5),"D",IF(AND(C245&gt;=TIME(15,30,0),C245&lt;TIME(16,30,0)),"C",IF(AND(AND(WEEKDAY(B245,2)&gt;=2,WEEKDAY(B245,2)&lt;=4),C245&gt;=TIME(16,35,0),C245&lt;TIME(17,0,0)),"A1",IF(AND(AND(WEEKDAY(B245,2)&gt;=2,WEEKDAY(B245,2)&lt;=4),C245&gt;=TIME(17,0,0),C245&lt;TIME(18,0,0)),"A2",IF(AND(AND(WEEKDAY(B245,2)&gt;=2,WEEKDAY(B245,2)&lt;=4),C245&gt;=TIME(18,0,0),C245&lt;TIME(19,0,0)),"A3",IF(AND(AND(WEEKDAY(B245,2)&gt;=2,WEEKDAY(B245,2)&lt;=4),C245&gt;=TIME(22,0,0),C245&lt;TIME(22,45,0)),"B","Other")))))))</f>
        <v/>
      </c>
      <c r="F245" s="12" t="n"/>
      <c r="G245" s="12" t="n"/>
      <c r="H245" s="12" t="n"/>
      <c r="I245" s="12" t="n"/>
      <c r="J245" s="13" t="n"/>
      <c r="K245" s="13" t="n"/>
      <c r="L245" s="13" t="n"/>
      <c r="M245" s="13" t="n"/>
      <c r="N245" s="12" t="n"/>
      <c r="O245" s="12" t="n"/>
      <c r="P245" s="14">
        <f>IF(N245="","",IF(N245="SL",-1,K245/J245))</f>
        <v/>
      </c>
      <c r="Q245" s="14">
        <f>IF(N245="","",IF(OR(N245="SL",N245="TP0"),-1,L245/J245))</f>
        <v/>
      </c>
      <c r="R245" s="14">
        <f>IF(N245="","",IF(N245="TP2",M245/J245,-1))</f>
        <v/>
      </c>
      <c r="S245" s="14">
        <f>IF(N245="","",IF(N245="SL",-1,IF(N245="TP0",0.5*K245/J245,0.5*(K245+L245)/J245)))</f>
        <v/>
      </c>
      <c r="T245" s="14">
        <f>IF(N245="","",IF(N245="SL",-1,IF(N245="TP0",0.5*K245/J245-0.5,0.5*(K245+L245)/J245)))</f>
        <v/>
      </c>
      <c r="U245" s="15">
        <f>IF(P245="","",P245*J245/100*Config!$B$4)</f>
        <v/>
      </c>
      <c r="V245" s="15">
        <f>IF(Q245="","",Q245*J245/100*Config!$B$4)</f>
        <v/>
      </c>
      <c r="W245" s="15">
        <f>IF(R245="","",R245*J245/100*Config!$B$4)</f>
        <v/>
      </c>
      <c r="X245" s="15">
        <f>IF(S245="","",S245*J245/100*Config!$B$4)</f>
        <v/>
      </c>
      <c r="Y245" s="15">
        <f>IF(T245="","",T245*J245/100*Config!$B$4)</f>
        <v/>
      </c>
      <c r="Z245" s="15">
        <f>IF(U245="","",Config!$B$4 + SUM($U$2:U245))</f>
        <v/>
      </c>
      <c r="AA245" s="15">
        <f>IF(V245="","",Config!$B$4 + SUM($V$2:V245))</f>
        <v/>
      </c>
      <c r="AB245" s="15">
        <f>IF(W245="","",Config!$B$4 + SUM($W$2:W245))</f>
        <v/>
      </c>
      <c r="AC245" s="15">
        <f>IF(X245="","",Config!$B$4 + SUM($X$2:X245))</f>
        <v/>
      </c>
      <c r="AD245" s="15">
        <f>IF(Y245="","",Config!$B$4 + SUM($Y$2:Y245))</f>
        <v/>
      </c>
      <c r="AE245" s="15">
        <f>IF(P245="","",P245*J245/100*Config!$B$11)</f>
        <v/>
      </c>
      <c r="AF245" s="15">
        <f>IF(Q245="","",Q245*J245/100*Config!$B$11)</f>
        <v/>
      </c>
      <c r="AG245" s="15">
        <f>IF(R245="","",R245*J245/100*Config!$B$11)</f>
        <v/>
      </c>
      <c r="AH245" s="15">
        <f>IF(S245="","",S245*J245/100*Config!$B$11)</f>
        <v/>
      </c>
      <c r="AI245" s="15">
        <f>IF(T245="","",T245*J245/100*Config!$B$11)</f>
        <v/>
      </c>
      <c r="AJ245" s="15">
        <f>IF(AE245="","",Config!$B$9 + SUM($AE$2:AE245))</f>
        <v/>
      </c>
      <c r="AK245" s="15">
        <f>IF(AF245="","",Config!$B$9 + SUM($AF$2:AF245))</f>
        <v/>
      </c>
      <c r="AL245" s="15">
        <f>IF(AG245="","",Config!$B$9 + SUM($AG$2:AG245))</f>
        <v/>
      </c>
      <c r="AM245" s="15">
        <f>IF(AH245="","",Config!$B$9 + SUM($AH$2:AH245))</f>
        <v/>
      </c>
      <c r="AN245" s="15">
        <f>IF(AI245="","",Config!$B$9 + SUM($AI$2:AI245))</f>
        <v/>
      </c>
      <c r="AO245" s="16">
        <f>IF(P245="","",IF(P245&gt;0,1,0))</f>
        <v/>
      </c>
      <c r="AP245" s="16">
        <f>IF(Q245="","",IF(Q245&gt;0,1,0))</f>
        <v/>
      </c>
      <c r="AQ245" s="16">
        <f>IF(R245="","",IF(R245&gt;0,1,0))</f>
        <v/>
      </c>
      <c r="AR245" s="16">
        <f>IF(S245="","",IF(S245&gt;0,1,0))</f>
        <v/>
      </c>
      <c r="AS245" s="16">
        <f>IF(T245="","",IF(T245&gt;0,1,0))</f>
        <v/>
      </c>
      <c r="AT245" s="17">
        <f>IF(Z245="","",IF(AT244="",Z245,MAX(AT244,Z245)))</f>
        <v/>
      </c>
      <c r="AU245" s="17">
        <f>IF(AA245="","",IF(AU244="",AA245,MAX(AU244,AA245)))</f>
        <v/>
      </c>
      <c r="AV245" s="17">
        <f>IF(AB245="","",IF(AV244="",AB245,MAX(AV244,AB245)))</f>
        <v/>
      </c>
      <c r="AW245" s="17">
        <f>IF(AC245="","",IF(AW244="",AC245,MAX(AW244,AC245)))</f>
        <v/>
      </c>
      <c r="AX245" s="17">
        <f>IF(AD245="","",IF(AX244="",AD245,MAX(AX244,AD245)))</f>
        <v/>
      </c>
      <c r="AY245" s="17">
        <f>IF(Z245="","",AT245-Z245)</f>
        <v/>
      </c>
      <c r="AZ245" s="17">
        <f>IF(AA245="","",AU245-AA245)</f>
        <v/>
      </c>
      <c r="BA245" s="17">
        <f>IF(AB245="","",AV245-AB245)</f>
        <v/>
      </c>
      <c r="BB245" s="17">
        <f>IF(AC245="","",AW245-AC245)</f>
        <v/>
      </c>
      <c r="BC245" s="17">
        <f>IF(AD245="","",AX245-AD245)</f>
        <v/>
      </c>
      <c r="BD245" s="17">
        <f>IF(OR(AE245="",B245=""),"",SUMIFS($AE$2:AE245,$B$2:B245,B245))</f>
        <v/>
      </c>
      <c r="BE245" s="17">
        <f>IF(OR(AF245="",B245=""),"",SUMIFS($AF$2:AF245,$B$2:B245,B245))</f>
        <v/>
      </c>
      <c r="BF245" s="17">
        <f>IF(OR(AG245="",B245=""),"",SUMIFS($AG$2:AG245,$B$2:B245,B245))</f>
        <v/>
      </c>
      <c r="BG245" s="17">
        <f>IF(OR(AH245="",B245=""),"",SUMIFS($AH$2:AH245,$B$2:B245,B245))</f>
        <v/>
      </c>
      <c r="BH245" s="17">
        <f>IF(OR(AI245="",B245=""),"",SUMIFS($AI$2:AI245,$B$2:B245,B245))</f>
        <v/>
      </c>
      <c r="BI245" s="17">
        <f>IF(AJ245="","",IF(BI244="",AJ245,MAX(BI244,AJ245)))</f>
        <v/>
      </c>
      <c r="BJ245" s="17">
        <f>IF(AK245="","",IF(BJ244="",AK245,MAX(BJ244,AK245)))</f>
        <v/>
      </c>
      <c r="BK245" s="17">
        <f>IF(AL245="","",IF(BK244="",AL245,MAX(BK244,AL245)))</f>
        <v/>
      </c>
      <c r="BL245" s="17">
        <f>IF(AM245="","",IF(BL244="",AM245,MAX(BL244,AM245)))</f>
        <v/>
      </c>
      <c r="BM245" s="17">
        <f>IF(AN245="","",IF(BM244="",AN245,MAX(BM244,AN245)))</f>
        <v/>
      </c>
      <c r="BN245" s="17">
        <f>IF(AJ245="","",BI245-AJ245)</f>
        <v/>
      </c>
      <c r="BO245" s="17">
        <f>IF(AK245="","",BJ245-AK245)</f>
        <v/>
      </c>
      <c r="BP245" s="17">
        <f>IF(AL245="","",BK245-AL245)</f>
        <v/>
      </c>
      <c r="BQ245" s="17">
        <f>IF(AM245="","",BL245-AM245)</f>
        <v/>
      </c>
      <c r="BR245" s="17">
        <f>IF(AN245="","",BM245-AN245)</f>
        <v/>
      </c>
    </row>
    <row r="246">
      <c r="A246">
        <f>ROW()-1</f>
        <v/>
      </c>
      <c r="B246" s="9" t="n"/>
      <c r="C246" s="12" t="n"/>
      <c r="D246" s="11">
        <f>IF(B246="","",CHOOSE(WEEKDAY(B246,2),"Lu","Ma","Mi","Jo","Vi","Sa","Du"))</f>
        <v/>
      </c>
      <c r="E246" s="11">
        <f>IF(OR(B246="",C246=""),"",IF(OR(WEEKDAY(B246,2)=1,WEEKDAY(B246,2)=5),"D",IF(AND(C246&gt;=TIME(15,30,0),C246&lt;TIME(16,30,0)),"C",IF(AND(AND(WEEKDAY(B246,2)&gt;=2,WEEKDAY(B246,2)&lt;=4),C246&gt;=TIME(16,35,0),C246&lt;TIME(17,0,0)),"A1",IF(AND(AND(WEEKDAY(B246,2)&gt;=2,WEEKDAY(B246,2)&lt;=4),C246&gt;=TIME(17,0,0),C246&lt;TIME(18,0,0)),"A2",IF(AND(AND(WEEKDAY(B246,2)&gt;=2,WEEKDAY(B246,2)&lt;=4),C246&gt;=TIME(18,0,0),C246&lt;TIME(19,0,0)),"A3",IF(AND(AND(WEEKDAY(B246,2)&gt;=2,WEEKDAY(B246,2)&lt;=4),C246&gt;=TIME(22,0,0),C246&lt;TIME(22,45,0)),"B","Other")))))))</f>
        <v/>
      </c>
      <c r="F246" s="12" t="n"/>
      <c r="G246" s="12" t="n"/>
      <c r="H246" s="12" t="n"/>
      <c r="I246" s="12" t="n"/>
      <c r="J246" s="13" t="n"/>
      <c r="K246" s="13" t="n"/>
      <c r="L246" s="13" t="n"/>
      <c r="M246" s="13" t="n"/>
      <c r="N246" s="12" t="n"/>
      <c r="O246" s="12" t="n"/>
      <c r="P246" s="14">
        <f>IF(N246="","",IF(N246="SL",-1,K246/J246))</f>
        <v/>
      </c>
      <c r="Q246" s="14">
        <f>IF(N246="","",IF(OR(N246="SL",N246="TP0"),-1,L246/J246))</f>
        <v/>
      </c>
      <c r="R246" s="14">
        <f>IF(N246="","",IF(N246="TP2",M246/J246,-1))</f>
        <v/>
      </c>
      <c r="S246" s="14">
        <f>IF(N246="","",IF(N246="SL",-1,IF(N246="TP0",0.5*K246/J246,0.5*(K246+L246)/J246)))</f>
        <v/>
      </c>
      <c r="T246" s="14">
        <f>IF(N246="","",IF(N246="SL",-1,IF(N246="TP0",0.5*K246/J246-0.5,0.5*(K246+L246)/J246)))</f>
        <v/>
      </c>
      <c r="U246" s="15">
        <f>IF(P246="","",P246*J246/100*Config!$B$4)</f>
        <v/>
      </c>
      <c r="V246" s="15">
        <f>IF(Q246="","",Q246*J246/100*Config!$B$4)</f>
        <v/>
      </c>
      <c r="W246" s="15">
        <f>IF(R246="","",R246*J246/100*Config!$B$4)</f>
        <v/>
      </c>
      <c r="X246" s="15">
        <f>IF(S246="","",S246*J246/100*Config!$B$4)</f>
        <v/>
      </c>
      <c r="Y246" s="15">
        <f>IF(T246="","",T246*J246/100*Config!$B$4)</f>
        <v/>
      </c>
      <c r="Z246" s="15">
        <f>IF(U246="","",Config!$B$4 + SUM($U$2:U246))</f>
        <v/>
      </c>
      <c r="AA246" s="15">
        <f>IF(V246="","",Config!$B$4 + SUM($V$2:V246))</f>
        <v/>
      </c>
      <c r="AB246" s="15">
        <f>IF(W246="","",Config!$B$4 + SUM($W$2:W246))</f>
        <v/>
      </c>
      <c r="AC246" s="15">
        <f>IF(X246="","",Config!$B$4 + SUM($X$2:X246))</f>
        <v/>
      </c>
      <c r="AD246" s="15">
        <f>IF(Y246="","",Config!$B$4 + SUM($Y$2:Y246))</f>
        <v/>
      </c>
      <c r="AE246" s="15">
        <f>IF(P246="","",P246*J246/100*Config!$B$11)</f>
        <v/>
      </c>
      <c r="AF246" s="15">
        <f>IF(Q246="","",Q246*J246/100*Config!$B$11)</f>
        <v/>
      </c>
      <c r="AG246" s="15">
        <f>IF(R246="","",R246*J246/100*Config!$B$11)</f>
        <v/>
      </c>
      <c r="AH246" s="15">
        <f>IF(S246="","",S246*J246/100*Config!$B$11)</f>
        <v/>
      </c>
      <c r="AI246" s="15">
        <f>IF(T246="","",T246*J246/100*Config!$B$11)</f>
        <v/>
      </c>
      <c r="AJ246" s="15">
        <f>IF(AE246="","",Config!$B$9 + SUM($AE$2:AE246))</f>
        <v/>
      </c>
      <c r="AK246" s="15">
        <f>IF(AF246="","",Config!$B$9 + SUM($AF$2:AF246))</f>
        <v/>
      </c>
      <c r="AL246" s="15">
        <f>IF(AG246="","",Config!$B$9 + SUM($AG$2:AG246))</f>
        <v/>
      </c>
      <c r="AM246" s="15">
        <f>IF(AH246="","",Config!$B$9 + SUM($AH$2:AH246))</f>
        <v/>
      </c>
      <c r="AN246" s="15">
        <f>IF(AI246="","",Config!$B$9 + SUM($AI$2:AI246))</f>
        <v/>
      </c>
      <c r="AO246" s="16">
        <f>IF(P246="","",IF(P246&gt;0,1,0))</f>
        <v/>
      </c>
      <c r="AP246" s="16">
        <f>IF(Q246="","",IF(Q246&gt;0,1,0))</f>
        <v/>
      </c>
      <c r="AQ246" s="16">
        <f>IF(R246="","",IF(R246&gt;0,1,0))</f>
        <v/>
      </c>
      <c r="AR246" s="16">
        <f>IF(S246="","",IF(S246&gt;0,1,0))</f>
        <v/>
      </c>
      <c r="AS246" s="16">
        <f>IF(T246="","",IF(T246&gt;0,1,0))</f>
        <v/>
      </c>
      <c r="AT246" s="17">
        <f>IF(Z246="","",IF(AT245="",Z246,MAX(AT245,Z246)))</f>
        <v/>
      </c>
      <c r="AU246" s="17">
        <f>IF(AA246="","",IF(AU245="",AA246,MAX(AU245,AA246)))</f>
        <v/>
      </c>
      <c r="AV246" s="17">
        <f>IF(AB246="","",IF(AV245="",AB246,MAX(AV245,AB246)))</f>
        <v/>
      </c>
      <c r="AW246" s="17">
        <f>IF(AC246="","",IF(AW245="",AC246,MAX(AW245,AC246)))</f>
        <v/>
      </c>
      <c r="AX246" s="17">
        <f>IF(AD246="","",IF(AX245="",AD246,MAX(AX245,AD246)))</f>
        <v/>
      </c>
      <c r="AY246" s="17">
        <f>IF(Z246="","",AT246-Z246)</f>
        <v/>
      </c>
      <c r="AZ246" s="17">
        <f>IF(AA246="","",AU246-AA246)</f>
        <v/>
      </c>
      <c r="BA246" s="17">
        <f>IF(AB246="","",AV246-AB246)</f>
        <v/>
      </c>
      <c r="BB246" s="17">
        <f>IF(AC246="","",AW246-AC246)</f>
        <v/>
      </c>
      <c r="BC246" s="17">
        <f>IF(AD246="","",AX246-AD246)</f>
        <v/>
      </c>
      <c r="BD246" s="17">
        <f>IF(OR(AE246="",B246=""),"",SUMIFS($AE$2:AE246,$B$2:B246,B246))</f>
        <v/>
      </c>
      <c r="BE246" s="17">
        <f>IF(OR(AF246="",B246=""),"",SUMIFS($AF$2:AF246,$B$2:B246,B246))</f>
        <v/>
      </c>
      <c r="BF246" s="17">
        <f>IF(OR(AG246="",B246=""),"",SUMIFS($AG$2:AG246,$B$2:B246,B246))</f>
        <v/>
      </c>
      <c r="BG246" s="17">
        <f>IF(OR(AH246="",B246=""),"",SUMIFS($AH$2:AH246,$B$2:B246,B246))</f>
        <v/>
      </c>
      <c r="BH246" s="17">
        <f>IF(OR(AI246="",B246=""),"",SUMIFS($AI$2:AI246,$B$2:B246,B246))</f>
        <v/>
      </c>
      <c r="BI246" s="17">
        <f>IF(AJ246="","",IF(BI245="",AJ246,MAX(BI245,AJ246)))</f>
        <v/>
      </c>
      <c r="BJ246" s="17">
        <f>IF(AK246="","",IF(BJ245="",AK246,MAX(BJ245,AK246)))</f>
        <v/>
      </c>
      <c r="BK246" s="17">
        <f>IF(AL246="","",IF(BK245="",AL246,MAX(BK245,AL246)))</f>
        <v/>
      </c>
      <c r="BL246" s="17">
        <f>IF(AM246="","",IF(BL245="",AM246,MAX(BL245,AM246)))</f>
        <v/>
      </c>
      <c r="BM246" s="17">
        <f>IF(AN246="","",IF(BM245="",AN246,MAX(BM245,AN246)))</f>
        <v/>
      </c>
      <c r="BN246" s="17">
        <f>IF(AJ246="","",BI246-AJ246)</f>
        <v/>
      </c>
      <c r="BO246" s="17">
        <f>IF(AK246="","",BJ246-AK246)</f>
        <v/>
      </c>
      <c r="BP246" s="17">
        <f>IF(AL246="","",BK246-AL246)</f>
        <v/>
      </c>
      <c r="BQ246" s="17">
        <f>IF(AM246="","",BL246-AM246)</f>
        <v/>
      </c>
      <c r="BR246" s="17">
        <f>IF(AN246="","",BM246-AN246)</f>
        <v/>
      </c>
    </row>
    <row r="247">
      <c r="A247">
        <f>ROW()-1</f>
        <v/>
      </c>
      <c r="B247" s="9" t="n"/>
      <c r="C247" s="12" t="n"/>
      <c r="D247" s="11">
        <f>IF(B247="","",CHOOSE(WEEKDAY(B247,2),"Lu","Ma","Mi","Jo","Vi","Sa","Du"))</f>
        <v/>
      </c>
      <c r="E247" s="11">
        <f>IF(OR(B247="",C247=""),"",IF(OR(WEEKDAY(B247,2)=1,WEEKDAY(B247,2)=5),"D",IF(AND(C247&gt;=TIME(15,30,0),C247&lt;TIME(16,30,0)),"C",IF(AND(AND(WEEKDAY(B247,2)&gt;=2,WEEKDAY(B247,2)&lt;=4),C247&gt;=TIME(16,35,0),C247&lt;TIME(17,0,0)),"A1",IF(AND(AND(WEEKDAY(B247,2)&gt;=2,WEEKDAY(B247,2)&lt;=4),C247&gt;=TIME(17,0,0),C247&lt;TIME(18,0,0)),"A2",IF(AND(AND(WEEKDAY(B247,2)&gt;=2,WEEKDAY(B247,2)&lt;=4),C247&gt;=TIME(18,0,0),C247&lt;TIME(19,0,0)),"A3",IF(AND(AND(WEEKDAY(B247,2)&gt;=2,WEEKDAY(B247,2)&lt;=4),C247&gt;=TIME(22,0,0),C247&lt;TIME(22,45,0)),"B","Other")))))))</f>
        <v/>
      </c>
      <c r="F247" s="12" t="n"/>
      <c r="G247" s="12" t="n"/>
      <c r="H247" s="12" t="n"/>
      <c r="I247" s="12" t="n"/>
      <c r="J247" s="13" t="n"/>
      <c r="K247" s="13" t="n"/>
      <c r="L247" s="13" t="n"/>
      <c r="M247" s="13" t="n"/>
      <c r="N247" s="12" t="n"/>
      <c r="O247" s="12" t="n"/>
      <c r="P247" s="14">
        <f>IF(N247="","",IF(N247="SL",-1,K247/J247))</f>
        <v/>
      </c>
      <c r="Q247" s="14">
        <f>IF(N247="","",IF(OR(N247="SL",N247="TP0"),-1,L247/J247))</f>
        <v/>
      </c>
      <c r="R247" s="14">
        <f>IF(N247="","",IF(N247="TP2",M247/J247,-1))</f>
        <v/>
      </c>
      <c r="S247" s="14">
        <f>IF(N247="","",IF(N247="SL",-1,IF(N247="TP0",0.5*K247/J247,0.5*(K247+L247)/J247)))</f>
        <v/>
      </c>
      <c r="T247" s="14">
        <f>IF(N247="","",IF(N247="SL",-1,IF(N247="TP0",0.5*K247/J247-0.5,0.5*(K247+L247)/J247)))</f>
        <v/>
      </c>
      <c r="U247" s="15">
        <f>IF(P247="","",P247*J247/100*Config!$B$4)</f>
        <v/>
      </c>
      <c r="V247" s="15">
        <f>IF(Q247="","",Q247*J247/100*Config!$B$4)</f>
        <v/>
      </c>
      <c r="W247" s="15">
        <f>IF(R247="","",R247*J247/100*Config!$B$4)</f>
        <v/>
      </c>
      <c r="X247" s="15">
        <f>IF(S247="","",S247*J247/100*Config!$B$4)</f>
        <v/>
      </c>
      <c r="Y247" s="15">
        <f>IF(T247="","",T247*J247/100*Config!$B$4)</f>
        <v/>
      </c>
      <c r="Z247" s="15">
        <f>IF(U247="","",Config!$B$4 + SUM($U$2:U247))</f>
        <v/>
      </c>
      <c r="AA247" s="15">
        <f>IF(V247="","",Config!$B$4 + SUM($V$2:V247))</f>
        <v/>
      </c>
      <c r="AB247" s="15">
        <f>IF(W247="","",Config!$B$4 + SUM($W$2:W247))</f>
        <v/>
      </c>
      <c r="AC247" s="15">
        <f>IF(X247="","",Config!$B$4 + SUM($X$2:X247))</f>
        <v/>
      </c>
      <c r="AD247" s="15">
        <f>IF(Y247="","",Config!$B$4 + SUM($Y$2:Y247))</f>
        <v/>
      </c>
      <c r="AE247" s="15">
        <f>IF(P247="","",P247*J247/100*Config!$B$11)</f>
        <v/>
      </c>
      <c r="AF247" s="15">
        <f>IF(Q247="","",Q247*J247/100*Config!$B$11)</f>
        <v/>
      </c>
      <c r="AG247" s="15">
        <f>IF(R247="","",R247*J247/100*Config!$B$11)</f>
        <v/>
      </c>
      <c r="AH247" s="15">
        <f>IF(S247="","",S247*J247/100*Config!$B$11)</f>
        <v/>
      </c>
      <c r="AI247" s="15">
        <f>IF(T247="","",T247*J247/100*Config!$B$11)</f>
        <v/>
      </c>
      <c r="AJ247" s="15">
        <f>IF(AE247="","",Config!$B$9 + SUM($AE$2:AE247))</f>
        <v/>
      </c>
      <c r="AK247" s="15">
        <f>IF(AF247="","",Config!$B$9 + SUM($AF$2:AF247))</f>
        <v/>
      </c>
      <c r="AL247" s="15">
        <f>IF(AG247="","",Config!$B$9 + SUM($AG$2:AG247))</f>
        <v/>
      </c>
      <c r="AM247" s="15">
        <f>IF(AH247="","",Config!$B$9 + SUM($AH$2:AH247))</f>
        <v/>
      </c>
      <c r="AN247" s="15">
        <f>IF(AI247="","",Config!$B$9 + SUM($AI$2:AI247))</f>
        <v/>
      </c>
      <c r="AO247" s="16">
        <f>IF(P247="","",IF(P247&gt;0,1,0))</f>
        <v/>
      </c>
      <c r="AP247" s="16">
        <f>IF(Q247="","",IF(Q247&gt;0,1,0))</f>
        <v/>
      </c>
      <c r="AQ247" s="16">
        <f>IF(R247="","",IF(R247&gt;0,1,0))</f>
        <v/>
      </c>
      <c r="AR247" s="16">
        <f>IF(S247="","",IF(S247&gt;0,1,0))</f>
        <v/>
      </c>
      <c r="AS247" s="16">
        <f>IF(T247="","",IF(T247&gt;0,1,0))</f>
        <v/>
      </c>
      <c r="AT247" s="17">
        <f>IF(Z247="","",IF(AT246="",Z247,MAX(AT246,Z247)))</f>
        <v/>
      </c>
      <c r="AU247" s="17">
        <f>IF(AA247="","",IF(AU246="",AA247,MAX(AU246,AA247)))</f>
        <v/>
      </c>
      <c r="AV247" s="17">
        <f>IF(AB247="","",IF(AV246="",AB247,MAX(AV246,AB247)))</f>
        <v/>
      </c>
      <c r="AW247" s="17">
        <f>IF(AC247="","",IF(AW246="",AC247,MAX(AW246,AC247)))</f>
        <v/>
      </c>
      <c r="AX247" s="17">
        <f>IF(AD247="","",IF(AX246="",AD247,MAX(AX246,AD247)))</f>
        <v/>
      </c>
      <c r="AY247" s="17">
        <f>IF(Z247="","",AT247-Z247)</f>
        <v/>
      </c>
      <c r="AZ247" s="17">
        <f>IF(AA247="","",AU247-AA247)</f>
        <v/>
      </c>
      <c r="BA247" s="17">
        <f>IF(AB247="","",AV247-AB247)</f>
        <v/>
      </c>
      <c r="BB247" s="17">
        <f>IF(AC247="","",AW247-AC247)</f>
        <v/>
      </c>
      <c r="BC247" s="17">
        <f>IF(AD247="","",AX247-AD247)</f>
        <v/>
      </c>
      <c r="BD247" s="17">
        <f>IF(OR(AE247="",B247=""),"",SUMIFS($AE$2:AE247,$B$2:B247,B247))</f>
        <v/>
      </c>
      <c r="BE247" s="17">
        <f>IF(OR(AF247="",B247=""),"",SUMIFS($AF$2:AF247,$B$2:B247,B247))</f>
        <v/>
      </c>
      <c r="BF247" s="17">
        <f>IF(OR(AG247="",B247=""),"",SUMIFS($AG$2:AG247,$B$2:B247,B247))</f>
        <v/>
      </c>
      <c r="BG247" s="17">
        <f>IF(OR(AH247="",B247=""),"",SUMIFS($AH$2:AH247,$B$2:B247,B247))</f>
        <v/>
      </c>
      <c r="BH247" s="17">
        <f>IF(OR(AI247="",B247=""),"",SUMIFS($AI$2:AI247,$B$2:B247,B247))</f>
        <v/>
      </c>
      <c r="BI247" s="17">
        <f>IF(AJ247="","",IF(BI246="",AJ247,MAX(BI246,AJ247)))</f>
        <v/>
      </c>
      <c r="BJ247" s="17">
        <f>IF(AK247="","",IF(BJ246="",AK247,MAX(BJ246,AK247)))</f>
        <v/>
      </c>
      <c r="BK247" s="17">
        <f>IF(AL247="","",IF(BK246="",AL247,MAX(BK246,AL247)))</f>
        <v/>
      </c>
      <c r="BL247" s="17">
        <f>IF(AM247="","",IF(BL246="",AM247,MAX(BL246,AM247)))</f>
        <v/>
      </c>
      <c r="BM247" s="17">
        <f>IF(AN247="","",IF(BM246="",AN247,MAX(BM246,AN247)))</f>
        <v/>
      </c>
      <c r="BN247" s="17">
        <f>IF(AJ247="","",BI247-AJ247)</f>
        <v/>
      </c>
      <c r="BO247" s="17">
        <f>IF(AK247="","",BJ247-AK247)</f>
        <v/>
      </c>
      <c r="BP247" s="17">
        <f>IF(AL247="","",BK247-AL247)</f>
        <v/>
      </c>
      <c r="BQ247" s="17">
        <f>IF(AM247="","",BL247-AM247)</f>
        <v/>
      </c>
      <c r="BR247" s="17">
        <f>IF(AN247="","",BM247-AN247)</f>
        <v/>
      </c>
    </row>
    <row r="248">
      <c r="A248">
        <f>ROW()-1</f>
        <v/>
      </c>
      <c r="B248" s="9" t="n"/>
      <c r="C248" s="12" t="n"/>
      <c r="D248" s="11">
        <f>IF(B248="","",CHOOSE(WEEKDAY(B248,2),"Lu","Ma","Mi","Jo","Vi","Sa","Du"))</f>
        <v/>
      </c>
      <c r="E248" s="11">
        <f>IF(OR(B248="",C248=""),"",IF(OR(WEEKDAY(B248,2)=1,WEEKDAY(B248,2)=5),"D",IF(AND(C248&gt;=TIME(15,30,0),C248&lt;TIME(16,30,0)),"C",IF(AND(AND(WEEKDAY(B248,2)&gt;=2,WEEKDAY(B248,2)&lt;=4),C248&gt;=TIME(16,35,0),C248&lt;TIME(17,0,0)),"A1",IF(AND(AND(WEEKDAY(B248,2)&gt;=2,WEEKDAY(B248,2)&lt;=4),C248&gt;=TIME(17,0,0),C248&lt;TIME(18,0,0)),"A2",IF(AND(AND(WEEKDAY(B248,2)&gt;=2,WEEKDAY(B248,2)&lt;=4),C248&gt;=TIME(18,0,0),C248&lt;TIME(19,0,0)),"A3",IF(AND(AND(WEEKDAY(B248,2)&gt;=2,WEEKDAY(B248,2)&lt;=4),C248&gt;=TIME(22,0,0),C248&lt;TIME(22,45,0)),"B","Other")))))))</f>
        <v/>
      </c>
      <c r="F248" s="12" t="n"/>
      <c r="G248" s="12" t="n"/>
      <c r="H248" s="12" t="n"/>
      <c r="I248" s="12" t="n"/>
      <c r="J248" s="13" t="n"/>
      <c r="K248" s="13" t="n"/>
      <c r="L248" s="13" t="n"/>
      <c r="M248" s="13" t="n"/>
      <c r="N248" s="12" t="n"/>
      <c r="O248" s="12" t="n"/>
      <c r="P248" s="14">
        <f>IF(N248="","",IF(N248="SL",-1,K248/J248))</f>
        <v/>
      </c>
      <c r="Q248" s="14">
        <f>IF(N248="","",IF(OR(N248="SL",N248="TP0"),-1,L248/J248))</f>
        <v/>
      </c>
      <c r="R248" s="14">
        <f>IF(N248="","",IF(N248="TP2",M248/J248,-1))</f>
        <v/>
      </c>
      <c r="S248" s="14">
        <f>IF(N248="","",IF(N248="SL",-1,IF(N248="TP0",0.5*K248/J248,0.5*(K248+L248)/J248)))</f>
        <v/>
      </c>
      <c r="T248" s="14">
        <f>IF(N248="","",IF(N248="SL",-1,IF(N248="TP0",0.5*K248/J248-0.5,0.5*(K248+L248)/J248)))</f>
        <v/>
      </c>
      <c r="U248" s="15">
        <f>IF(P248="","",P248*J248/100*Config!$B$4)</f>
        <v/>
      </c>
      <c r="V248" s="15">
        <f>IF(Q248="","",Q248*J248/100*Config!$B$4)</f>
        <v/>
      </c>
      <c r="W248" s="15">
        <f>IF(R248="","",R248*J248/100*Config!$B$4)</f>
        <v/>
      </c>
      <c r="X248" s="15">
        <f>IF(S248="","",S248*J248/100*Config!$B$4)</f>
        <v/>
      </c>
      <c r="Y248" s="15">
        <f>IF(T248="","",T248*J248/100*Config!$B$4)</f>
        <v/>
      </c>
      <c r="Z248" s="15">
        <f>IF(U248="","",Config!$B$4 + SUM($U$2:U248))</f>
        <v/>
      </c>
      <c r="AA248" s="15">
        <f>IF(V248="","",Config!$B$4 + SUM($V$2:V248))</f>
        <v/>
      </c>
      <c r="AB248" s="15">
        <f>IF(W248="","",Config!$B$4 + SUM($W$2:W248))</f>
        <v/>
      </c>
      <c r="AC248" s="15">
        <f>IF(X248="","",Config!$B$4 + SUM($X$2:X248))</f>
        <v/>
      </c>
      <c r="AD248" s="15">
        <f>IF(Y248="","",Config!$B$4 + SUM($Y$2:Y248))</f>
        <v/>
      </c>
      <c r="AE248" s="15">
        <f>IF(P248="","",P248*J248/100*Config!$B$11)</f>
        <v/>
      </c>
      <c r="AF248" s="15">
        <f>IF(Q248="","",Q248*J248/100*Config!$B$11)</f>
        <v/>
      </c>
      <c r="AG248" s="15">
        <f>IF(R248="","",R248*J248/100*Config!$B$11)</f>
        <v/>
      </c>
      <c r="AH248" s="15">
        <f>IF(S248="","",S248*J248/100*Config!$B$11)</f>
        <v/>
      </c>
      <c r="AI248" s="15">
        <f>IF(T248="","",T248*J248/100*Config!$B$11)</f>
        <v/>
      </c>
      <c r="AJ248" s="15">
        <f>IF(AE248="","",Config!$B$9 + SUM($AE$2:AE248))</f>
        <v/>
      </c>
      <c r="AK248" s="15">
        <f>IF(AF248="","",Config!$B$9 + SUM($AF$2:AF248))</f>
        <v/>
      </c>
      <c r="AL248" s="15">
        <f>IF(AG248="","",Config!$B$9 + SUM($AG$2:AG248))</f>
        <v/>
      </c>
      <c r="AM248" s="15">
        <f>IF(AH248="","",Config!$B$9 + SUM($AH$2:AH248))</f>
        <v/>
      </c>
      <c r="AN248" s="15">
        <f>IF(AI248="","",Config!$B$9 + SUM($AI$2:AI248))</f>
        <v/>
      </c>
      <c r="AO248" s="16">
        <f>IF(P248="","",IF(P248&gt;0,1,0))</f>
        <v/>
      </c>
      <c r="AP248" s="16">
        <f>IF(Q248="","",IF(Q248&gt;0,1,0))</f>
        <v/>
      </c>
      <c r="AQ248" s="16">
        <f>IF(R248="","",IF(R248&gt;0,1,0))</f>
        <v/>
      </c>
      <c r="AR248" s="16">
        <f>IF(S248="","",IF(S248&gt;0,1,0))</f>
        <v/>
      </c>
      <c r="AS248" s="16">
        <f>IF(T248="","",IF(T248&gt;0,1,0))</f>
        <v/>
      </c>
      <c r="AT248" s="17">
        <f>IF(Z248="","",IF(AT247="",Z248,MAX(AT247,Z248)))</f>
        <v/>
      </c>
      <c r="AU248" s="17">
        <f>IF(AA248="","",IF(AU247="",AA248,MAX(AU247,AA248)))</f>
        <v/>
      </c>
      <c r="AV248" s="17">
        <f>IF(AB248="","",IF(AV247="",AB248,MAX(AV247,AB248)))</f>
        <v/>
      </c>
      <c r="AW248" s="17">
        <f>IF(AC248="","",IF(AW247="",AC248,MAX(AW247,AC248)))</f>
        <v/>
      </c>
      <c r="AX248" s="17">
        <f>IF(AD248="","",IF(AX247="",AD248,MAX(AX247,AD248)))</f>
        <v/>
      </c>
      <c r="AY248" s="17">
        <f>IF(Z248="","",AT248-Z248)</f>
        <v/>
      </c>
      <c r="AZ248" s="17">
        <f>IF(AA248="","",AU248-AA248)</f>
        <v/>
      </c>
      <c r="BA248" s="17">
        <f>IF(AB248="","",AV248-AB248)</f>
        <v/>
      </c>
      <c r="BB248" s="17">
        <f>IF(AC248="","",AW248-AC248)</f>
        <v/>
      </c>
      <c r="BC248" s="17">
        <f>IF(AD248="","",AX248-AD248)</f>
        <v/>
      </c>
      <c r="BD248" s="17">
        <f>IF(OR(AE248="",B248=""),"",SUMIFS($AE$2:AE248,$B$2:B248,B248))</f>
        <v/>
      </c>
      <c r="BE248" s="17">
        <f>IF(OR(AF248="",B248=""),"",SUMIFS($AF$2:AF248,$B$2:B248,B248))</f>
        <v/>
      </c>
      <c r="BF248" s="17">
        <f>IF(OR(AG248="",B248=""),"",SUMIFS($AG$2:AG248,$B$2:B248,B248))</f>
        <v/>
      </c>
      <c r="BG248" s="17">
        <f>IF(OR(AH248="",B248=""),"",SUMIFS($AH$2:AH248,$B$2:B248,B248))</f>
        <v/>
      </c>
      <c r="BH248" s="17">
        <f>IF(OR(AI248="",B248=""),"",SUMIFS($AI$2:AI248,$B$2:B248,B248))</f>
        <v/>
      </c>
      <c r="BI248" s="17">
        <f>IF(AJ248="","",IF(BI247="",AJ248,MAX(BI247,AJ248)))</f>
        <v/>
      </c>
      <c r="BJ248" s="17">
        <f>IF(AK248="","",IF(BJ247="",AK248,MAX(BJ247,AK248)))</f>
        <v/>
      </c>
      <c r="BK248" s="17">
        <f>IF(AL248="","",IF(BK247="",AL248,MAX(BK247,AL248)))</f>
        <v/>
      </c>
      <c r="BL248" s="17">
        <f>IF(AM248="","",IF(BL247="",AM248,MAX(BL247,AM248)))</f>
        <v/>
      </c>
      <c r="BM248" s="17">
        <f>IF(AN248="","",IF(BM247="",AN248,MAX(BM247,AN248)))</f>
        <v/>
      </c>
      <c r="BN248" s="17">
        <f>IF(AJ248="","",BI248-AJ248)</f>
        <v/>
      </c>
      <c r="BO248" s="17">
        <f>IF(AK248="","",BJ248-AK248)</f>
        <v/>
      </c>
      <c r="BP248" s="17">
        <f>IF(AL248="","",BK248-AL248)</f>
        <v/>
      </c>
      <c r="BQ248" s="17">
        <f>IF(AM248="","",BL248-AM248)</f>
        <v/>
      </c>
      <c r="BR248" s="17">
        <f>IF(AN248="","",BM248-AN248)</f>
        <v/>
      </c>
    </row>
    <row r="249">
      <c r="A249">
        <f>ROW()-1</f>
        <v/>
      </c>
      <c r="B249" s="9" t="n"/>
      <c r="C249" s="12" t="n"/>
      <c r="D249" s="11">
        <f>IF(B249="","",CHOOSE(WEEKDAY(B249,2),"Lu","Ma","Mi","Jo","Vi","Sa","Du"))</f>
        <v/>
      </c>
      <c r="E249" s="11">
        <f>IF(OR(B249="",C249=""),"",IF(OR(WEEKDAY(B249,2)=1,WEEKDAY(B249,2)=5),"D",IF(AND(C249&gt;=TIME(15,30,0),C249&lt;TIME(16,30,0)),"C",IF(AND(AND(WEEKDAY(B249,2)&gt;=2,WEEKDAY(B249,2)&lt;=4),C249&gt;=TIME(16,35,0),C249&lt;TIME(17,0,0)),"A1",IF(AND(AND(WEEKDAY(B249,2)&gt;=2,WEEKDAY(B249,2)&lt;=4),C249&gt;=TIME(17,0,0),C249&lt;TIME(18,0,0)),"A2",IF(AND(AND(WEEKDAY(B249,2)&gt;=2,WEEKDAY(B249,2)&lt;=4),C249&gt;=TIME(18,0,0),C249&lt;TIME(19,0,0)),"A3",IF(AND(AND(WEEKDAY(B249,2)&gt;=2,WEEKDAY(B249,2)&lt;=4),C249&gt;=TIME(22,0,0),C249&lt;TIME(22,45,0)),"B","Other")))))))</f>
        <v/>
      </c>
      <c r="F249" s="12" t="n"/>
      <c r="G249" s="12" t="n"/>
      <c r="H249" s="12" t="n"/>
      <c r="I249" s="12" t="n"/>
      <c r="J249" s="13" t="n"/>
      <c r="K249" s="13" t="n"/>
      <c r="L249" s="13" t="n"/>
      <c r="M249" s="13" t="n"/>
      <c r="N249" s="12" t="n"/>
      <c r="O249" s="12" t="n"/>
      <c r="P249" s="14">
        <f>IF(N249="","",IF(N249="SL",-1,K249/J249))</f>
        <v/>
      </c>
      <c r="Q249" s="14">
        <f>IF(N249="","",IF(OR(N249="SL",N249="TP0"),-1,L249/J249))</f>
        <v/>
      </c>
      <c r="R249" s="14">
        <f>IF(N249="","",IF(N249="TP2",M249/J249,-1))</f>
        <v/>
      </c>
      <c r="S249" s="14">
        <f>IF(N249="","",IF(N249="SL",-1,IF(N249="TP0",0.5*K249/J249,0.5*(K249+L249)/J249)))</f>
        <v/>
      </c>
      <c r="T249" s="14">
        <f>IF(N249="","",IF(N249="SL",-1,IF(N249="TP0",0.5*K249/J249-0.5,0.5*(K249+L249)/J249)))</f>
        <v/>
      </c>
      <c r="U249" s="15">
        <f>IF(P249="","",P249*J249/100*Config!$B$4)</f>
        <v/>
      </c>
      <c r="V249" s="15">
        <f>IF(Q249="","",Q249*J249/100*Config!$B$4)</f>
        <v/>
      </c>
      <c r="W249" s="15">
        <f>IF(R249="","",R249*J249/100*Config!$B$4)</f>
        <v/>
      </c>
      <c r="X249" s="15">
        <f>IF(S249="","",S249*J249/100*Config!$B$4)</f>
        <v/>
      </c>
      <c r="Y249" s="15">
        <f>IF(T249="","",T249*J249/100*Config!$B$4)</f>
        <v/>
      </c>
      <c r="Z249" s="15">
        <f>IF(U249="","",Config!$B$4 + SUM($U$2:U249))</f>
        <v/>
      </c>
      <c r="AA249" s="15">
        <f>IF(V249="","",Config!$B$4 + SUM($V$2:V249))</f>
        <v/>
      </c>
      <c r="AB249" s="15">
        <f>IF(W249="","",Config!$B$4 + SUM($W$2:W249))</f>
        <v/>
      </c>
      <c r="AC249" s="15">
        <f>IF(X249="","",Config!$B$4 + SUM($X$2:X249))</f>
        <v/>
      </c>
      <c r="AD249" s="15">
        <f>IF(Y249="","",Config!$B$4 + SUM($Y$2:Y249))</f>
        <v/>
      </c>
      <c r="AE249" s="15">
        <f>IF(P249="","",P249*J249/100*Config!$B$11)</f>
        <v/>
      </c>
      <c r="AF249" s="15">
        <f>IF(Q249="","",Q249*J249/100*Config!$B$11)</f>
        <v/>
      </c>
      <c r="AG249" s="15">
        <f>IF(R249="","",R249*J249/100*Config!$B$11)</f>
        <v/>
      </c>
      <c r="AH249" s="15">
        <f>IF(S249="","",S249*J249/100*Config!$B$11)</f>
        <v/>
      </c>
      <c r="AI249" s="15">
        <f>IF(T249="","",T249*J249/100*Config!$B$11)</f>
        <v/>
      </c>
      <c r="AJ249" s="15">
        <f>IF(AE249="","",Config!$B$9 + SUM($AE$2:AE249))</f>
        <v/>
      </c>
      <c r="AK249" s="15">
        <f>IF(AF249="","",Config!$B$9 + SUM($AF$2:AF249))</f>
        <v/>
      </c>
      <c r="AL249" s="15">
        <f>IF(AG249="","",Config!$B$9 + SUM($AG$2:AG249))</f>
        <v/>
      </c>
      <c r="AM249" s="15">
        <f>IF(AH249="","",Config!$B$9 + SUM($AH$2:AH249))</f>
        <v/>
      </c>
      <c r="AN249" s="15">
        <f>IF(AI249="","",Config!$B$9 + SUM($AI$2:AI249))</f>
        <v/>
      </c>
      <c r="AO249" s="16">
        <f>IF(P249="","",IF(P249&gt;0,1,0))</f>
        <v/>
      </c>
      <c r="AP249" s="16">
        <f>IF(Q249="","",IF(Q249&gt;0,1,0))</f>
        <v/>
      </c>
      <c r="AQ249" s="16">
        <f>IF(R249="","",IF(R249&gt;0,1,0))</f>
        <v/>
      </c>
      <c r="AR249" s="16">
        <f>IF(S249="","",IF(S249&gt;0,1,0))</f>
        <v/>
      </c>
      <c r="AS249" s="16">
        <f>IF(T249="","",IF(T249&gt;0,1,0))</f>
        <v/>
      </c>
      <c r="AT249" s="17">
        <f>IF(Z249="","",IF(AT248="",Z249,MAX(AT248,Z249)))</f>
        <v/>
      </c>
      <c r="AU249" s="17">
        <f>IF(AA249="","",IF(AU248="",AA249,MAX(AU248,AA249)))</f>
        <v/>
      </c>
      <c r="AV249" s="17">
        <f>IF(AB249="","",IF(AV248="",AB249,MAX(AV248,AB249)))</f>
        <v/>
      </c>
      <c r="AW249" s="17">
        <f>IF(AC249="","",IF(AW248="",AC249,MAX(AW248,AC249)))</f>
        <v/>
      </c>
      <c r="AX249" s="17">
        <f>IF(AD249="","",IF(AX248="",AD249,MAX(AX248,AD249)))</f>
        <v/>
      </c>
      <c r="AY249" s="17">
        <f>IF(Z249="","",AT249-Z249)</f>
        <v/>
      </c>
      <c r="AZ249" s="17">
        <f>IF(AA249="","",AU249-AA249)</f>
        <v/>
      </c>
      <c r="BA249" s="17">
        <f>IF(AB249="","",AV249-AB249)</f>
        <v/>
      </c>
      <c r="BB249" s="17">
        <f>IF(AC249="","",AW249-AC249)</f>
        <v/>
      </c>
      <c r="BC249" s="17">
        <f>IF(AD249="","",AX249-AD249)</f>
        <v/>
      </c>
      <c r="BD249" s="17">
        <f>IF(OR(AE249="",B249=""),"",SUMIFS($AE$2:AE249,$B$2:B249,B249))</f>
        <v/>
      </c>
      <c r="BE249" s="17">
        <f>IF(OR(AF249="",B249=""),"",SUMIFS($AF$2:AF249,$B$2:B249,B249))</f>
        <v/>
      </c>
      <c r="BF249" s="17">
        <f>IF(OR(AG249="",B249=""),"",SUMIFS($AG$2:AG249,$B$2:B249,B249))</f>
        <v/>
      </c>
      <c r="BG249" s="17">
        <f>IF(OR(AH249="",B249=""),"",SUMIFS($AH$2:AH249,$B$2:B249,B249))</f>
        <v/>
      </c>
      <c r="BH249" s="17">
        <f>IF(OR(AI249="",B249=""),"",SUMIFS($AI$2:AI249,$B$2:B249,B249))</f>
        <v/>
      </c>
      <c r="BI249" s="17">
        <f>IF(AJ249="","",IF(BI248="",AJ249,MAX(BI248,AJ249)))</f>
        <v/>
      </c>
      <c r="BJ249" s="17">
        <f>IF(AK249="","",IF(BJ248="",AK249,MAX(BJ248,AK249)))</f>
        <v/>
      </c>
      <c r="BK249" s="17">
        <f>IF(AL249="","",IF(BK248="",AL249,MAX(BK248,AL249)))</f>
        <v/>
      </c>
      <c r="BL249" s="17">
        <f>IF(AM249="","",IF(BL248="",AM249,MAX(BL248,AM249)))</f>
        <v/>
      </c>
      <c r="BM249" s="17">
        <f>IF(AN249="","",IF(BM248="",AN249,MAX(BM248,AN249)))</f>
        <v/>
      </c>
      <c r="BN249" s="17">
        <f>IF(AJ249="","",BI249-AJ249)</f>
        <v/>
      </c>
      <c r="BO249" s="17">
        <f>IF(AK249="","",BJ249-AK249)</f>
        <v/>
      </c>
      <c r="BP249" s="17">
        <f>IF(AL249="","",BK249-AL249)</f>
        <v/>
      </c>
      <c r="BQ249" s="17">
        <f>IF(AM249="","",BL249-AM249)</f>
        <v/>
      </c>
      <c r="BR249" s="17">
        <f>IF(AN249="","",BM249-AN249)</f>
        <v/>
      </c>
    </row>
    <row r="250">
      <c r="A250">
        <f>ROW()-1</f>
        <v/>
      </c>
      <c r="B250" s="9" t="n"/>
      <c r="C250" s="12" t="n"/>
      <c r="D250" s="11">
        <f>IF(B250="","",CHOOSE(WEEKDAY(B250,2),"Lu","Ma","Mi","Jo","Vi","Sa","Du"))</f>
        <v/>
      </c>
      <c r="E250" s="11">
        <f>IF(OR(B250="",C250=""),"",IF(OR(WEEKDAY(B250,2)=1,WEEKDAY(B250,2)=5),"D",IF(AND(C250&gt;=TIME(15,30,0),C250&lt;TIME(16,30,0)),"C",IF(AND(AND(WEEKDAY(B250,2)&gt;=2,WEEKDAY(B250,2)&lt;=4),C250&gt;=TIME(16,35,0),C250&lt;TIME(17,0,0)),"A1",IF(AND(AND(WEEKDAY(B250,2)&gt;=2,WEEKDAY(B250,2)&lt;=4),C250&gt;=TIME(17,0,0),C250&lt;TIME(18,0,0)),"A2",IF(AND(AND(WEEKDAY(B250,2)&gt;=2,WEEKDAY(B250,2)&lt;=4),C250&gt;=TIME(18,0,0),C250&lt;TIME(19,0,0)),"A3",IF(AND(AND(WEEKDAY(B250,2)&gt;=2,WEEKDAY(B250,2)&lt;=4),C250&gt;=TIME(22,0,0),C250&lt;TIME(22,45,0)),"B","Other")))))))</f>
        <v/>
      </c>
      <c r="F250" s="12" t="n"/>
      <c r="G250" s="12" t="n"/>
      <c r="H250" s="12" t="n"/>
      <c r="I250" s="12" t="n"/>
      <c r="J250" s="13" t="n"/>
      <c r="K250" s="13" t="n"/>
      <c r="L250" s="13" t="n"/>
      <c r="M250" s="13" t="n"/>
      <c r="N250" s="12" t="n"/>
      <c r="O250" s="12" t="n"/>
      <c r="P250" s="14">
        <f>IF(N250="","",IF(N250="SL",-1,K250/J250))</f>
        <v/>
      </c>
      <c r="Q250" s="14">
        <f>IF(N250="","",IF(OR(N250="SL",N250="TP0"),-1,L250/J250))</f>
        <v/>
      </c>
      <c r="R250" s="14">
        <f>IF(N250="","",IF(N250="TP2",M250/J250,-1))</f>
        <v/>
      </c>
      <c r="S250" s="14">
        <f>IF(N250="","",IF(N250="SL",-1,IF(N250="TP0",0.5*K250/J250,0.5*(K250+L250)/J250)))</f>
        <v/>
      </c>
      <c r="T250" s="14">
        <f>IF(N250="","",IF(N250="SL",-1,IF(N250="TP0",0.5*K250/J250-0.5,0.5*(K250+L250)/J250)))</f>
        <v/>
      </c>
      <c r="U250" s="15">
        <f>IF(P250="","",P250*J250/100*Config!$B$4)</f>
        <v/>
      </c>
      <c r="V250" s="15">
        <f>IF(Q250="","",Q250*J250/100*Config!$B$4)</f>
        <v/>
      </c>
      <c r="W250" s="15">
        <f>IF(R250="","",R250*J250/100*Config!$B$4)</f>
        <v/>
      </c>
      <c r="X250" s="15">
        <f>IF(S250="","",S250*J250/100*Config!$B$4)</f>
        <v/>
      </c>
      <c r="Y250" s="15">
        <f>IF(T250="","",T250*J250/100*Config!$B$4)</f>
        <v/>
      </c>
      <c r="Z250" s="15">
        <f>IF(U250="","",Config!$B$4 + SUM($U$2:U250))</f>
        <v/>
      </c>
      <c r="AA250" s="15">
        <f>IF(V250="","",Config!$B$4 + SUM($V$2:V250))</f>
        <v/>
      </c>
      <c r="AB250" s="15">
        <f>IF(W250="","",Config!$B$4 + SUM($W$2:W250))</f>
        <v/>
      </c>
      <c r="AC250" s="15">
        <f>IF(X250="","",Config!$B$4 + SUM($X$2:X250))</f>
        <v/>
      </c>
      <c r="AD250" s="15">
        <f>IF(Y250="","",Config!$B$4 + SUM($Y$2:Y250))</f>
        <v/>
      </c>
      <c r="AE250" s="15">
        <f>IF(P250="","",P250*J250/100*Config!$B$11)</f>
        <v/>
      </c>
      <c r="AF250" s="15">
        <f>IF(Q250="","",Q250*J250/100*Config!$B$11)</f>
        <v/>
      </c>
      <c r="AG250" s="15">
        <f>IF(R250="","",R250*J250/100*Config!$B$11)</f>
        <v/>
      </c>
      <c r="AH250" s="15">
        <f>IF(S250="","",S250*J250/100*Config!$B$11)</f>
        <v/>
      </c>
      <c r="AI250" s="15">
        <f>IF(T250="","",T250*J250/100*Config!$B$11)</f>
        <v/>
      </c>
      <c r="AJ250" s="15">
        <f>IF(AE250="","",Config!$B$9 + SUM($AE$2:AE250))</f>
        <v/>
      </c>
      <c r="AK250" s="15">
        <f>IF(AF250="","",Config!$B$9 + SUM($AF$2:AF250))</f>
        <v/>
      </c>
      <c r="AL250" s="15">
        <f>IF(AG250="","",Config!$B$9 + SUM($AG$2:AG250))</f>
        <v/>
      </c>
      <c r="AM250" s="15">
        <f>IF(AH250="","",Config!$B$9 + SUM($AH$2:AH250))</f>
        <v/>
      </c>
      <c r="AN250" s="15">
        <f>IF(AI250="","",Config!$B$9 + SUM($AI$2:AI250))</f>
        <v/>
      </c>
      <c r="AO250" s="16">
        <f>IF(P250="","",IF(P250&gt;0,1,0))</f>
        <v/>
      </c>
      <c r="AP250" s="16">
        <f>IF(Q250="","",IF(Q250&gt;0,1,0))</f>
        <v/>
      </c>
      <c r="AQ250" s="16">
        <f>IF(R250="","",IF(R250&gt;0,1,0))</f>
        <v/>
      </c>
      <c r="AR250" s="16">
        <f>IF(S250="","",IF(S250&gt;0,1,0))</f>
        <v/>
      </c>
      <c r="AS250" s="16">
        <f>IF(T250="","",IF(T250&gt;0,1,0))</f>
        <v/>
      </c>
      <c r="AT250" s="17">
        <f>IF(Z250="","",IF(AT249="",Z250,MAX(AT249,Z250)))</f>
        <v/>
      </c>
      <c r="AU250" s="17">
        <f>IF(AA250="","",IF(AU249="",AA250,MAX(AU249,AA250)))</f>
        <v/>
      </c>
      <c r="AV250" s="17">
        <f>IF(AB250="","",IF(AV249="",AB250,MAX(AV249,AB250)))</f>
        <v/>
      </c>
      <c r="AW250" s="17">
        <f>IF(AC250="","",IF(AW249="",AC250,MAX(AW249,AC250)))</f>
        <v/>
      </c>
      <c r="AX250" s="17">
        <f>IF(AD250="","",IF(AX249="",AD250,MAX(AX249,AD250)))</f>
        <v/>
      </c>
      <c r="AY250" s="17">
        <f>IF(Z250="","",AT250-Z250)</f>
        <v/>
      </c>
      <c r="AZ250" s="17">
        <f>IF(AA250="","",AU250-AA250)</f>
        <v/>
      </c>
      <c r="BA250" s="17">
        <f>IF(AB250="","",AV250-AB250)</f>
        <v/>
      </c>
      <c r="BB250" s="17">
        <f>IF(AC250="","",AW250-AC250)</f>
        <v/>
      </c>
      <c r="BC250" s="17">
        <f>IF(AD250="","",AX250-AD250)</f>
        <v/>
      </c>
      <c r="BD250" s="17">
        <f>IF(OR(AE250="",B250=""),"",SUMIFS($AE$2:AE250,$B$2:B250,B250))</f>
        <v/>
      </c>
      <c r="BE250" s="17">
        <f>IF(OR(AF250="",B250=""),"",SUMIFS($AF$2:AF250,$B$2:B250,B250))</f>
        <v/>
      </c>
      <c r="BF250" s="17">
        <f>IF(OR(AG250="",B250=""),"",SUMIFS($AG$2:AG250,$B$2:B250,B250))</f>
        <v/>
      </c>
      <c r="BG250" s="17">
        <f>IF(OR(AH250="",B250=""),"",SUMIFS($AH$2:AH250,$B$2:B250,B250))</f>
        <v/>
      </c>
      <c r="BH250" s="17">
        <f>IF(OR(AI250="",B250=""),"",SUMIFS($AI$2:AI250,$B$2:B250,B250))</f>
        <v/>
      </c>
      <c r="BI250" s="17">
        <f>IF(AJ250="","",IF(BI249="",AJ250,MAX(BI249,AJ250)))</f>
        <v/>
      </c>
      <c r="BJ250" s="17">
        <f>IF(AK250="","",IF(BJ249="",AK250,MAX(BJ249,AK250)))</f>
        <v/>
      </c>
      <c r="BK250" s="17">
        <f>IF(AL250="","",IF(BK249="",AL250,MAX(BK249,AL250)))</f>
        <v/>
      </c>
      <c r="BL250" s="17">
        <f>IF(AM250="","",IF(BL249="",AM250,MAX(BL249,AM250)))</f>
        <v/>
      </c>
      <c r="BM250" s="17">
        <f>IF(AN250="","",IF(BM249="",AN250,MAX(BM249,AN250)))</f>
        <v/>
      </c>
      <c r="BN250" s="17">
        <f>IF(AJ250="","",BI250-AJ250)</f>
        <v/>
      </c>
      <c r="BO250" s="17">
        <f>IF(AK250="","",BJ250-AK250)</f>
        <v/>
      </c>
      <c r="BP250" s="17">
        <f>IF(AL250="","",BK250-AL250)</f>
        <v/>
      </c>
      <c r="BQ250" s="17">
        <f>IF(AM250="","",BL250-AM250)</f>
        <v/>
      </c>
      <c r="BR250" s="17">
        <f>IF(AN250="","",BM250-AN250)</f>
        <v/>
      </c>
    </row>
    <row r="251">
      <c r="A251">
        <f>ROW()-1</f>
        <v/>
      </c>
      <c r="B251" s="9" t="n"/>
      <c r="C251" s="12" t="n"/>
      <c r="D251" s="11">
        <f>IF(B251="","",CHOOSE(WEEKDAY(B251,2),"Lu","Ma","Mi","Jo","Vi","Sa","Du"))</f>
        <v/>
      </c>
      <c r="E251" s="11">
        <f>IF(OR(B251="",C251=""),"",IF(OR(WEEKDAY(B251,2)=1,WEEKDAY(B251,2)=5),"D",IF(AND(C251&gt;=TIME(15,30,0),C251&lt;TIME(16,30,0)),"C",IF(AND(AND(WEEKDAY(B251,2)&gt;=2,WEEKDAY(B251,2)&lt;=4),C251&gt;=TIME(16,35,0),C251&lt;TIME(17,0,0)),"A1",IF(AND(AND(WEEKDAY(B251,2)&gt;=2,WEEKDAY(B251,2)&lt;=4),C251&gt;=TIME(17,0,0),C251&lt;TIME(18,0,0)),"A2",IF(AND(AND(WEEKDAY(B251,2)&gt;=2,WEEKDAY(B251,2)&lt;=4),C251&gt;=TIME(18,0,0),C251&lt;TIME(19,0,0)),"A3",IF(AND(AND(WEEKDAY(B251,2)&gt;=2,WEEKDAY(B251,2)&lt;=4),C251&gt;=TIME(22,0,0),C251&lt;TIME(22,45,0)),"B","Other")))))))</f>
        <v/>
      </c>
      <c r="F251" s="12" t="n"/>
      <c r="G251" s="12" t="n"/>
      <c r="H251" s="12" t="n"/>
      <c r="I251" s="12" t="n"/>
      <c r="J251" s="13" t="n"/>
      <c r="K251" s="13" t="n"/>
      <c r="L251" s="13" t="n"/>
      <c r="M251" s="13" t="n"/>
      <c r="N251" s="12" t="n"/>
      <c r="O251" s="12" t="n"/>
      <c r="P251" s="14">
        <f>IF(N251="","",IF(N251="SL",-1,K251/J251))</f>
        <v/>
      </c>
      <c r="Q251" s="14">
        <f>IF(N251="","",IF(OR(N251="SL",N251="TP0"),-1,L251/J251))</f>
        <v/>
      </c>
      <c r="R251" s="14">
        <f>IF(N251="","",IF(N251="TP2",M251/J251,-1))</f>
        <v/>
      </c>
      <c r="S251" s="14">
        <f>IF(N251="","",IF(N251="SL",-1,IF(N251="TP0",0.5*K251/J251,0.5*(K251+L251)/J251)))</f>
        <v/>
      </c>
      <c r="T251" s="14">
        <f>IF(N251="","",IF(N251="SL",-1,IF(N251="TP0",0.5*K251/J251-0.5,0.5*(K251+L251)/J251)))</f>
        <v/>
      </c>
      <c r="U251" s="15">
        <f>IF(P251="","",P251*J251/100*Config!$B$4)</f>
        <v/>
      </c>
      <c r="V251" s="15">
        <f>IF(Q251="","",Q251*J251/100*Config!$B$4)</f>
        <v/>
      </c>
      <c r="W251" s="15">
        <f>IF(R251="","",R251*J251/100*Config!$B$4)</f>
        <v/>
      </c>
      <c r="X251" s="15">
        <f>IF(S251="","",S251*J251/100*Config!$B$4)</f>
        <v/>
      </c>
      <c r="Y251" s="15">
        <f>IF(T251="","",T251*J251/100*Config!$B$4)</f>
        <v/>
      </c>
      <c r="Z251" s="15">
        <f>IF(U251="","",Config!$B$4 + SUM($U$2:U251))</f>
        <v/>
      </c>
      <c r="AA251" s="15">
        <f>IF(V251="","",Config!$B$4 + SUM($V$2:V251))</f>
        <v/>
      </c>
      <c r="AB251" s="15">
        <f>IF(W251="","",Config!$B$4 + SUM($W$2:W251))</f>
        <v/>
      </c>
      <c r="AC251" s="15">
        <f>IF(X251="","",Config!$B$4 + SUM($X$2:X251))</f>
        <v/>
      </c>
      <c r="AD251" s="15">
        <f>IF(Y251="","",Config!$B$4 + SUM($Y$2:Y251))</f>
        <v/>
      </c>
      <c r="AE251" s="15">
        <f>IF(P251="","",P251*J251/100*Config!$B$11)</f>
        <v/>
      </c>
      <c r="AF251" s="15">
        <f>IF(Q251="","",Q251*J251/100*Config!$B$11)</f>
        <v/>
      </c>
      <c r="AG251" s="15">
        <f>IF(R251="","",R251*J251/100*Config!$B$11)</f>
        <v/>
      </c>
      <c r="AH251" s="15">
        <f>IF(S251="","",S251*J251/100*Config!$B$11)</f>
        <v/>
      </c>
      <c r="AI251" s="15">
        <f>IF(T251="","",T251*J251/100*Config!$B$11)</f>
        <v/>
      </c>
      <c r="AJ251" s="15">
        <f>IF(AE251="","",Config!$B$9 + SUM($AE$2:AE251))</f>
        <v/>
      </c>
      <c r="AK251" s="15">
        <f>IF(AF251="","",Config!$B$9 + SUM($AF$2:AF251))</f>
        <v/>
      </c>
      <c r="AL251" s="15">
        <f>IF(AG251="","",Config!$B$9 + SUM($AG$2:AG251))</f>
        <v/>
      </c>
      <c r="AM251" s="15">
        <f>IF(AH251="","",Config!$B$9 + SUM($AH$2:AH251))</f>
        <v/>
      </c>
      <c r="AN251" s="15">
        <f>IF(AI251="","",Config!$B$9 + SUM($AI$2:AI251))</f>
        <v/>
      </c>
      <c r="AO251" s="16">
        <f>IF(P251="","",IF(P251&gt;0,1,0))</f>
        <v/>
      </c>
      <c r="AP251" s="16">
        <f>IF(Q251="","",IF(Q251&gt;0,1,0))</f>
        <v/>
      </c>
      <c r="AQ251" s="16">
        <f>IF(R251="","",IF(R251&gt;0,1,0))</f>
        <v/>
      </c>
      <c r="AR251" s="16">
        <f>IF(S251="","",IF(S251&gt;0,1,0))</f>
        <v/>
      </c>
      <c r="AS251" s="16">
        <f>IF(T251="","",IF(T251&gt;0,1,0))</f>
        <v/>
      </c>
      <c r="AT251" s="17">
        <f>IF(Z251="","",IF(AT250="",Z251,MAX(AT250,Z251)))</f>
        <v/>
      </c>
      <c r="AU251" s="17">
        <f>IF(AA251="","",IF(AU250="",AA251,MAX(AU250,AA251)))</f>
        <v/>
      </c>
      <c r="AV251" s="17">
        <f>IF(AB251="","",IF(AV250="",AB251,MAX(AV250,AB251)))</f>
        <v/>
      </c>
      <c r="AW251" s="17">
        <f>IF(AC251="","",IF(AW250="",AC251,MAX(AW250,AC251)))</f>
        <v/>
      </c>
      <c r="AX251" s="17">
        <f>IF(AD251="","",IF(AX250="",AD251,MAX(AX250,AD251)))</f>
        <v/>
      </c>
      <c r="AY251" s="17">
        <f>IF(Z251="","",AT251-Z251)</f>
        <v/>
      </c>
      <c r="AZ251" s="17">
        <f>IF(AA251="","",AU251-AA251)</f>
        <v/>
      </c>
      <c r="BA251" s="17">
        <f>IF(AB251="","",AV251-AB251)</f>
        <v/>
      </c>
      <c r="BB251" s="17">
        <f>IF(AC251="","",AW251-AC251)</f>
        <v/>
      </c>
      <c r="BC251" s="17">
        <f>IF(AD251="","",AX251-AD251)</f>
        <v/>
      </c>
      <c r="BD251" s="17">
        <f>IF(OR(AE251="",B251=""),"",SUMIFS($AE$2:AE251,$B$2:B251,B251))</f>
        <v/>
      </c>
      <c r="BE251" s="17">
        <f>IF(OR(AF251="",B251=""),"",SUMIFS($AF$2:AF251,$B$2:B251,B251))</f>
        <v/>
      </c>
      <c r="BF251" s="17">
        <f>IF(OR(AG251="",B251=""),"",SUMIFS($AG$2:AG251,$B$2:B251,B251))</f>
        <v/>
      </c>
      <c r="BG251" s="17">
        <f>IF(OR(AH251="",B251=""),"",SUMIFS($AH$2:AH251,$B$2:B251,B251))</f>
        <v/>
      </c>
      <c r="BH251" s="17">
        <f>IF(OR(AI251="",B251=""),"",SUMIFS($AI$2:AI251,$B$2:B251,B251))</f>
        <v/>
      </c>
      <c r="BI251" s="17">
        <f>IF(AJ251="","",IF(BI250="",AJ251,MAX(BI250,AJ251)))</f>
        <v/>
      </c>
      <c r="BJ251" s="17">
        <f>IF(AK251="","",IF(BJ250="",AK251,MAX(BJ250,AK251)))</f>
        <v/>
      </c>
      <c r="BK251" s="17">
        <f>IF(AL251="","",IF(BK250="",AL251,MAX(BK250,AL251)))</f>
        <v/>
      </c>
      <c r="BL251" s="17">
        <f>IF(AM251="","",IF(BL250="",AM251,MAX(BL250,AM251)))</f>
        <v/>
      </c>
      <c r="BM251" s="17">
        <f>IF(AN251="","",IF(BM250="",AN251,MAX(BM250,AN251)))</f>
        <v/>
      </c>
      <c r="BN251" s="17">
        <f>IF(AJ251="","",BI251-AJ251)</f>
        <v/>
      </c>
      <c r="BO251" s="17">
        <f>IF(AK251="","",BJ251-AK251)</f>
        <v/>
      </c>
      <c r="BP251" s="17">
        <f>IF(AL251="","",BK251-AL251)</f>
        <v/>
      </c>
      <c r="BQ251" s="17">
        <f>IF(AM251="","",BL251-AM251)</f>
        <v/>
      </c>
      <c r="BR251" s="17">
        <f>IF(AN251="","",BM251-AN251)</f>
        <v/>
      </c>
    </row>
    <row r="252">
      <c r="A252">
        <f>ROW()-1</f>
        <v/>
      </c>
      <c r="B252" s="9" t="n"/>
      <c r="C252" s="12" t="n"/>
      <c r="D252" s="11">
        <f>IF(B252="","",CHOOSE(WEEKDAY(B252,2),"Lu","Ma","Mi","Jo","Vi","Sa","Du"))</f>
        <v/>
      </c>
      <c r="E252" s="11">
        <f>IF(OR(B252="",C252=""),"",IF(OR(WEEKDAY(B252,2)=1,WEEKDAY(B252,2)=5),"D",IF(AND(C252&gt;=TIME(15,30,0),C252&lt;TIME(16,30,0)),"C",IF(AND(AND(WEEKDAY(B252,2)&gt;=2,WEEKDAY(B252,2)&lt;=4),C252&gt;=TIME(16,35,0),C252&lt;TIME(17,0,0)),"A1",IF(AND(AND(WEEKDAY(B252,2)&gt;=2,WEEKDAY(B252,2)&lt;=4),C252&gt;=TIME(17,0,0),C252&lt;TIME(18,0,0)),"A2",IF(AND(AND(WEEKDAY(B252,2)&gt;=2,WEEKDAY(B252,2)&lt;=4),C252&gt;=TIME(18,0,0),C252&lt;TIME(19,0,0)),"A3",IF(AND(AND(WEEKDAY(B252,2)&gt;=2,WEEKDAY(B252,2)&lt;=4),C252&gt;=TIME(22,0,0),C252&lt;TIME(22,45,0)),"B","Other")))))))</f>
        <v/>
      </c>
      <c r="F252" s="12" t="n"/>
      <c r="G252" s="12" t="n"/>
      <c r="H252" s="12" t="n"/>
      <c r="I252" s="12" t="n"/>
      <c r="J252" s="13" t="n"/>
      <c r="K252" s="13" t="n"/>
      <c r="L252" s="13" t="n"/>
      <c r="M252" s="13" t="n"/>
      <c r="N252" s="12" t="n"/>
      <c r="O252" s="12" t="n"/>
      <c r="P252" s="14">
        <f>IF(N252="","",IF(N252="SL",-1,K252/J252))</f>
        <v/>
      </c>
      <c r="Q252" s="14">
        <f>IF(N252="","",IF(OR(N252="SL",N252="TP0"),-1,L252/J252))</f>
        <v/>
      </c>
      <c r="R252" s="14">
        <f>IF(N252="","",IF(N252="TP2",M252/J252,-1))</f>
        <v/>
      </c>
      <c r="S252" s="14">
        <f>IF(N252="","",IF(N252="SL",-1,IF(N252="TP0",0.5*K252/J252,0.5*(K252+L252)/J252)))</f>
        <v/>
      </c>
      <c r="T252" s="14">
        <f>IF(N252="","",IF(N252="SL",-1,IF(N252="TP0",0.5*K252/J252-0.5,0.5*(K252+L252)/J252)))</f>
        <v/>
      </c>
      <c r="U252" s="15">
        <f>IF(P252="","",P252*J252/100*Config!$B$4)</f>
        <v/>
      </c>
      <c r="V252" s="15">
        <f>IF(Q252="","",Q252*J252/100*Config!$B$4)</f>
        <v/>
      </c>
      <c r="W252" s="15">
        <f>IF(R252="","",R252*J252/100*Config!$B$4)</f>
        <v/>
      </c>
      <c r="X252" s="15">
        <f>IF(S252="","",S252*J252/100*Config!$B$4)</f>
        <v/>
      </c>
      <c r="Y252" s="15">
        <f>IF(T252="","",T252*J252/100*Config!$B$4)</f>
        <v/>
      </c>
      <c r="Z252" s="15">
        <f>IF(U252="","",Config!$B$4 + SUM($U$2:U252))</f>
        <v/>
      </c>
      <c r="AA252" s="15">
        <f>IF(V252="","",Config!$B$4 + SUM($V$2:V252))</f>
        <v/>
      </c>
      <c r="AB252" s="15">
        <f>IF(W252="","",Config!$B$4 + SUM($W$2:W252))</f>
        <v/>
      </c>
      <c r="AC252" s="15">
        <f>IF(X252="","",Config!$B$4 + SUM($X$2:X252))</f>
        <v/>
      </c>
      <c r="AD252" s="15">
        <f>IF(Y252="","",Config!$B$4 + SUM($Y$2:Y252))</f>
        <v/>
      </c>
      <c r="AE252" s="15">
        <f>IF(P252="","",P252*J252/100*Config!$B$11)</f>
        <v/>
      </c>
      <c r="AF252" s="15">
        <f>IF(Q252="","",Q252*J252/100*Config!$B$11)</f>
        <v/>
      </c>
      <c r="AG252" s="15">
        <f>IF(R252="","",R252*J252/100*Config!$B$11)</f>
        <v/>
      </c>
      <c r="AH252" s="15">
        <f>IF(S252="","",S252*J252/100*Config!$B$11)</f>
        <v/>
      </c>
      <c r="AI252" s="15">
        <f>IF(T252="","",T252*J252/100*Config!$B$11)</f>
        <v/>
      </c>
      <c r="AJ252" s="15">
        <f>IF(AE252="","",Config!$B$9 + SUM($AE$2:AE252))</f>
        <v/>
      </c>
      <c r="AK252" s="15">
        <f>IF(AF252="","",Config!$B$9 + SUM($AF$2:AF252))</f>
        <v/>
      </c>
      <c r="AL252" s="15">
        <f>IF(AG252="","",Config!$B$9 + SUM($AG$2:AG252))</f>
        <v/>
      </c>
      <c r="AM252" s="15">
        <f>IF(AH252="","",Config!$B$9 + SUM($AH$2:AH252))</f>
        <v/>
      </c>
      <c r="AN252" s="15">
        <f>IF(AI252="","",Config!$B$9 + SUM($AI$2:AI252))</f>
        <v/>
      </c>
      <c r="AO252" s="16">
        <f>IF(P252="","",IF(P252&gt;0,1,0))</f>
        <v/>
      </c>
      <c r="AP252" s="16">
        <f>IF(Q252="","",IF(Q252&gt;0,1,0))</f>
        <v/>
      </c>
      <c r="AQ252" s="16">
        <f>IF(R252="","",IF(R252&gt;0,1,0))</f>
        <v/>
      </c>
      <c r="AR252" s="16">
        <f>IF(S252="","",IF(S252&gt;0,1,0))</f>
        <v/>
      </c>
      <c r="AS252" s="16">
        <f>IF(T252="","",IF(T252&gt;0,1,0))</f>
        <v/>
      </c>
      <c r="AT252" s="17">
        <f>IF(Z252="","",IF(AT251="",Z252,MAX(AT251,Z252)))</f>
        <v/>
      </c>
      <c r="AU252" s="17">
        <f>IF(AA252="","",IF(AU251="",AA252,MAX(AU251,AA252)))</f>
        <v/>
      </c>
      <c r="AV252" s="17">
        <f>IF(AB252="","",IF(AV251="",AB252,MAX(AV251,AB252)))</f>
        <v/>
      </c>
      <c r="AW252" s="17">
        <f>IF(AC252="","",IF(AW251="",AC252,MAX(AW251,AC252)))</f>
        <v/>
      </c>
      <c r="AX252" s="17">
        <f>IF(AD252="","",IF(AX251="",AD252,MAX(AX251,AD252)))</f>
        <v/>
      </c>
      <c r="AY252" s="17">
        <f>IF(Z252="","",AT252-Z252)</f>
        <v/>
      </c>
      <c r="AZ252" s="17">
        <f>IF(AA252="","",AU252-AA252)</f>
        <v/>
      </c>
      <c r="BA252" s="17">
        <f>IF(AB252="","",AV252-AB252)</f>
        <v/>
      </c>
      <c r="BB252" s="17">
        <f>IF(AC252="","",AW252-AC252)</f>
        <v/>
      </c>
      <c r="BC252" s="17">
        <f>IF(AD252="","",AX252-AD252)</f>
        <v/>
      </c>
      <c r="BD252" s="17">
        <f>IF(OR(AE252="",B252=""),"",SUMIFS($AE$2:AE252,$B$2:B252,B252))</f>
        <v/>
      </c>
      <c r="BE252" s="17">
        <f>IF(OR(AF252="",B252=""),"",SUMIFS($AF$2:AF252,$B$2:B252,B252))</f>
        <v/>
      </c>
      <c r="BF252" s="17">
        <f>IF(OR(AG252="",B252=""),"",SUMIFS($AG$2:AG252,$B$2:B252,B252))</f>
        <v/>
      </c>
      <c r="BG252" s="17">
        <f>IF(OR(AH252="",B252=""),"",SUMIFS($AH$2:AH252,$B$2:B252,B252))</f>
        <v/>
      </c>
      <c r="BH252" s="17">
        <f>IF(OR(AI252="",B252=""),"",SUMIFS($AI$2:AI252,$B$2:B252,B252))</f>
        <v/>
      </c>
      <c r="BI252" s="17">
        <f>IF(AJ252="","",IF(BI251="",AJ252,MAX(BI251,AJ252)))</f>
        <v/>
      </c>
      <c r="BJ252" s="17">
        <f>IF(AK252="","",IF(BJ251="",AK252,MAX(BJ251,AK252)))</f>
        <v/>
      </c>
      <c r="BK252" s="17">
        <f>IF(AL252="","",IF(BK251="",AL252,MAX(BK251,AL252)))</f>
        <v/>
      </c>
      <c r="BL252" s="17">
        <f>IF(AM252="","",IF(BL251="",AM252,MAX(BL251,AM252)))</f>
        <v/>
      </c>
      <c r="BM252" s="17">
        <f>IF(AN252="","",IF(BM251="",AN252,MAX(BM251,AN252)))</f>
        <v/>
      </c>
      <c r="BN252" s="17">
        <f>IF(AJ252="","",BI252-AJ252)</f>
        <v/>
      </c>
      <c r="BO252" s="17">
        <f>IF(AK252="","",BJ252-AK252)</f>
        <v/>
      </c>
      <c r="BP252" s="17">
        <f>IF(AL252="","",BK252-AL252)</f>
        <v/>
      </c>
      <c r="BQ252" s="17">
        <f>IF(AM252="","",BL252-AM252)</f>
        <v/>
      </c>
      <c r="BR252" s="17">
        <f>IF(AN252="","",BM252-AN252)</f>
        <v/>
      </c>
    </row>
    <row r="253">
      <c r="A253">
        <f>ROW()-1</f>
        <v/>
      </c>
      <c r="B253" s="9" t="n"/>
      <c r="C253" s="12" t="n"/>
      <c r="D253" s="11">
        <f>IF(B253="","",CHOOSE(WEEKDAY(B253,2),"Lu","Ma","Mi","Jo","Vi","Sa","Du"))</f>
        <v/>
      </c>
      <c r="E253" s="11">
        <f>IF(OR(B253="",C253=""),"",IF(OR(WEEKDAY(B253,2)=1,WEEKDAY(B253,2)=5),"D",IF(AND(C253&gt;=TIME(15,30,0),C253&lt;TIME(16,30,0)),"C",IF(AND(AND(WEEKDAY(B253,2)&gt;=2,WEEKDAY(B253,2)&lt;=4),C253&gt;=TIME(16,35,0),C253&lt;TIME(17,0,0)),"A1",IF(AND(AND(WEEKDAY(B253,2)&gt;=2,WEEKDAY(B253,2)&lt;=4),C253&gt;=TIME(17,0,0),C253&lt;TIME(18,0,0)),"A2",IF(AND(AND(WEEKDAY(B253,2)&gt;=2,WEEKDAY(B253,2)&lt;=4),C253&gt;=TIME(18,0,0),C253&lt;TIME(19,0,0)),"A3",IF(AND(AND(WEEKDAY(B253,2)&gt;=2,WEEKDAY(B253,2)&lt;=4),C253&gt;=TIME(22,0,0),C253&lt;TIME(22,45,0)),"B","Other")))))))</f>
        <v/>
      </c>
      <c r="F253" s="12" t="n"/>
      <c r="G253" s="12" t="n"/>
      <c r="H253" s="12" t="n"/>
      <c r="I253" s="12" t="n"/>
      <c r="J253" s="13" t="n"/>
      <c r="K253" s="13" t="n"/>
      <c r="L253" s="13" t="n"/>
      <c r="M253" s="13" t="n"/>
      <c r="N253" s="12" t="n"/>
      <c r="O253" s="12" t="n"/>
      <c r="P253" s="14">
        <f>IF(N253="","",IF(N253="SL",-1,K253/J253))</f>
        <v/>
      </c>
      <c r="Q253" s="14">
        <f>IF(N253="","",IF(OR(N253="SL",N253="TP0"),-1,L253/J253))</f>
        <v/>
      </c>
      <c r="R253" s="14">
        <f>IF(N253="","",IF(N253="TP2",M253/J253,-1))</f>
        <v/>
      </c>
      <c r="S253" s="14">
        <f>IF(N253="","",IF(N253="SL",-1,IF(N253="TP0",0.5*K253/J253,0.5*(K253+L253)/J253)))</f>
        <v/>
      </c>
      <c r="T253" s="14">
        <f>IF(N253="","",IF(N253="SL",-1,IF(N253="TP0",0.5*K253/J253-0.5,0.5*(K253+L253)/J253)))</f>
        <v/>
      </c>
      <c r="U253" s="15">
        <f>IF(P253="","",P253*J253/100*Config!$B$4)</f>
        <v/>
      </c>
      <c r="V253" s="15">
        <f>IF(Q253="","",Q253*J253/100*Config!$B$4)</f>
        <v/>
      </c>
      <c r="W253" s="15">
        <f>IF(R253="","",R253*J253/100*Config!$B$4)</f>
        <v/>
      </c>
      <c r="X253" s="15">
        <f>IF(S253="","",S253*J253/100*Config!$B$4)</f>
        <v/>
      </c>
      <c r="Y253" s="15">
        <f>IF(T253="","",T253*J253/100*Config!$B$4)</f>
        <v/>
      </c>
      <c r="Z253" s="15">
        <f>IF(U253="","",Config!$B$4 + SUM($U$2:U253))</f>
        <v/>
      </c>
      <c r="AA253" s="15">
        <f>IF(V253="","",Config!$B$4 + SUM($V$2:V253))</f>
        <v/>
      </c>
      <c r="AB253" s="15">
        <f>IF(W253="","",Config!$B$4 + SUM($W$2:W253))</f>
        <v/>
      </c>
      <c r="AC253" s="15">
        <f>IF(X253="","",Config!$B$4 + SUM($X$2:X253))</f>
        <v/>
      </c>
      <c r="AD253" s="15">
        <f>IF(Y253="","",Config!$B$4 + SUM($Y$2:Y253))</f>
        <v/>
      </c>
      <c r="AE253" s="15">
        <f>IF(P253="","",P253*J253/100*Config!$B$11)</f>
        <v/>
      </c>
      <c r="AF253" s="15">
        <f>IF(Q253="","",Q253*J253/100*Config!$B$11)</f>
        <v/>
      </c>
      <c r="AG253" s="15">
        <f>IF(R253="","",R253*J253/100*Config!$B$11)</f>
        <v/>
      </c>
      <c r="AH253" s="15">
        <f>IF(S253="","",S253*J253/100*Config!$B$11)</f>
        <v/>
      </c>
      <c r="AI253" s="15">
        <f>IF(T253="","",T253*J253/100*Config!$B$11)</f>
        <v/>
      </c>
      <c r="AJ253" s="15">
        <f>IF(AE253="","",Config!$B$9 + SUM($AE$2:AE253))</f>
        <v/>
      </c>
      <c r="AK253" s="15">
        <f>IF(AF253="","",Config!$B$9 + SUM($AF$2:AF253))</f>
        <v/>
      </c>
      <c r="AL253" s="15">
        <f>IF(AG253="","",Config!$B$9 + SUM($AG$2:AG253))</f>
        <v/>
      </c>
      <c r="AM253" s="15">
        <f>IF(AH253="","",Config!$B$9 + SUM($AH$2:AH253))</f>
        <v/>
      </c>
      <c r="AN253" s="15">
        <f>IF(AI253="","",Config!$B$9 + SUM($AI$2:AI253))</f>
        <v/>
      </c>
      <c r="AO253" s="16">
        <f>IF(P253="","",IF(P253&gt;0,1,0))</f>
        <v/>
      </c>
      <c r="AP253" s="16">
        <f>IF(Q253="","",IF(Q253&gt;0,1,0))</f>
        <v/>
      </c>
      <c r="AQ253" s="16">
        <f>IF(R253="","",IF(R253&gt;0,1,0))</f>
        <v/>
      </c>
      <c r="AR253" s="16">
        <f>IF(S253="","",IF(S253&gt;0,1,0))</f>
        <v/>
      </c>
      <c r="AS253" s="16">
        <f>IF(T253="","",IF(T253&gt;0,1,0))</f>
        <v/>
      </c>
      <c r="AT253" s="17">
        <f>IF(Z253="","",IF(AT252="",Z253,MAX(AT252,Z253)))</f>
        <v/>
      </c>
      <c r="AU253" s="17">
        <f>IF(AA253="","",IF(AU252="",AA253,MAX(AU252,AA253)))</f>
        <v/>
      </c>
      <c r="AV253" s="17">
        <f>IF(AB253="","",IF(AV252="",AB253,MAX(AV252,AB253)))</f>
        <v/>
      </c>
      <c r="AW253" s="17">
        <f>IF(AC253="","",IF(AW252="",AC253,MAX(AW252,AC253)))</f>
        <v/>
      </c>
      <c r="AX253" s="17">
        <f>IF(AD253="","",IF(AX252="",AD253,MAX(AX252,AD253)))</f>
        <v/>
      </c>
      <c r="AY253" s="17">
        <f>IF(Z253="","",AT253-Z253)</f>
        <v/>
      </c>
      <c r="AZ253" s="17">
        <f>IF(AA253="","",AU253-AA253)</f>
        <v/>
      </c>
      <c r="BA253" s="17">
        <f>IF(AB253="","",AV253-AB253)</f>
        <v/>
      </c>
      <c r="BB253" s="17">
        <f>IF(AC253="","",AW253-AC253)</f>
        <v/>
      </c>
      <c r="BC253" s="17">
        <f>IF(AD253="","",AX253-AD253)</f>
        <v/>
      </c>
      <c r="BD253" s="17">
        <f>IF(OR(AE253="",B253=""),"",SUMIFS($AE$2:AE253,$B$2:B253,B253))</f>
        <v/>
      </c>
      <c r="BE253" s="17">
        <f>IF(OR(AF253="",B253=""),"",SUMIFS($AF$2:AF253,$B$2:B253,B253))</f>
        <v/>
      </c>
      <c r="BF253" s="17">
        <f>IF(OR(AG253="",B253=""),"",SUMIFS($AG$2:AG253,$B$2:B253,B253))</f>
        <v/>
      </c>
      <c r="BG253" s="17">
        <f>IF(OR(AH253="",B253=""),"",SUMIFS($AH$2:AH253,$B$2:B253,B253))</f>
        <v/>
      </c>
      <c r="BH253" s="17">
        <f>IF(OR(AI253="",B253=""),"",SUMIFS($AI$2:AI253,$B$2:B253,B253))</f>
        <v/>
      </c>
      <c r="BI253" s="17">
        <f>IF(AJ253="","",IF(BI252="",AJ253,MAX(BI252,AJ253)))</f>
        <v/>
      </c>
      <c r="BJ253" s="17">
        <f>IF(AK253="","",IF(BJ252="",AK253,MAX(BJ252,AK253)))</f>
        <v/>
      </c>
      <c r="BK253" s="17">
        <f>IF(AL253="","",IF(BK252="",AL253,MAX(BK252,AL253)))</f>
        <v/>
      </c>
      <c r="BL253" s="17">
        <f>IF(AM253="","",IF(BL252="",AM253,MAX(BL252,AM253)))</f>
        <v/>
      </c>
      <c r="BM253" s="17">
        <f>IF(AN253="","",IF(BM252="",AN253,MAX(BM252,AN253)))</f>
        <v/>
      </c>
      <c r="BN253" s="17">
        <f>IF(AJ253="","",BI253-AJ253)</f>
        <v/>
      </c>
      <c r="BO253" s="17">
        <f>IF(AK253="","",BJ253-AK253)</f>
        <v/>
      </c>
      <c r="BP253" s="17">
        <f>IF(AL253="","",BK253-AL253)</f>
        <v/>
      </c>
      <c r="BQ253" s="17">
        <f>IF(AM253="","",BL253-AM253)</f>
        <v/>
      </c>
      <c r="BR253" s="17">
        <f>IF(AN253="","",BM253-AN253)</f>
        <v/>
      </c>
    </row>
    <row r="254">
      <c r="A254">
        <f>ROW()-1</f>
        <v/>
      </c>
      <c r="B254" s="9" t="n"/>
      <c r="C254" s="12" t="n"/>
      <c r="D254" s="11">
        <f>IF(B254="","",CHOOSE(WEEKDAY(B254,2),"Lu","Ma","Mi","Jo","Vi","Sa","Du"))</f>
        <v/>
      </c>
      <c r="E254" s="11">
        <f>IF(OR(B254="",C254=""),"",IF(OR(WEEKDAY(B254,2)=1,WEEKDAY(B254,2)=5),"D",IF(AND(C254&gt;=TIME(15,30,0),C254&lt;TIME(16,30,0)),"C",IF(AND(AND(WEEKDAY(B254,2)&gt;=2,WEEKDAY(B254,2)&lt;=4),C254&gt;=TIME(16,35,0),C254&lt;TIME(17,0,0)),"A1",IF(AND(AND(WEEKDAY(B254,2)&gt;=2,WEEKDAY(B254,2)&lt;=4),C254&gt;=TIME(17,0,0),C254&lt;TIME(18,0,0)),"A2",IF(AND(AND(WEEKDAY(B254,2)&gt;=2,WEEKDAY(B254,2)&lt;=4),C254&gt;=TIME(18,0,0),C254&lt;TIME(19,0,0)),"A3",IF(AND(AND(WEEKDAY(B254,2)&gt;=2,WEEKDAY(B254,2)&lt;=4),C254&gt;=TIME(22,0,0),C254&lt;TIME(22,45,0)),"B","Other")))))))</f>
        <v/>
      </c>
      <c r="F254" s="12" t="n"/>
      <c r="G254" s="12" t="n"/>
      <c r="H254" s="12" t="n"/>
      <c r="I254" s="12" t="n"/>
      <c r="J254" s="13" t="n"/>
      <c r="K254" s="13" t="n"/>
      <c r="L254" s="13" t="n"/>
      <c r="M254" s="13" t="n"/>
      <c r="N254" s="12" t="n"/>
      <c r="O254" s="12" t="n"/>
      <c r="P254" s="14">
        <f>IF(N254="","",IF(N254="SL",-1,K254/J254))</f>
        <v/>
      </c>
      <c r="Q254" s="14">
        <f>IF(N254="","",IF(OR(N254="SL",N254="TP0"),-1,L254/J254))</f>
        <v/>
      </c>
      <c r="R254" s="14">
        <f>IF(N254="","",IF(N254="TP2",M254/J254,-1))</f>
        <v/>
      </c>
      <c r="S254" s="14">
        <f>IF(N254="","",IF(N254="SL",-1,IF(N254="TP0",0.5*K254/J254,0.5*(K254+L254)/J254)))</f>
        <v/>
      </c>
      <c r="T254" s="14">
        <f>IF(N254="","",IF(N254="SL",-1,IF(N254="TP0",0.5*K254/J254-0.5,0.5*(K254+L254)/J254)))</f>
        <v/>
      </c>
      <c r="U254" s="15">
        <f>IF(P254="","",P254*J254/100*Config!$B$4)</f>
        <v/>
      </c>
      <c r="V254" s="15">
        <f>IF(Q254="","",Q254*J254/100*Config!$B$4)</f>
        <v/>
      </c>
      <c r="W254" s="15">
        <f>IF(R254="","",R254*J254/100*Config!$B$4)</f>
        <v/>
      </c>
      <c r="X254" s="15">
        <f>IF(S254="","",S254*J254/100*Config!$B$4)</f>
        <v/>
      </c>
      <c r="Y254" s="15">
        <f>IF(T254="","",T254*J254/100*Config!$B$4)</f>
        <v/>
      </c>
      <c r="Z254" s="15">
        <f>IF(U254="","",Config!$B$4 + SUM($U$2:U254))</f>
        <v/>
      </c>
      <c r="AA254" s="15">
        <f>IF(V254="","",Config!$B$4 + SUM($V$2:V254))</f>
        <v/>
      </c>
      <c r="AB254" s="15">
        <f>IF(W254="","",Config!$B$4 + SUM($W$2:W254))</f>
        <v/>
      </c>
      <c r="AC254" s="15">
        <f>IF(X254="","",Config!$B$4 + SUM($X$2:X254))</f>
        <v/>
      </c>
      <c r="AD254" s="15">
        <f>IF(Y254="","",Config!$B$4 + SUM($Y$2:Y254))</f>
        <v/>
      </c>
      <c r="AE254" s="15">
        <f>IF(P254="","",P254*J254/100*Config!$B$11)</f>
        <v/>
      </c>
      <c r="AF254" s="15">
        <f>IF(Q254="","",Q254*J254/100*Config!$B$11)</f>
        <v/>
      </c>
      <c r="AG254" s="15">
        <f>IF(R254="","",R254*J254/100*Config!$B$11)</f>
        <v/>
      </c>
      <c r="AH254" s="15">
        <f>IF(S254="","",S254*J254/100*Config!$B$11)</f>
        <v/>
      </c>
      <c r="AI254" s="15">
        <f>IF(T254="","",T254*J254/100*Config!$B$11)</f>
        <v/>
      </c>
      <c r="AJ254" s="15">
        <f>IF(AE254="","",Config!$B$9 + SUM($AE$2:AE254))</f>
        <v/>
      </c>
      <c r="AK254" s="15">
        <f>IF(AF254="","",Config!$B$9 + SUM($AF$2:AF254))</f>
        <v/>
      </c>
      <c r="AL254" s="15">
        <f>IF(AG254="","",Config!$B$9 + SUM($AG$2:AG254))</f>
        <v/>
      </c>
      <c r="AM254" s="15">
        <f>IF(AH254="","",Config!$B$9 + SUM($AH$2:AH254))</f>
        <v/>
      </c>
      <c r="AN254" s="15">
        <f>IF(AI254="","",Config!$B$9 + SUM($AI$2:AI254))</f>
        <v/>
      </c>
      <c r="AO254" s="16">
        <f>IF(P254="","",IF(P254&gt;0,1,0))</f>
        <v/>
      </c>
      <c r="AP254" s="16">
        <f>IF(Q254="","",IF(Q254&gt;0,1,0))</f>
        <v/>
      </c>
      <c r="AQ254" s="16">
        <f>IF(R254="","",IF(R254&gt;0,1,0))</f>
        <v/>
      </c>
      <c r="AR254" s="16">
        <f>IF(S254="","",IF(S254&gt;0,1,0))</f>
        <v/>
      </c>
      <c r="AS254" s="16">
        <f>IF(T254="","",IF(T254&gt;0,1,0))</f>
        <v/>
      </c>
      <c r="AT254" s="17">
        <f>IF(Z254="","",IF(AT253="",Z254,MAX(AT253,Z254)))</f>
        <v/>
      </c>
      <c r="AU254" s="17">
        <f>IF(AA254="","",IF(AU253="",AA254,MAX(AU253,AA254)))</f>
        <v/>
      </c>
      <c r="AV254" s="17">
        <f>IF(AB254="","",IF(AV253="",AB254,MAX(AV253,AB254)))</f>
        <v/>
      </c>
      <c r="AW254" s="17">
        <f>IF(AC254="","",IF(AW253="",AC254,MAX(AW253,AC254)))</f>
        <v/>
      </c>
      <c r="AX254" s="17">
        <f>IF(AD254="","",IF(AX253="",AD254,MAX(AX253,AD254)))</f>
        <v/>
      </c>
      <c r="AY254" s="17">
        <f>IF(Z254="","",AT254-Z254)</f>
        <v/>
      </c>
      <c r="AZ254" s="17">
        <f>IF(AA254="","",AU254-AA254)</f>
        <v/>
      </c>
      <c r="BA254" s="17">
        <f>IF(AB254="","",AV254-AB254)</f>
        <v/>
      </c>
      <c r="BB254" s="17">
        <f>IF(AC254="","",AW254-AC254)</f>
        <v/>
      </c>
      <c r="BC254" s="17">
        <f>IF(AD254="","",AX254-AD254)</f>
        <v/>
      </c>
      <c r="BD254" s="17">
        <f>IF(OR(AE254="",B254=""),"",SUMIFS($AE$2:AE254,$B$2:B254,B254))</f>
        <v/>
      </c>
      <c r="BE254" s="17">
        <f>IF(OR(AF254="",B254=""),"",SUMIFS($AF$2:AF254,$B$2:B254,B254))</f>
        <v/>
      </c>
      <c r="BF254" s="17">
        <f>IF(OR(AG254="",B254=""),"",SUMIFS($AG$2:AG254,$B$2:B254,B254))</f>
        <v/>
      </c>
      <c r="BG254" s="17">
        <f>IF(OR(AH254="",B254=""),"",SUMIFS($AH$2:AH254,$B$2:B254,B254))</f>
        <v/>
      </c>
      <c r="BH254" s="17">
        <f>IF(OR(AI254="",B254=""),"",SUMIFS($AI$2:AI254,$B$2:B254,B254))</f>
        <v/>
      </c>
      <c r="BI254" s="17">
        <f>IF(AJ254="","",IF(BI253="",AJ254,MAX(BI253,AJ254)))</f>
        <v/>
      </c>
      <c r="BJ254" s="17">
        <f>IF(AK254="","",IF(BJ253="",AK254,MAX(BJ253,AK254)))</f>
        <v/>
      </c>
      <c r="BK254" s="17">
        <f>IF(AL254="","",IF(BK253="",AL254,MAX(BK253,AL254)))</f>
        <v/>
      </c>
      <c r="BL254" s="17">
        <f>IF(AM254="","",IF(BL253="",AM254,MAX(BL253,AM254)))</f>
        <v/>
      </c>
      <c r="BM254" s="17">
        <f>IF(AN254="","",IF(BM253="",AN254,MAX(BM253,AN254)))</f>
        <v/>
      </c>
      <c r="BN254" s="17">
        <f>IF(AJ254="","",BI254-AJ254)</f>
        <v/>
      </c>
      <c r="BO254" s="17">
        <f>IF(AK254="","",BJ254-AK254)</f>
        <v/>
      </c>
      <c r="BP254" s="17">
        <f>IF(AL254="","",BK254-AL254)</f>
        <v/>
      </c>
      <c r="BQ254" s="17">
        <f>IF(AM254="","",BL254-AM254)</f>
        <v/>
      </c>
      <c r="BR254" s="17">
        <f>IF(AN254="","",BM254-AN254)</f>
        <v/>
      </c>
    </row>
    <row r="255">
      <c r="A255">
        <f>ROW()-1</f>
        <v/>
      </c>
      <c r="B255" s="9" t="n"/>
      <c r="C255" s="12" t="n"/>
      <c r="D255" s="11">
        <f>IF(B255="","",CHOOSE(WEEKDAY(B255,2),"Lu","Ma","Mi","Jo","Vi","Sa","Du"))</f>
        <v/>
      </c>
      <c r="E255" s="11">
        <f>IF(OR(B255="",C255=""),"",IF(OR(WEEKDAY(B255,2)=1,WEEKDAY(B255,2)=5),"D",IF(AND(C255&gt;=TIME(15,30,0),C255&lt;TIME(16,30,0)),"C",IF(AND(AND(WEEKDAY(B255,2)&gt;=2,WEEKDAY(B255,2)&lt;=4),C255&gt;=TIME(16,35,0),C255&lt;TIME(17,0,0)),"A1",IF(AND(AND(WEEKDAY(B255,2)&gt;=2,WEEKDAY(B255,2)&lt;=4),C255&gt;=TIME(17,0,0),C255&lt;TIME(18,0,0)),"A2",IF(AND(AND(WEEKDAY(B255,2)&gt;=2,WEEKDAY(B255,2)&lt;=4),C255&gt;=TIME(18,0,0),C255&lt;TIME(19,0,0)),"A3",IF(AND(AND(WEEKDAY(B255,2)&gt;=2,WEEKDAY(B255,2)&lt;=4),C255&gt;=TIME(22,0,0),C255&lt;TIME(22,45,0)),"B","Other")))))))</f>
        <v/>
      </c>
      <c r="F255" s="12" t="n"/>
      <c r="G255" s="12" t="n"/>
      <c r="H255" s="12" t="n"/>
      <c r="I255" s="12" t="n"/>
      <c r="J255" s="13" t="n"/>
      <c r="K255" s="13" t="n"/>
      <c r="L255" s="13" t="n"/>
      <c r="M255" s="13" t="n"/>
      <c r="N255" s="12" t="n"/>
      <c r="O255" s="12" t="n"/>
      <c r="P255" s="14">
        <f>IF(N255="","",IF(N255="SL",-1,K255/J255))</f>
        <v/>
      </c>
      <c r="Q255" s="14">
        <f>IF(N255="","",IF(OR(N255="SL",N255="TP0"),-1,L255/J255))</f>
        <v/>
      </c>
      <c r="R255" s="14">
        <f>IF(N255="","",IF(N255="TP2",M255/J255,-1))</f>
        <v/>
      </c>
      <c r="S255" s="14">
        <f>IF(N255="","",IF(N255="SL",-1,IF(N255="TP0",0.5*K255/J255,0.5*(K255+L255)/J255)))</f>
        <v/>
      </c>
      <c r="T255" s="14">
        <f>IF(N255="","",IF(N255="SL",-1,IF(N255="TP0",0.5*K255/J255-0.5,0.5*(K255+L255)/J255)))</f>
        <v/>
      </c>
      <c r="U255" s="15">
        <f>IF(P255="","",P255*J255/100*Config!$B$4)</f>
        <v/>
      </c>
      <c r="V255" s="15">
        <f>IF(Q255="","",Q255*J255/100*Config!$B$4)</f>
        <v/>
      </c>
      <c r="W255" s="15">
        <f>IF(R255="","",R255*J255/100*Config!$B$4)</f>
        <v/>
      </c>
      <c r="X255" s="15">
        <f>IF(S255="","",S255*J255/100*Config!$B$4)</f>
        <v/>
      </c>
      <c r="Y255" s="15">
        <f>IF(T255="","",T255*J255/100*Config!$B$4)</f>
        <v/>
      </c>
      <c r="Z255" s="15">
        <f>IF(U255="","",Config!$B$4 + SUM($U$2:U255))</f>
        <v/>
      </c>
      <c r="AA255" s="15">
        <f>IF(V255="","",Config!$B$4 + SUM($V$2:V255))</f>
        <v/>
      </c>
      <c r="AB255" s="15">
        <f>IF(W255="","",Config!$B$4 + SUM($W$2:W255))</f>
        <v/>
      </c>
      <c r="AC255" s="15">
        <f>IF(X255="","",Config!$B$4 + SUM($X$2:X255))</f>
        <v/>
      </c>
      <c r="AD255" s="15">
        <f>IF(Y255="","",Config!$B$4 + SUM($Y$2:Y255))</f>
        <v/>
      </c>
      <c r="AE255" s="15">
        <f>IF(P255="","",P255*J255/100*Config!$B$11)</f>
        <v/>
      </c>
      <c r="AF255" s="15">
        <f>IF(Q255="","",Q255*J255/100*Config!$B$11)</f>
        <v/>
      </c>
      <c r="AG255" s="15">
        <f>IF(R255="","",R255*J255/100*Config!$B$11)</f>
        <v/>
      </c>
      <c r="AH255" s="15">
        <f>IF(S255="","",S255*J255/100*Config!$B$11)</f>
        <v/>
      </c>
      <c r="AI255" s="15">
        <f>IF(T255="","",T255*J255/100*Config!$B$11)</f>
        <v/>
      </c>
      <c r="AJ255" s="15">
        <f>IF(AE255="","",Config!$B$9 + SUM($AE$2:AE255))</f>
        <v/>
      </c>
      <c r="AK255" s="15">
        <f>IF(AF255="","",Config!$B$9 + SUM($AF$2:AF255))</f>
        <v/>
      </c>
      <c r="AL255" s="15">
        <f>IF(AG255="","",Config!$B$9 + SUM($AG$2:AG255))</f>
        <v/>
      </c>
      <c r="AM255" s="15">
        <f>IF(AH255="","",Config!$B$9 + SUM($AH$2:AH255))</f>
        <v/>
      </c>
      <c r="AN255" s="15">
        <f>IF(AI255="","",Config!$B$9 + SUM($AI$2:AI255))</f>
        <v/>
      </c>
      <c r="AO255" s="16">
        <f>IF(P255="","",IF(P255&gt;0,1,0))</f>
        <v/>
      </c>
      <c r="AP255" s="16">
        <f>IF(Q255="","",IF(Q255&gt;0,1,0))</f>
        <v/>
      </c>
      <c r="AQ255" s="16">
        <f>IF(R255="","",IF(R255&gt;0,1,0))</f>
        <v/>
      </c>
      <c r="AR255" s="16">
        <f>IF(S255="","",IF(S255&gt;0,1,0))</f>
        <v/>
      </c>
      <c r="AS255" s="16">
        <f>IF(T255="","",IF(T255&gt;0,1,0))</f>
        <v/>
      </c>
      <c r="AT255" s="17">
        <f>IF(Z255="","",IF(AT254="",Z255,MAX(AT254,Z255)))</f>
        <v/>
      </c>
      <c r="AU255" s="17">
        <f>IF(AA255="","",IF(AU254="",AA255,MAX(AU254,AA255)))</f>
        <v/>
      </c>
      <c r="AV255" s="17">
        <f>IF(AB255="","",IF(AV254="",AB255,MAX(AV254,AB255)))</f>
        <v/>
      </c>
      <c r="AW255" s="17">
        <f>IF(AC255="","",IF(AW254="",AC255,MAX(AW254,AC255)))</f>
        <v/>
      </c>
      <c r="AX255" s="17">
        <f>IF(AD255="","",IF(AX254="",AD255,MAX(AX254,AD255)))</f>
        <v/>
      </c>
      <c r="AY255" s="17">
        <f>IF(Z255="","",AT255-Z255)</f>
        <v/>
      </c>
      <c r="AZ255" s="17">
        <f>IF(AA255="","",AU255-AA255)</f>
        <v/>
      </c>
      <c r="BA255" s="17">
        <f>IF(AB255="","",AV255-AB255)</f>
        <v/>
      </c>
      <c r="BB255" s="17">
        <f>IF(AC255="","",AW255-AC255)</f>
        <v/>
      </c>
      <c r="BC255" s="17">
        <f>IF(AD255="","",AX255-AD255)</f>
        <v/>
      </c>
      <c r="BD255" s="17">
        <f>IF(OR(AE255="",B255=""),"",SUMIFS($AE$2:AE255,$B$2:B255,B255))</f>
        <v/>
      </c>
      <c r="BE255" s="17">
        <f>IF(OR(AF255="",B255=""),"",SUMIFS($AF$2:AF255,$B$2:B255,B255))</f>
        <v/>
      </c>
      <c r="BF255" s="17">
        <f>IF(OR(AG255="",B255=""),"",SUMIFS($AG$2:AG255,$B$2:B255,B255))</f>
        <v/>
      </c>
      <c r="BG255" s="17">
        <f>IF(OR(AH255="",B255=""),"",SUMIFS($AH$2:AH255,$B$2:B255,B255))</f>
        <v/>
      </c>
      <c r="BH255" s="17">
        <f>IF(OR(AI255="",B255=""),"",SUMIFS($AI$2:AI255,$B$2:B255,B255))</f>
        <v/>
      </c>
      <c r="BI255" s="17">
        <f>IF(AJ255="","",IF(BI254="",AJ255,MAX(BI254,AJ255)))</f>
        <v/>
      </c>
      <c r="BJ255" s="17">
        <f>IF(AK255="","",IF(BJ254="",AK255,MAX(BJ254,AK255)))</f>
        <v/>
      </c>
      <c r="BK255" s="17">
        <f>IF(AL255="","",IF(BK254="",AL255,MAX(BK254,AL255)))</f>
        <v/>
      </c>
      <c r="BL255" s="17">
        <f>IF(AM255="","",IF(BL254="",AM255,MAX(BL254,AM255)))</f>
        <v/>
      </c>
      <c r="BM255" s="17">
        <f>IF(AN255="","",IF(BM254="",AN255,MAX(BM254,AN255)))</f>
        <v/>
      </c>
      <c r="BN255" s="17">
        <f>IF(AJ255="","",BI255-AJ255)</f>
        <v/>
      </c>
      <c r="BO255" s="17">
        <f>IF(AK255="","",BJ255-AK255)</f>
        <v/>
      </c>
      <c r="BP255" s="17">
        <f>IF(AL255="","",BK255-AL255)</f>
        <v/>
      </c>
      <c r="BQ255" s="17">
        <f>IF(AM255="","",BL255-AM255)</f>
        <v/>
      </c>
      <c r="BR255" s="17">
        <f>IF(AN255="","",BM255-AN255)</f>
        <v/>
      </c>
    </row>
    <row r="256">
      <c r="A256">
        <f>ROW()-1</f>
        <v/>
      </c>
      <c r="B256" s="9" t="n"/>
      <c r="C256" s="12" t="n"/>
      <c r="D256" s="11">
        <f>IF(B256="","",CHOOSE(WEEKDAY(B256,2),"Lu","Ma","Mi","Jo","Vi","Sa","Du"))</f>
        <v/>
      </c>
      <c r="E256" s="11">
        <f>IF(OR(B256="",C256=""),"",IF(OR(WEEKDAY(B256,2)=1,WEEKDAY(B256,2)=5),"D",IF(AND(C256&gt;=TIME(15,30,0),C256&lt;TIME(16,30,0)),"C",IF(AND(AND(WEEKDAY(B256,2)&gt;=2,WEEKDAY(B256,2)&lt;=4),C256&gt;=TIME(16,35,0),C256&lt;TIME(17,0,0)),"A1",IF(AND(AND(WEEKDAY(B256,2)&gt;=2,WEEKDAY(B256,2)&lt;=4),C256&gt;=TIME(17,0,0),C256&lt;TIME(18,0,0)),"A2",IF(AND(AND(WEEKDAY(B256,2)&gt;=2,WEEKDAY(B256,2)&lt;=4),C256&gt;=TIME(18,0,0),C256&lt;TIME(19,0,0)),"A3",IF(AND(AND(WEEKDAY(B256,2)&gt;=2,WEEKDAY(B256,2)&lt;=4),C256&gt;=TIME(22,0,0),C256&lt;TIME(22,45,0)),"B","Other")))))))</f>
        <v/>
      </c>
      <c r="F256" s="12" t="n"/>
      <c r="G256" s="12" t="n"/>
      <c r="H256" s="12" t="n"/>
      <c r="I256" s="12" t="n"/>
      <c r="J256" s="13" t="n"/>
      <c r="K256" s="13" t="n"/>
      <c r="L256" s="13" t="n"/>
      <c r="M256" s="13" t="n"/>
      <c r="N256" s="12" t="n"/>
      <c r="O256" s="12" t="n"/>
      <c r="P256" s="14">
        <f>IF(N256="","",IF(N256="SL",-1,K256/J256))</f>
        <v/>
      </c>
      <c r="Q256" s="14">
        <f>IF(N256="","",IF(OR(N256="SL",N256="TP0"),-1,L256/J256))</f>
        <v/>
      </c>
      <c r="R256" s="14">
        <f>IF(N256="","",IF(N256="TP2",M256/J256,-1))</f>
        <v/>
      </c>
      <c r="S256" s="14">
        <f>IF(N256="","",IF(N256="SL",-1,IF(N256="TP0",0.5*K256/J256,0.5*(K256+L256)/J256)))</f>
        <v/>
      </c>
      <c r="T256" s="14">
        <f>IF(N256="","",IF(N256="SL",-1,IF(N256="TP0",0.5*K256/J256-0.5,0.5*(K256+L256)/J256)))</f>
        <v/>
      </c>
      <c r="U256" s="15">
        <f>IF(P256="","",P256*J256/100*Config!$B$4)</f>
        <v/>
      </c>
      <c r="V256" s="15">
        <f>IF(Q256="","",Q256*J256/100*Config!$B$4)</f>
        <v/>
      </c>
      <c r="W256" s="15">
        <f>IF(R256="","",R256*J256/100*Config!$B$4)</f>
        <v/>
      </c>
      <c r="X256" s="15">
        <f>IF(S256="","",S256*J256/100*Config!$B$4)</f>
        <v/>
      </c>
      <c r="Y256" s="15">
        <f>IF(T256="","",T256*J256/100*Config!$B$4)</f>
        <v/>
      </c>
      <c r="Z256" s="15">
        <f>IF(U256="","",Config!$B$4 + SUM($U$2:U256))</f>
        <v/>
      </c>
      <c r="AA256" s="15">
        <f>IF(V256="","",Config!$B$4 + SUM($V$2:V256))</f>
        <v/>
      </c>
      <c r="AB256" s="15">
        <f>IF(W256="","",Config!$B$4 + SUM($W$2:W256))</f>
        <v/>
      </c>
      <c r="AC256" s="15">
        <f>IF(X256="","",Config!$B$4 + SUM($X$2:X256))</f>
        <v/>
      </c>
      <c r="AD256" s="15">
        <f>IF(Y256="","",Config!$B$4 + SUM($Y$2:Y256))</f>
        <v/>
      </c>
      <c r="AE256" s="15">
        <f>IF(P256="","",P256*J256/100*Config!$B$11)</f>
        <v/>
      </c>
      <c r="AF256" s="15">
        <f>IF(Q256="","",Q256*J256/100*Config!$B$11)</f>
        <v/>
      </c>
      <c r="AG256" s="15">
        <f>IF(R256="","",R256*J256/100*Config!$B$11)</f>
        <v/>
      </c>
      <c r="AH256" s="15">
        <f>IF(S256="","",S256*J256/100*Config!$B$11)</f>
        <v/>
      </c>
      <c r="AI256" s="15">
        <f>IF(T256="","",T256*J256/100*Config!$B$11)</f>
        <v/>
      </c>
      <c r="AJ256" s="15">
        <f>IF(AE256="","",Config!$B$9 + SUM($AE$2:AE256))</f>
        <v/>
      </c>
      <c r="AK256" s="15">
        <f>IF(AF256="","",Config!$B$9 + SUM($AF$2:AF256))</f>
        <v/>
      </c>
      <c r="AL256" s="15">
        <f>IF(AG256="","",Config!$B$9 + SUM($AG$2:AG256))</f>
        <v/>
      </c>
      <c r="AM256" s="15">
        <f>IF(AH256="","",Config!$B$9 + SUM($AH$2:AH256))</f>
        <v/>
      </c>
      <c r="AN256" s="15">
        <f>IF(AI256="","",Config!$B$9 + SUM($AI$2:AI256))</f>
        <v/>
      </c>
      <c r="AO256" s="16">
        <f>IF(P256="","",IF(P256&gt;0,1,0))</f>
        <v/>
      </c>
      <c r="AP256" s="16">
        <f>IF(Q256="","",IF(Q256&gt;0,1,0))</f>
        <v/>
      </c>
      <c r="AQ256" s="16">
        <f>IF(R256="","",IF(R256&gt;0,1,0))</f>
        <v/>
      </c>
      <c r="AR256" s="16">
        <f>IF(S256="","",IF(S256&gt;0,1,0))</f>
        <v/>
      </c>
      <c r="AS256" s="16">
        <f>IF(T256="","",IF(T256&gt;0,1,0))</f>
        <v/>
      </c>
      <c r="AT256" s="17">
        <f>IF(Z256="","",IF(AT255="",Z256,MAX(AT255,Z256)))</f>
        <v/>
      </c>
      <c r="AU256" s="17">
        <f>IF(AA256="","",IF(AU255="",AA256,MAX(AU255,AA256)))</f>
        <v/>
      </c>
      <c r="AV256" s="17">
        <f>IF(AB256="","",IF(AV255="",AB256,MAX(AV255,AB256)))</f>
        <v/>
      </c>
      <c r="AW256" s="17">
        <f>IF(AC256="","",IF(AW255="",AC256,MAX(AW255,AC256)))</f>
        <v/>
      </c>
      <c r="AX256" s="17">
        <f>IF(AD256="","",IF(AX255="",AD256,MAX(AX255,AD256)))</f>
        <v/>
      </c>
      <c r="AY256" s="17">
        <f>IF(Z256="","",AT256-Z256)</f>
        <v/>
      </c>
      <c r="AZ256" s="17">
        <f>IF(AA256="","",AU256-AA256)</f>
        <v/>
      </c>
      <c r="BA256" s="17">
        <f>IF(AB256="","",AV256-AB256)</f>
        <v/>
      </c>
      <c r="BB256" s="17">
        <f>IF(AC256="","",AW256-AC256)</f>
        <v/>
      </c>
      <c r="BC256" s="17">
        <f>IF(AD256="","",AX256-AD256)</f>
        <v/>
      </c>
      <c r="BD256" s="17">
        <f>IF(OR(AE256="",B256=""),"",SUMIFS($AE$2:AE256,$B$2:B256,B256))</f>
        <v/>
      </c>
      <c r="BE256" s="17">
        <f>IF(OR(AF256="",B256=""),"",SUMIFS($AF$2:AF256,$B$2:B256,B256))</f>
        <v/>
      </c>
      <c r="BF256" s="17">
        <f>IF(OR(AG256="",B256=""),"",SUMIFS($AG$2:AG256,$B$2:B256,B256))</f>
        <v/>
      </c>
      <c r="BG256" s="17">
        <f>IF(OR(AH256="",B256=""),"",SUMIFS($AH$2:AH256,$B$2:B256,B256))</f>
        <v/>
      </c>
      <c r="BH256" s="17">
        <f>IF(OR(AI256="",B256=""),"",SUMIFS($AI$2:AI256,$B$2:B256,B256))</f>
        <v/>
      </c>
      <c r="BI256" s="17">
        <f>IF(AJ256="","",IF(BI255="",AJ256,MAX(BI255,AJ256)))</f>
        <v/>
      </c>
      <c r="BJ256" s="17">
        <f>IF(AK256="","",IF(BJ255="",AK256,MAX(BJ255,AK256)))</f>
        <v/>
      </c>
      <c r="BK256" s="17">
        <f>IF(AL256="","",IF(BK255="",AL256,MAX(BK255,AL256)))</f>
        <v/>
      </c>
      <c r="BL256" s="17">
        <f>IF(AM256="","",IF(BL255="",AM256,MAX(BL255,AM256)))</f>
        <v/>
      </c>
      <c r="BM256" s="17">
        <f>IF(AN256="","",IF(BM255="",AN256,MAX(BM255,AN256)))</f>
        <v/>
      </c>
      <c r="BN256" s="17">
        <f>IF(AJ256="","",BI256-AJ256)</f>
        <v/>
      </c>
      <c r="BO256" s="17">
        <f>IF(AK256="","",BJ256-AK256)</f>
        <v/>
      </c>
      <c r="BP256" s="17">
        <f>IF(AL256="","",BK256-AL256)</f>
        <v/>
      </c>
      <c r="BQ256" s="17">
        <f>IF(AM256="","",BL256-AM256)</f>
        <v/>
      </c>
      <c r="BR256" s="17">
        <f>IF(AN256="","",BM256-AN256)</f>
        <v/>
      </c>
    </row>
    <row r="257">
      <c r="A257">
        <f>ROW()-1</f>
        <v/>
      </c>
      <c r="B257" s="9" t="n"/>
      <c r="C257" s="12" t="n"/>
      <c r="D257" s="11">
        <f>IF(B257="","",CHOOSE(WEEKDAY(B257,2),"Lu","Ma","Mi","Jo","Vi","Sa","Du"))</f>
        <v/>
      </c>
      <c r="E257" s="11">
        <f>IF(OR(B257="",C257=""),"",IF(OR(WEEKDAY(B257,2)=1,WEEKDAY(B257,2)=5),"D",IF(AND(C257&gt;=TIME(15,30,0),C257&lt;TIME(16,30,0)),"C",IF(AND(AND(WEEKDAY(B257,2)&gt;=2,WEEKDAY(B257,2)&lt;=4),C257&gt;=TIME(16,35,0),C257&lt;TIME(17,0,0)),"A1",IF(AND(AND(WEEKDAY(B257,2)&gt;=2,WEEKDAY(B257,2)&lt;=4),C257&gt;=TIME(17,0,0),C257&lt;TIME(18,0,0)),"A2",IF(AND(AND(WEEKDAY(B257,2)&gt;=2,WEEKDAY(B257,2)&lt;=4),C257&gt;=TIME(18,0,0),C257&lt;TIME(19,0,0)),"A3",IF(AND(AND(WEEKDAY(B257,2)&gt;=2,WEEKDAY(B257,2)&lt;=4),C257&gt;=TIME(22,0,0),C257&lt;TIME(22,45,0)),"B","Other")))))))</f>
        <v/>
      </c>
      <c r="F257" s="12" t="n"/>
      <c r="G257" s="12" t="n"/>
      <c r="H257" s="12" t="n"/>
      <c r="I257" s="12" t="n"/>
      <c r="J257" s="13" t="n"/>
      <c r="K257" s="13" t="n"/>
      <c r="L257" s="13" t="n"/>
      <c r="M257" s="13" t="n"/>
      <c r="N257" s="12" t="n"/>
      <c r="O257" s="12" t="n"/>
      <c r="P257" s="14">
        <f>IF(N257="","",IF(N257="SL",-1,K257/J257))</f>
        <v/>
      </c>
      <c r="Q257" s="14">
        <f>IF(N257="","",IF(OR(N257="SL",N257="TP0"),-1,L257/J257))</f>
        <v/>
      </c>
      <c r="R257" s="14">
        <f>IF(N257="","",IF(N257="TP2",M257/J257,-1))</f>
        <v/>
      </c>
      <c r="S257" s="14">
        <f>IF(N257="","",IF(N257="SL",-1,IF(N257="TP0",0.5*K257/J257,0.5*(K257+L257)/J257)))</f>
        <v/>
      </c>
      <c r="T257" s="14">
        <f>IF(N257="","",IF(N257="SL",-1,IF(N257="TP0",0.5*K257/J257-0.5,0.5*(K257+L257)/J257)))</f>
        <v/>
      </c>
      <c r="U257" s="15">
        <f>IF(P257="","",P257*J257/100*Config!$B$4)</f>
        <v/>
      </c>
      <c r="V257" s="15">
        <f>IF(Q257="","",Q257*J257/100*Config!$B$4)</f>
        <v/>
      </c>
      <c r="W257" s="15">
        <f>IF(R257="","",R257*J257/100*Config!$B$4)</f>
        <v/>
      </c>
      <c r="X257" s="15">
        <f>IF(S257="","",S257*J257/100*Config!$B$4)</f>
        <v/>
      </c>
      <c r="Y257" s="15">
        <f>IF(T257="","",T257*J257/100*Config!$B$4)</f>
        <v/>
      </c>
      <c r="Z257" s="15">
        <f>IF(U257="","",Config!$B$4 + SUM($U$2:U257))</f>
        <v/>
      </c>
      <c r="AA257" s="15">
        <f>IF(V257="","",Config!$B$4 + SUM($V$2:V257))</f>
        <v/>
      </c>
      <c r="AB257" s="15">
        <f>IF(W257="","",Config!$B$4 + SUM($W$2:W257))</f>
        <v/>
      </c>
      <c r="AC257" s="15">
        <f>IF(X257="","",Config!$B$4 + SUM($X$2:X257))</f>
        <v/>
      </c>
      <c r="AD257" s="15">
        <f>IF(Y257="","",Config!$B$4 + SUM($Y$2:Y257))</f>
        <v/>
      </c>
      <c r="AE257" s="15">
        <f>IF(P257="","",P257*J257/100*Config!$B$11)</f>
        <v/>
      </c>
      <c r="AF257" s="15">
        <f>IF(Q257="","",Q257*J257/100*Config!$B$11)</f>
        <v/>
      </c>
      <c r="AG257" s="15">
        <f>IF(R257="","",R257*J257/100*Config!$B$11)</f>
        <v/>
      </c>
      <c r="AH257" s="15">
        <f>IF(S257="","",S257*J257/100*Config!$B$11)</f>
        <v/>
      </c>
      <c r="AI257" s="15">
        <f>IF(T257="","",T257*J257/100*Config!$B$11)</f>
        <v/>
      </c>
      <c r="AJ257" s="15">
        <f>IF(AE257="","",Config!$B$9 + SUM($AE$2:AE257))</f>
        <v/>
      </c>
      <c r="AK257" s="15">
        <f>IF(AF257="","",Config!$B$9 + SUM($AF$2:AF257))</f>
        <v/>
      </c>
      <c r="AL257" s="15">
        <f>IF(AG257="","",Config!$B$9 + SUM($AG$2:AG257))</f>
        <v/>
      </c>
      <c r="AM257" s="15">
        <f>IF(AH257="","",Config!$B$9 + SUM($AH$2:AH257))</f>
        <v/>
      </c>
      <c r="AN257" s="15">
        <f>IF(AI257="","",Config!$B$9 + SUM($AI$2:AI257))</f>
        <v/>
      </c>
      <c r="AO257" s="16">
        <f>IF(P257="","",IF(P257&gt;0,1,0))</f>
        <v/>
      </c>
      <c r="AP257" s="16">
        <f>IF(Q257="","",IF(Q257&gt;0,1,0))</f>
        <v/>
      </c>
      <c r="AQ257" s="16">
        <f>IF(R257="","",IF(R257&gt;0,1,0))</f>
        <v/>
      </c>
      <c r="AR257" s="16">
        <f>IF(S257="","",IF(S257&gt;0,1,0))</f>
        <v/>
      </c>
      <c r="AS257" s="16">
        <f>IF(T257="","",IF(T257&gt;0,1,0))</f>
        <v/>
      </c>
      <c r="AT257" s="17">
        <f>IF(Z257="","",IF(AT256="",Z257,MAX(AT256,Z257)))</f>
        <v/>
      </c>
      <c r="AU257" s="17">
        <f>IF(AA257="","",IF(AU256="",AA257,MAX(AU256,AA257)))</f>
        <v/>
      </c>
      <c r="AV257" s="17">
        <f>IF(AB257="","",IF(AV256="",AB257,MAX(AV256,AB257)))</f>
        <v/>
      </c>
      <c r="AW257" s="17">
        <f>IF(AC257="","",IF(AW256="",AC257,MAX(AW256,AC257)))</f>
        <v/>
      </c>
      <c r="AX257" s="17">
        <f>IF(AD257="","",IF(AX256="",AD257,MAX(AX256,AD257)))</f>
        <v/>
      </c>
      <c r="AY257" s="17">
        <f>IF(Z257="","",AT257-Z257)</f>
        <v/>
      </c>
      <c r="AZ257" s="17">
        <f>IF(AA257="","",AU257-AA257)</f>
        <v/>
      </c>
      <c r="BA257" s="17">
        <f>IF(AB257="","",AV257-AB257)</f>
        <v/>
      </c>
      <c r="BB257" s="17">
        <f>IF(AC257="","",AW257-AC257)</f>
        <v/>
      </c>
      <c r="BC257" s="17">
        <f>IF(AD257="","",AX257-AD257)</f>
        <v/>
      </c>
      <c r="BD257" s="17">
        <f>IF(OR(AE257="",B257=""),"",SUMIFS($AE$2:AE257,$B$2:B257,B257))</f>
        <v/>
      </c>
      <c r="BE257" s="17">
        <f>IF(OR(AF257="",B257=""),"",SUMIFS($AF$2:AF257,$B$2:B257,B257))</f>
        <v/>
      </c>
      <c r="BF257" s="17">
        <f>IF(OR(AG257="",B257=""),"",SUMIFS($AG$2:AG257,$B$2:B257,B257))</f>
        <v/>
      </c>
      <c r="BG257" s="17">
        <f>IF(OR(AH257="",B257=""),"",SUMIFS($AH$2:AH257,$B$2:B257,B257))</f>
        <v/>
      </c>
      <c r="BH257" s="17">
        <f>IF(OR(AI257="",B257=""),"",SUMIFS($AI$2:AI257,$B$2:B257,B257))</f>
        <v/>
      </c>
      <c r="BI257" s="17">
        <f>IF(AJ257="","",IF(BI256="",AJ257,MAX(BI256,AJ257)))</f>
        <v/>
      </c>
      <c r="BJ257" s="17">
        <f>IF(AK257="","",IF(BJ256="",AK257,MAX(BJ256,AK257)))</f>
        <v/>
      </c>
      <c r="BK257" s="17">
        <f>IF(AL257="","",IF(BK256="",AL257,MAX(BK256,AL257)))</f>
        <v/>
      </c>
      <c r="BL257" s="17">
        <f>IF(AM257="","",IF(BL256="",AM257,MAX(BL256,AM257)))</f>
        <v/>
      </c>
      <c r="BM257" s="17">
        <f>IF(AN257="","",IF(BM256="",AN257,MAX(BM256,AN257)))</f>
        <v/>
      </c>
      <c r="BN257" s="17">
        <f>IF(AJ257="","",BI257-AJ257)</f>
        <v/>
      </c>
      <c r="BO257" s="17">
        <f>IF(AK257="","",BJ257-AK257)</f>
        <v/>
      </c>
      <c r="BP257" s="17">
        <f>IF(AL257="","",BK257-AL257)</f>
        <v/>
      </c>
      <c r="BQ257" s="17">
        <f>IF(AM257="","",BL257-AM257)</f>
        <v/>
      </c>
      <c r="BR257" s="17">
        <f>IF(AN257="","",BM257-AN257)</f>
        <v/>
      </c>
    </row>
    <row r="258">
      <c r="A258">
        <f>ROW()-1</f>
        <v/>
      </c>
      <c r="B258" s="9" t="n"/>
      <c r="C258" s="12" t="n"/>
      <c r="D258" s="11">
        <f>IF(B258="","",CHOOSE(WEEKDAY(B258,2),"Lu","Ma","Mi","Jo","Vi","Sa","Du"))</f>
        <v/>
      </c>
      <c r="E258" s="11">
        <f>IF(OR(B258="",C258=""),"",IF(OR(WEEKDAY(B258,2)=1,WEEKDAY(B258,2)=5),"D",IF(AND(C258&gt;=TIME(15,30,0),C258&lt;TIME(16,30,0)),"C",IF(AND(AND(WEEKDAY(B258,2)&gt;=2,WEEKDAY(B258,2)&lt;=4),C258&gt;=TIME(16,35,0),C258&lt;TIME(17,0,0)),"A1",IF(AND(AND(WEEKDAY(B258,2)&gt;=2,WEEKDAY(B258,2)&lt;=4),C258&gt;=TIME(17,0,0),C258&lt;TIME(18,0,0)),"A2",IF(AND(AND(WEEKDAY(B258,2)&gt;=2,WEEKDAY(B258,2)&lt;=4),C258&gt;=TIME(18,0,0),C258&lt;TIME(19,0,0)),"A3",IF(AND(AND(WEEKDAY(B258,2)&gt;=2,WEEKDAY(B258,2)&lt;=4),C258&gt;=TIME(22,0,0),C258&lt;TIME(22,45,0)),"B","Other")))))))</f>
        <v/>
      </c>
      <c r="F258" s="12" t="n"/>
      <c r="G258" s="12" t="n"/>
      <c r="H258" s="12" t="n"/>
      <c r="I258" s="12" t="n"/>
      <c r="J258" s="13" t="n"/>
      <c r="K258" s="13" t="n"/>
      <c r="L258" s="13" t="n"/>
      <c r="M258" s="13" t="n"/>
      <c r="N258" s="12" t="n"/>
      <c r="O258" s="12" t="n"/>
      <c r="P258" s="14">
        <f>IF(N258="","",IF(N258="SL",-1,K258/J258))</f>
        <v/>
      </c>
      <c r="Q258" s="14">
        <f>IF(N258="","",IF(OR(N258="SL",N258="TP0"),-1,L258/J258))</f>
        <v/>
      </c>
      <c r="R258" s="14">
        <f>IF(N258="","",IF(N258="TP2",M258/J258,-1))</f>
        <v/>
      </c>
      <c r="S258" s="14">
        <f>IF(N258="","",IF(N258="SL",-1,IF(N258="TP0",0.5*K258/J258,0.5*(K258+L258)/J258)))</f>
        <v/>
      </c>
      <c r="T258" s="14">
        <f>IF(N258="","",IF(N258="SL",-1,IF(N258="TP0",0.5*K258/J258-0.5,0.5*(K258+L258)/J258)))</f>
        <v/>
      </c>
      <c r="U258" s="15">
        <f>IF(P258="","",P258*J258/100*Config!$B$4)</f>
        <v/>
      </c>
      <c r="V258" s="15">
        <f>IF(Q258="","",Q258*J258/100*Config!$B$4)</f>
        <v/>
      </c>
      <c r="W258" s="15">
        <f>IF(R258="","",R258*J258/100*Config!$B$4)</f>
        <v/>
      </c>
      <c r="X258" s="15">
        <f>IF(S258="","",S258*J258/100*Config!$B$4)</f>
        <v/>
      </c>
      <c r="Y258" s="15">
        <f>IF(T258="","",T258*J258/100*Config!$B$4)</f>
        <v/>
      </c>
      <c r="Z258" s="15">
        <f>IF(U258="","",Config!$B$4 + SUM($U$2:U258))</f>
        <v/>
      </c>
      <c r="AA258" s="15">
        <f>IF(V258="","",Config!$B$4 + SUM($V$2:V258))</f>
        <v/>
      </c>
      <c r="AB258" s="15">
        <f>IF(W258="","",Config!$B$4 + SUM($W$2:W258))</f>
        <v/>
      </c>
      <c r="AC258" s="15">
        <f>IF(X258="","",Config!$B$4 + SUM($X$2:X258))</f>
        <v/>
      </c>
      <c r="AD258" s="15">
        <f>IF(Y258="","",Config!$B$4 + SUM($Y$2:Y258))</f>
        <v/>
      </c>
      <c r="AE258" s="15">
        <f>IF(P258="","",P258*J258/100*Config!$B$11)</f>
        <v/>
      </c>
      <c r="AF258" s="15">
        <f>IF(Q258="","",Q258*J258/100*Config!$B$11)</f>
        <v/>
      </c>
      <c r="AG258" s="15">
        <f>IF(R258="","",R258*J258/100*Config!$B$11)</f>
        <v/>
      </c>
      <c r="AH258" s="15">
        <f>IF(S258="","",S258*J258/100*Config!$B$11)</f>
        <v/>
      </c>
      <c r="AI258" s="15">
        <f>IF(T258="","",T258*J258/100*Config!$B$11)</f>
        <v/>
      </c>
      <c r="AJ258" s="15">
        <f>IF(AE258="","",Config!$B$9 + SUM($AE$2:AE258))</f>
        <v/>
      </c>
      <c r="AK258" s="15">
        <f>IF(AF258="","",Config!$B$9 + SUM($AF$2:AF258))</f>
        <v/>
      </c>
      <c r="AL258" s="15">
        <f>IF(AG258="","",Config!$B$9 + SUM($AG$2:AG258))</f>
        <v/>
      </c>
      <c r="AM258" s="15">
        <f>IF(AH258="","",Config!$B$9 + SUM($AH$2:AH258))</f>
        <v/>
      </c>
      <c r="AN258" s="15">
        <f>IF(AI258="","",Config!$B$9 + SUM($AI$2:AI258))</f>
        <v/>
      </c>
      <c r="AO258" s="16">
        <f>IF(P258="","",IF(P258&gt;0,1,0))</f>
        <v/>
      </c>
      <c r="AP258" s="16">
        <f>IF(Q258="","",IF(Q258&gt;0,1,0))</f>
        <v/>
      </c>
      <c r="AQ258" s="16">
        <f>IF(R258="","",IF(R258&gt;0,1,0))</f>
        <v/>
      </c>
      <c r="AR258" s="16">
        <f>IF(S258="","",IF(S258&gt;0,1,0))</f>
        <v/>
      </c>
      <c r="AS258" s="16">
        <f>IF(T258="","",IF(T258&gt;0,1,0))</f>
        <v/>
      </c>
      <c r="AT258" s="17">
        <f>IF(Z258="","",IF(AT257="",Z258,MAX(AT257,Z258)))</f>
        <v/>
      </c>
      <c r="AU258" s="17">
        <f>IF(AA258="","",IF(AU257="",AA258,MAX(AU257,AA258)))</f>
        <v/>
      </c>
      <c r="AV258" s="17">
        <f>IF(AB258="","",IF(AV257="",AB258,MAX(AV257,AB258)))</f>
        <v/>
      </c>
      <c r="AW258" s="17">
        <f>IF(AC258="","",IF(AW257="",AC258,MAX(AW257,AC258)))</f>
        <v/>
      </c>
      <c r="AX258" s="17">
        <f>IF(AD258="","",IF(AX257="",AD258,MAX(AX257,AD258)))</f>
        <v/>
      </c>
      <c r="AY258" s="17">
        <f>IF(Z258="","",AT258-Z258)</f>
        <v/>
      </c>
      <c r="AZ258" s="17">
        <f>IF(AA258="","",AU258-AA258)</f>
        <v/>
      </c>
      <c r="BA258" s="17">
        <f>IF(AB258="","",AV258-AB258)</f>
        <v/>
      </c>
      <c r="BB258" s="17">
        <f>IF(AC258="","",AW258-AC258)</f>
        <v/>
      </c>
      <c r="BC258" s="17">
        <f>IF(AD258="","",AX258-AD258)</f>
        <v/>
      </c>
      <c r="BD258" s="17">
        <f>IF(OR(AE258="",B258=""),"",SUMIFS($AE$2:AE258,$B$2:B258,B258))</f>
        <v/>
      </c>
      <c r="BE258" s="17">
        <f>IF(OR(AF258="",B258=""),"",SUMIFS($AF$2:AF258,$B$2:B258,B258))</f>
        <v/>
      </c>
      <c r="BF258" s="17">
        <f>IF(OR(AG258="",B258=""),"",SUMIFS($AG$2:AG258,$B$2:B258,B258))</f>
        <v/>
      </c>
      <c r="BG258" s="17">
        <f>IF(OR(AH258="",B258=""),"",SUMIFS($AH$2:AH258,$B$2:B258,B258))</f>
        <v/>
      </c>
      <c r="BH258" s="17">
        <f>IF(OR(AI258="",B258=""),"",SUMIFS($AI$2:AI258,$B$2:B258,B258))</f>
        <v/>
      </c>
      <c r="BI258" s="17">
        <f>IF(AJ258="","",IF(BI257="",AJ258,MAX(BI257,AJ258)))</f>
        <v/>
      </c>
      <c r="BJ258" s="17">
        <f>IF(AK258="","",IF(BJ257="",AK258,MAX(BJ257,AK258)))</f>
        <v/>
      </c>
      <c r="BK258" s="17">
        <f>IF(AL258="","",IF(BK257="",AL258,MAX(BK257,AL258)))</f>
        <v/>
      </c>
      <c r="BL258" s="17">
        <f>IF(AM258="","",IF(BL257="",AM258,MAX(BL257,AM258)))</f>
        <v/>
      </c>
      <c r="BM258" s="17">
        <f>IF(AN258="","",IF(BM257="",AN258,MAX(BM257,AN258)))</f>
        <v/>
      </c>
      <c r="BN258" s="17">
        <f>IF(AJ258="","",BI258-AJ258)</f>
        <v/>
      </c>
      <c r="BO258" s="17">
        <f>IF(AK258="","",BJ258-AK258)</f>
        <v/>
      </c>
      <c r="BP258" s="17">
        <f>IF(AL258="","",BK258-AL258)</f>
        <v/>
      </c>
      <c r="BQ258" s="17">
        <f>IF(AM258="","",BL258-AM258)</f>
        <v/>
      </c>
      <c r="BR258" s="17">
        <f>IF(AN258="","",BM258-AN258)</f>
        <v/>
      </c>
    </row>
    <row r="259">
      <c r="A259">
        <f>ROW()-1</f>
        <v/>
      </c>
      <c r="B259" s="9" t="n"/>
      <c r="C259" s="12" t="n"/>
      <c r="D259" s="11">
        <f>IF(B259="","",CHOOSE(WEEKDAY(B259,2),"Lu","Ma","Mi","Jo","Vi","Sa","Du"))</f>
        <v/>
      </c>
      <c r="E259" s="11">
        <f>IF(OR(B259="",C259=""),"",IF(OR(WEEKDAY(B259,2)=1,WEEKDAY(B259,2)=5),"D",IF(AND(C259&gt;=TIME(15,30,0),C259&lt;TIME(16,30,0)),"C",IF(AND(AND(WEEKDAY(B259,2)&gt;=2,WEEKDAY(B259,2)&lt;=4),C259&gt;=TIME(16,35,0),C259&lt;TIME(17,0,0)),"A1",IF(AND(AND(WEEKDAY(B259,2)&gt;=2,WEEKDAY(B259,2)&lt;=4),C259&gt;=TIME(17,0,0),C259&lt;TIME(18,0,0)),"A2",IF(AND(AND(WEEKDAY(B259,2)&gt;=2,WEEKDAY(B259,2)&lt;=4),C259&gt;=TIME(18,0,0),C259&lt;TIME(19,0,0)),"A3",IF(AND(AND(WEEKDAY(B259,2)&gt;=2,WEEKDAY(B259,2)&lt;=4),C259&gt;=TIME(22,0,0),C259&lt;TIME(22,45,0)),"B","Other")))))))</f>
        <v/>
      </c>
      <c r="F259" s="12" t="n"/>
      <c r="G259" s="12" t="n"/>
      <c r="H259" s="12" t="n"/>
      <c r="I259" s="12" t="n"/>
      <c r="J259" s="13" t="n"/>
      <c r="K259" s="13" t="n"/>
      <c r="L259" s="13" t="n"/>
      <c r="M259" s="13" t="n"/>
      <c r="N259" s="12" t="n"/>
      <c r="O259" s="12" t="n"/>
      <c r="P259" s="14">
        <f>IF(N259="","",IF(N259="SL",-1,K259/J259))</f>
        <v/>
      </c>
      <c r="Q259" s="14">
        <f>IF(N259="","",IF(OR(N259="SL",N259="TP0"),-1,L259/J259))</f>
        <v/>
      </c>
      <c r="R259" s="14">
        <f>IF(N259="","",IF(N259="TP2",M259/J259,-1))</f>
        <v/>
      </c>
      <c r="S259" s="14">
        <f>IF(N259="","",IF(N259="SL",-1,IF(N259="TP0",0.5*K259/J259,0.5*(K259+L259)/J259)))</f>
        <v/>
      </c>
      <c r="T259" s="14">
        <f>IF(N259="","",IF(N259="SL",-1,IF(N259="TP0",0.5*K259/J259-0.5,0.5*(K259+L259)/J259)))</f>
        <v/>
      </c>
      <c r="U259" s="15">
        <f>IF(P259="","",P259*J259/100*Config!$B$4)</f>
        <v/>
      </c>
      <c r="V259" s="15">
        <f>IF(Q259="","",Q259*J259/100*Config!$B$4)</f>
        <v/>
      </c>
      <c r="W259" s="15">
        <f>IF(R259="","",R259*J259/100*Config!$B$4)</f>
        <v/>
      </c>
      <c r="X259" s="15">
        <f>IF(S259="","",S259*J259/100*Config!$B$4)</f>
        <v/>
      </c>
      <c r="Y259" s="15">
        <f>IF(T259="","",T259*J259/100*Config!$B$4)</f>
        <v/>
      </c>
      <c r="Z259" s="15">
        <f>IF(U259="","",Config!$B$4 + SUM($U$2:U259))</f>
        <v/>
      </c>
      <c r="AA259" s="15">
        <f>IF(V259="","",Config!$B$4 + SUM($V$2:V259))</f>
        <v/>
      </c>
      <c r="AB259" s="15">
        <f>IF(W259="","",Config!$B$4 + SUM($W$2:W259))</f>
        <v/>
      </c>
      <c r="AC259" s="15">
        <f>IF(X259="","",Config!$B$4 + SUM($X$2:X259))</f>
        <v/>
      </c>
      <c r="AD259" s="15">
        <f>IF(Y259="","",Config!$B$4 + SUM($Y$2:Y259))</f>
        <v/>
      </c>
      <c r="AE259" s="15">
        <f>IF(P259="","",P259*J259/100*Config!$B$11)</f>
        <v/>
      </c>
      <c r="AF259" s="15">
        <f>IF(Q259="","",Q259*J259/100*Config!$B$11)</f>
        <v/>
      </c>
      <c r="AG259" s="15">
        <f>IF(R259="","",R259*J259/100*Config!$B$11)</f>
        <v/>
      </c>
      <c r="AH259" s="15">
        <f>IF(S259="","",S259*J259/100*Config!$B$11)</f>
        <v/>
      </c>
      <c r="AI259" s="15">
        <f>IF(T259="","",T259*J259/100*Config!$B$11)</f>
        <v/>
      </c>
      <c r="AJ259" s="15">
        <f>IF(AE259="","",Config!$B$9 + SUM($AE$2:AE259))</f>
        <v/>
      </c>
      <c r="AK259" s="15">
        <f>IF(AF259="","",Config!$B$9 + SUM($AF$2:AF259))</f>
        <v/>
      </c>
      <c r="AL259" s="15">
        <f>IF(AG259="","",Config!$B$9 + SUM($AG$2:AG259))</f>
        <v/>
      </c>
      <c r="AM259" s="15">
        <f>IF(AH259="","",Config!$B$9 + SUM($AH$2:AH259))</f>
        <v/>
      </c>
      <c r="AN259" s="15">
        <f>IF(AI259="","",Config!$B$9 + SUM($AI$2:AI259))</f>
        <v/>
      </c>
      <c r="AO259" s="16">
        <f>IF(P259="","",IF(P259&gt;0,1,0))</f>
        <v/>
      </c>
      <c r="AP259" s="16">
        <f>IF(Q259="","",IF(Q259&gt;0,1,0))</f>
        <v/>
      </c>
      <c r="AQ259" s="16">
        <f>IF(R259="","",IF(R259&gt;0,1,0))</f>
        <v/>
      </c>
      <c r="AR259" s="16">
        <f>IF(S259="","",IF(S259&gt;0,1,0))</f>
        <v/>
      </c>
      <c r="AS259" s="16">
        <f>IF(T259="","",IF(T259&gt;0,1,0))</f>
        <v/>
      </c>
      <c r="AT259" s="17">
        <f>IF(Z259="","",IF(AT258="",Z259,MAX(AT258,Z259)))</f>
        <v/>
      </c>
      <c r="AU259" s="17">
        <f>IF(AA259="","",IF(AU258="",AA259,MAX(AU258,AA259)))</f>
        <v/>
      </c>
      <c r="AV259" s="17">
        <f>IF(AB259="","",IF(AV258="",AB259,MAX(AV258,AB259)))</f>
        <v/>
      </c>
      <c r="AW259" s="17">
        <f>IF(AC259="","",IF(AW258="",AC259,MAX(AW258,AC259)))</f>
        <v/>
      </c>
      <c r="AX259" s="17">
        <f>IF(AD259="","",IF(AX258="",AD259,MAX(AX258,AD259)))</f>
        <v/>
      </c>
      <c r="AY259" s="17">
        <f>IF(Z259="","",AT259-Z259)</f>
        <v/>
      </c>
      <c r="AZ259" s="17">
        <f>IF(AA259="","",AU259-AA259)</f>
        <v/>
      </c>
      <c r="BA259" s="17">
        <f>IF(AB259="","",AV259-AB259)</f>
        <v/>
      </c>
      <c r="BB259" s="17">
        <f>IF(AC259="","",AW259-AC259)</f>
        <v/>
      </c>
      <c r="BC259" s="17">
        <f>IF(AD259="","",AX259-AD259)</f>
        <v/>
      </c>
      <c r="BD259" s="17">
        <f>IF(OR(AE259="",B259=""),"",SUMIFS($AE$2:AE259,$B$2:B259,B259))</f>
        <v/>
      </c>
      <c r="BE259" s="17">
        <f>IF(OR(AF259="",B259=""),"",SUMIFS($AF$2:AF259,$B$2:B259,B259))</f>
        <v/>
      </c>
      <c r="BF259" s="17">
        <f>IF(OR(AG259="",B259=""),"",SUMIFS($AG$2:AG259,$B$2:B259,B259))</f>
        <v/>
      </c>
      <c r="BG259" s="17">
        <f>IF(OR(AH259="",B259=""),"",SUMIFS($AH$2:AH259,$B$2:B259,B259))</f>
        <v/>
      </c>
      <c r="BH259" s="17">
        <f>IF(OR(AI259="",B259=""),"",SUMIFS($AI$2:AI259,$B$2:B259,B259))</f>
        <v/>
      </c>
      <c r="BI259" s="17">
        <f>IF(AJ259="","",IF(BI258="",AJ259,MAX(BI258,AJ259)))</f>
        <v/>
      </c>
      <c r="BJ259" s="17">
        <f>IF(AK259="","",IF(BJ258="",AK259,MAX(BJ258,AK259)))</f>
        <v/>
      </c>
      <c r="BK259" s="17">
        <f>IF(AL259="","",IF(BK258="",AL259,MAX(BK258,AL259)))</f>
        <v/>
      </c>
      <c r="BL259" s="17">
        <f>IF(AM259="","",IF(BL258="",AM259,MAX(BL258,AM259)))</f>
        <v/>
      </c>
      <c r="BM259" s="17">
        <f>IF(AN259="","",IF(BM258="",AN259,MAX(BM258,AN259)))</f>
        <v/>
      </c>
      <c r="BN259" s="17">
        <f>IF(AJ259="","",BI259-AJ259)</f>
        <v/>
      </c>
      <c r="BO259" s="17">
        <f>IF(AK259="","",BJ259-AK259)</f>
        <v/>
      </c>
      <c r="BP259" s="17">
        <f>IF(AL259="","",BK259-AL259)</f>
        <v/>
      </c>
      <c r="BQ259" s="17">
        <f>IF(AM259="","",BL259-AM259)</f>
        <v/>
      </c>
      <c r="BR259" s="17">
        <f>IF(AN259="","",BM259-AN259)</f>
        <v/>
      </c>
    </row>
    <row r="260">
      <c r="A260">
        <f>ROW()-1</f>
        <v/>
      </c>
      <c r="B260" s="9" t="n"/>
      <c r="C260" s="12" t="n"/>
      <c r="D260" s="11">
        <f>IF(B260="","",CHOOSE(WEEKDAY(B260,2),"Lu","Ma","Mi","Jo","Vi","Sa","Du"))</f>
        <v/>
      </c>
      <c r="E260" s="11">
        <f>IF(OR(B260="",C260=""),"",IF(OR(WEEKDAY(B260,2)=1,WEEKDAY(B260,2)=5),"D",IF(AND(C260&gt;=TIME(15,30,0),C260&lt;TIME(16,30,0)),"C",IF(AND(AND(WEEKDAY(B260,2)&gt;=2,WEEKDAY(B260,2)&lt;=4),C260&gt;=TIME(16,35,0),C260&lt;TIME(17,0,0)),"A1",IF(AND(AND(WEEKDAY(B260,2)&gt;=2,WEEKDAY(B260,2)&lt;=4),C260&gt;=TIME(17,0,0),C260&lt;TIME(18,0,0)),"A2",IF(AND(AND(WEEKDAY(B260,2)&gt;=2,WEEKDAY(B260,2)&lt;=4),C260&gt;=TIME(18,0,0),C260&lt;TIME(19,0,0)),"A3",IF(AND(AND(WEEKDAY(B260,2)&gt;=2,WEEKDAY(B260,2)&lt;=4),C260&gt;=TIME(22,0,0),C260&lt;TIME(22,45,0)),"B","Other")))))))</f>
        <v/>
      </c>
      <c r="F260" s="12" t="n"/>
      <c r="G260" s="12" t="n"/>
      <c r="H260" s="12" t="n"/>
      <c r="I260" s="12" t="n"/>
      <c r="J260" s="13" t="n"/>
      <c r="K260" s="13" t="n"/>
      <c r="L260" s="13" t="n"/>
      <c r="M260" s="13" t="n"/>
      <c r="N260" s="12" t="n"/>
      <c r="O260" s="12" t="n"/>
      <c r="P260" s="14">
        <f>IF(N260="","",IF(N260="SL",-1,K260/J260))</f>
        <v/>
      </c>
      <c r="Q260" s="14">
        <f>IF(N260="","",IF(OR(N260="SL",N260="TP0"),-1,L260/J260))</f>
        <v/>
      </c>
      <c r="R260" s="14">
        <f>IF(N260="","",IF(N260="TP2",M260/J260,-1))</f>
        <v/>
      </c>
      <c r="S260" s="14">
        <f>IF(N260="","",IF(N260="SL",-1,IF(N260="TP0",0.5*K260/J260,0.5*(K260+L260)/J260)))</f>
        <v/>
      </c>
      <c r="T260" s="14">
        <f>IF(N260="","",IF(N260="SL",-1,IF(N260="TP0",0.5*K260/J260-0.5,0.5*(K260+L260)/J260)))</f>
        <v/>
      </c>
      <c r="U260" s="15">
        <f>IF(P260="","",P260*J260/100*Config!$B$4)</f>
        <v/>
      </c>
      <c r="V260" s="15">
        <f>IF(Q260="","",Q260*J260/100*Config!$B$4)</f>
        <v/>
      </c>
      <c r="W260" s="15">
        <f>IF(R260="","",R260*J260/100*Config!$B$4)</f>
        <v/>
      </c>
      <c r="X260" s="15">
        <f>IF(S260="","",S260*J260/100*Config!$B$4)</f>
        <v/>
      </c>
      <c r="Y260" s="15">
        <f>IF(T260="","",T260*J260/100*Config!$B$4)</f>
        <v/>
      </c>
      <c r="Z260" s="15">
        <f>IF(U260="","",Config!$B$4 + SUM($U$2:U260))</f>
        <v/>
      </c>
      <c r="AA260" s="15">
        <f>IF(V260="","",Config!$B$4 + SUM($V$2:V260))</f>
        <v/>
      </c>
      <c r="AB260" s="15">
        <f>IF(W260="","",Config!$B$4 + SUM($W$2:W260))</f>
        <v/>
      </c>
      <c r="AC260" s="15">
        <f>IF(X260="","",Config!$B$4 + SUM($X$2:X260))</f>
        <v/>
      </c>
      <c r="AD260" s="15">
        <f>IF(Y260="","",Config!$B$4 + SUM($Y$2:Y260))</f>
        <v/>
      </c>
      <c r="AE260" s="15">
        <f>IF(P260="","",P260*J260/100*Config!$B$11)</f>
        <v/>
      </c>
      <c r="AF260" s="15">
        <f>IF(Q260="","",Q260*J260/100*Config!$B$11)</f>
        <v/>
      </c>
      <c r="AG260" s="15">
        <f>IF(R260="","",R260*J260/100*Config!$B$11)</f>
        <v/>
      </c>
      <c r="AH260" s="15">
        <f>IF(S260="","",S260*J260/100*Config!$B$11)</f>
        <v/>
      </c>
      <c r="AI260" s="15">
        <f>IF(T260="","",T260*J260/100*Config!$B$11)</f>
        <v/>
      </c>
      <c r="AJ260" s="15">
        <f>IF(AE260="","",Config!$B$9 + SUM($AE$2:AE260))</f>
        <v/>
      </c>
      <c r="AK260" s="15">
        <f>IF(AF260="","",Config!$B$9 + SUM($AF$2:AF260))</f>
        <v/>
      </c>
      <c r="AL260" s="15">
        <f>IF(AG260="","",Config!$B$9 + SUM($AG$2:AG260))</f>
        <v/>
      </c>
      <c r="AM260" s="15">
        <f>IF(AH260="","",Config!$B$9 + SUM($AH$2:AH260))</f>
        <v/>
      </c>
      <c r="AN260" s="15">
        <f>IF(AI260="","",Config!$B$9 + SUM($AI$2:AI260))</f>
        <v/>
      </c>
      <c r="AO260" s="16">
        <f>IF(P260="","",IF(P260&gt;0,1,0))</f>
        <v/>
      </c>
      <c r="AP260" s="16">
        <f>IF(Q260="","",IF(Q260&gt;0,1,0))</f>
        <v/>
      </c>
      <c r="AQ260" s="16">
        <f>IF(R260="","",IF(R260&gt;0,1,0))</f>
        <v/>
      </c>
      <c r="AR260" s="16">
        <f>IF(S260="","",IF(S260&gt;0,1,0))</f>
        <v/>
      </c>
      <c r="AS260" s="16">
        <f>IF(T260="","",IF(T260&gt;0,1,0))</f>
        <v/>
      </c>
      <c r="AT260" s="17">
        <f>IF(Z260="","",IF(AT259="",Z260,MAX(AT259,Z260)))</f>
        <v/>
      </c>
      <c r="AU260" s="17">
        <f>IF(AA260="","",IF(AU259="",AA260,MAX(AU259,AA260)))</f>
        <v/>
      </c>
      <c r="AV260" s="17">
        <f>IF(AB260="","",IF(AV259="",AB260,MAX(AV259,AB260)))</f>
        <v/>
      </c>
      <c r="AW260" s="17">
        <f>IF(AC260="","",IF(AW259="",AC260,MAX(AW259,AC260)))</f>
        <v/>
      </c>
      <c r="AX260" s="17">
        <f>IF(AD260="","",IF(AX259="",AD260,MAX(AX259,AD260)))</f>
        <v/>
      </c>
      <c r="AY260" s="17">
        <f>IF(Z260="","",AT260-Z260)</f>
        <v/>
      </c>
      <c r="AZ260" s="17">
        <f>IF(AA260="","",AU260-AA260)</f>
        <v/>
      </c>
      <c r="BA260" s="17">
        <f>IF(AB260="","",AV260-AB260)</f>
        <v/>
      </c>
      <c r="BB260" s="17">
        <f>IF(AC260="","",AW260-AC260)</f>
        <v/>
      </c>
      <c r="BC260" s="17">
        <f>IF(AD260="","",AX260-AD260)</f>
        <v/>
      </c>
      <c r="BD260" s="17">
        <f>IF(OR(AE260="",B260=""),"",SUMIFS($AE$2:AE260,$B$2:B260,B260))</f>
        <v/>
      </c>
      <c r="BE260" s="17">
        <f>IF(OR(AF260="",B260=""),"",SUMIFS($AF$2:AF260,$B$2:B260,B260))</f>
        <v/>
      </c>
      <c r="BF260" s="17">
        <f>IF(OR(AG260="",B260=""),"",SUMIFS($AG$2:AG260,$B$2:B260,B260))</f>
        <v/>
      </c>
      <c r="BG260" s="17">
        <f>IF(OR(AH260="",B260=""),"",SUMIFS($AH$2:AH260,$B$2:B260,B260))</f>
        <v/>
      </c>
      <c r="BH260" s="17">
        <f>IF(OR(AI260="",B260=""),"",SUMIFS($AI$2:AI260,$B$2:B260,B260))</f>
        <v/>
      </c>
      <c r="BI260" s="17">
        <f>IF(AJ260="","",IF(BI259="",AJ260,MAX(BI259,AJ260)))</f>
        <v/>
      </c>
      <c r="BJ260" s="17">
        <f>IF(AK260="","",IF(BJ259="",AK260,MAX(BJ259,AK260)))</f>
        <v/>
      </c>
      <c r="BK260" s="17">
        <f>IF(AL260="","",IF(BK259="",AL260,MAX(BK259,AL260)))</f>
        <v/>
      </c>
      <c r="BL260" s="17">
        <f>IF(AM260="","",IF(BL259="",AM260,MAX(BL259,AM260)))</f>
        <v/>
      </c>
      <c r="BM260" s="17">
        <f>IF(AN260="","",IF(BM259="",AN260,MAX(BM259,AN260)))</f>
        <v/>
      </c>
      <c r="BN260" s="17">
        <f>IF(AJ260="","",BI260-AJ260)</f>
        <v/>
      </c>
      <c r="BO260" s="17">
        <f>IF(AK260="","",BJ260-AK260)</f>
        <v/>
      </c>
      <c r="BP260" s="17">
        <f>IF(AL260="","",BK260-AL260)</f>
        <v/>
      </c>
      <c r="BQ260" s="17">
        <f>IF(AM260="","",BL260-AM260)</f>
        <v/>
      </c>
      <c r="BR260" s="17">
        <f>IF(AN260="","",BM260-AN260)</f>
        <v/>
      </c>
    </row>
    <row r="261">
      <c r="A261">
        <f>ROW()-1</f>
        <v/>
      </c>
      <c r="B261" s="9" t="n"/>
      <c r="C261" s="12" t="n"/>
      <c r="D261" s="11">
        <f>IF(B261="","",CHOOSE(WEEKDAY(B261,2),"Lu","Ma","Mi","Jo","Vi","Sa","Du"))</f>
        <v/>
      </c>
      <c r="E261" s="11">
        <f>IF(OR(B261="",C261=""),"",IF(OR(WEEKDAY(B261,2)=1,WEEKDAY(B261,2)=5),"D",IF(AND(C261&gt;=TIME(15,30,0),C261&lt;TIME(16,30,0)),"C",IF(AND(AND(WEEKDAY(B261,2)&gt;=2,WEEKDAY(B261,2)&lt;=4),C261&gt;=TIME(16,35,0),C261&lt;TIME(17,0,0)),"A1",IF(AND(AND(WEEKDAY(B261,2)&gt;=2,WEEKDAY(B261,2)&lt;=4),C261&gt;=TIME(17,0,0),C261&lt;TIME(18,0,0)),"A2",IF(AND(AND(WEEKDAY(B261,2)&gt;=2,WEEKDAY(B261,2)&lt;=4),C261&gt;=TIME(18,0,0),C261&lt;TIME(19,0,0)),"A3",IF(AND(AND(WEEKDAY(B261,2)&gt;=2,WEEKDAY(B261,2)&lt;=4),C261&gt;=TIME(22,0,0),C261&lt;TIME(22,45,0)),"B","Other")))))))</f>
        <v/>
      </c>
      <c r="F261" s="12" t="n"/>
      <c r="G261" s="12" t="n"/>
      <c r="H261" s="12" t="n"/>
      <c r="I261" s="12" t="n"/>
      <c r="J261" s="13" t="n"/>
      <c r="K261" s="13" t="n"/>
      <c r="L261" s="13" t="n"/>
      <c r="M261" s="13" t="n"/>
      <c r="N261" s="12" t="n"/>
      <c r="O261" s="12" t="n"/>
      <c r="P261" s="14">
        <f>IF(N261="","",IF(N261="SL",-1,K261/J261))</f>
        <v/>
      </c>
      <c r="Q261" s="14">
        <f>IF(N261="","",IF(OR(N261="SL",N261="TP0"),-1,L261/J261))</f>
        <v/>
      </c>
      <c r="R261" s="14">
        <f>IF(N261="","",IF(N261="TP2",M261/J261,-1))</f>
        <v/>
      </c>
      <c r="S261" s="14">
        <f>IF(N261="","",IF(N261="SL",-1,IF(N261="TP0",0.5*K261/J261,0.5*(K261+L261)/J261)))</f>
        <v/>
      </c>
      <c r="T261" s="14">
        <f>IF(N261="","",IF(N261="SL",-1,IF(N261="TP0",0.5*K261/J261-0.5,0.5*(K261+L261)/J261)))</f>
        <v/>
      </c>
      <c r="U261" s="15">
        <f>IF(P261="","",P261*J261/100*Config!$B$4)</f>
        <v/>
      </c>
      <c r="V261" s="15">
        <f>IF(Q261="","",Q261*J261/100*Config!$B$4)</f>
        <v/>
      </c>
      <c r="W261" s="15">
        <f>IF(R261="","",R261*J261/100*Config!$B$4)</f>
        <v/>
      </c>
      <c r="X261" s="15">
        <f>IF(S261="","",S261*J261/100*Config!$B$4)</f>
        <v/>
      </c>
      <c r="Y261" s="15">
        <f>IF(T261="","",T261*J261/100*Config!$B$4)</f>
        <v/>
      </c>
      <c r="Z261" s="15">
        <f>IF(U261="","",Config!$B$4 + SUM($U$2:U261))</f>
        <v/>
      </c>
      <c r="AA261" s="15">
        <f>IF(V261="","",Config!$B$4 + SUM($V$2:V261))</f>
        <v/>
      </c>
      <c r="AB261" s="15">
        <f>IF(W261="","",Config!$B$4 + SUM($W$2:W261))</f>
        <v/>
      </c>
      <c r="AC261" s="15">
        <f>IF(X261="","",Config!$B$4 + SUM($X$2:X261))</f>
        <v/>
      </c>
      <c r="AD261" s="15">
        <f>IF(Y261="","",Config!$B$4 + SUM($Y$2:Y261))</f>
        <v/>
      </c>
      <c r="AE261" s="15">
        <f>IF(P261="","",P261*J261/100*Config!$B$11)</f>
        <v/>
      </c>
      <c r="AF261" s="15">
        <f>IF(Q261="","",Q261*J261/100*Config!$B$11)</f>
        <v/>
      </c>
      <c r="AG261" s="15">
        <f>IF(R261="","",R261*J261/100*Config!$B$11)</f>
        <v/>
      </c>
      <c r="AH261" s="15">
        <f>IF(S261="","",S261*J261/100*Config!$B$11)</f>
        <v/>
      </c>
      <c r="AI261" s="15">
        <f>IF(T261="","",T261*J261/100*Config!$B$11)</f>
        <v/>
      </c>
      <c r="AJ261" s="15">
        <f>IF(AE261="","",Config!$B$9 + SUM($AE$2:AE261))</f>
        <v/>
      </c>
      <c r="AK261" s="15">
        <f>IF(AF261="","",Config!$B$9 + SUM($AF$2:AF261))</f>
        <v/>
      </c>
      <c r="AL261" s="15">
        <f>IF(AG261="","",Config!$B$9 + SUM($AG$2:AG261))</f>
        <v/>
      </c>
      <c r="AM261" s="15">
        <f>IF(AH261="","",Config!$B$9 + SUM($AH$2:AH261))</f>
        <v/>
      </c>
      <c r="AN261" s="15">
        <f>IF(AI261="","",Config!$B$9 + SUM($AI$2:AI261))</f>
        <v/>
      </c>
      <c r="AO261" s="16">
        <f>IF(P261="","",IF(P261&gt;0,1,0))</f>
        <v/>
      </c>
      <c r="AP261" s="16">
        <f>IF(Q261="","",IF(Q261&gt;0,1,0))</f>
        <v/>
      </c>
      <c r="AQ261" s="16">
        <f>IF(R261="","",IF(R261&gt;0,1,0))</f>
        <v/>
      </c>
      <c r="AR261" s="16">
        <f>IF(S261="","",IF(S261&gt;0,1,0))</f>
        <v/>
      </c>
      <c r="AS261" s="16">
        <f>IF(T261="","",IF(T261&gt;0,1,0))</f>
        <v/>
      </c>
      <c r="AT261" s="17">
        <f>IF(Z261="","",IF(AT260="",Z261,MAX(AT260,Z261)))</f>
        <v/>
      </c>
      <c r="AU261" s="17">
        <f>IF(AA261="","",IF(AU260="",AA261,MAX(AU260,AA261)))</f>
        <v/>
      </c>
      <c r="AV261" s="17">
        <f>IF(AB261="","",IF(AV260="",AB261,MAX(AV260,AB261)))</f>
        <v/>
      </c>
      <c r="AW261" s="17">
        <f>IF(AC261="","",IF(AW260="",AC261,MAX(AW260,AC261)))</f>
        <v/>
      </c>
      <c r="AX261" s="17">
        <f>IF(AD261="","",IF(AX260="",AD261,MAX(AX260,AD261)))</f>
        <v/>
      </c>
      <c r="AY261" s="17">
        <f>IF(Z261="","",AT261-Z261)</f>
        <v/>
      </c>
      <c r="AZ261" s="17">
        <f>IF(AA261="","",AU261-AA261)</f>
        <v/>
      </c>
      <c r="BA261" s="17">
        <f>IF(AB261="","",AV261-AB261)</f>
        <v/>
      </c>
      <c r="BB261" s="17">
        <f>IF(AC261="","",AW261-AC261)</f>
        <v/>
      </c>
      <c r="BC261" s="17">
        <f>IF(AD261="","",AX261-AD261)</f>
        <v/>
      </c>
      <c r="BD261" s="17">
        <f>IF(OR(AE261="",B261=""),"",SUMIFS($AE$2:AE261,$B$2:B261,B261))</f>
        <v/>
      </c>
      <c r="BE261" s="17">
        <f>IF(OR(AF261="",B261=""),"",SUMIFS($AF$2:AF261,$B$2:B261,B261))</f>
        <v/>
      </c>
      <c r="BF261" s="17">
        <f>IF(OR(AG261="",B261=""),"",SUMIFS($AG$2:AG261,$B$2:B261,B261))</f>
        <v/>
      </c>
      <c r="BG261" s="17">
        <f>IF(OR(AH261="",B261=""),"",SUMIFS($AH$2:AH261,$B$2:B261,B261))</f>
        <v/>
      </c>
      <c r="BH261" s="17">
        <f>IF(OR(AI261="",B261=""),"",SUMIFS($AI$2:AI261,$B$2:B261,B261))</f>
        <v/>
      </c>
      <c r="BI261" s="17">
        <f>IF(AJ261="","",IF(BI260="",AJ261,MAX(BI260,AJ261)))</f>
        <v/>
      </c>
      <c r="BJ261" s="17">
        <f>IF(AK261="","",IF(BJ260="",AK261,MAX(BJ260,AK261)))</f>
        <v/>
      </c>
      <c r="BK261" s="17">
        <f>IF(AL261="","",IF(BK260="",AL261,MAX(BK260,AL261)))</f>
        <v/>
      </c>
      <c r="BL261" s="17">
        <f>IF(AM261="","",IF(BL260="",AM261,MAX(BL260,AM261)))</f>
        <v/>
      </c>
      <c r="BM261" s="17">
        <f>IF(AN261="","",IF(BM260="",AN261,MAX(BM260,AN261)))</f>
        <v/>
      </c>
      <c r="BN261" s="17">
        <f>IF(AJ261="","",BI261-AJ261)</f>
        <v/>
      </c>
      <c r="BO261" s="17">
        <f>IF(AK261="","",BJ261-AK261)</f>
        <v/>
      </c>
      <c r="BP261" s="17">
        <f>IF(AL261="","",BK261-AL261)</f>
        <v/>
      </c>
      <c r="BQ261" s="17">
        <f>IF(AM261="","",BL261-AM261)</f>
        <v/>
      </c>
      <c r="BR261" s="17">
        <f>IF(AN261="","",BM261-AN261)</f>
        <v/>
      </c>
    </row>
    <row r="262">
      <c r="A262">
        <f>ROW()-1</f>
        <v/>
      </c>
      <c r="B262" s="9" t="n"/>
      <c r="C262" s="12" t="n"/>
      <c r="D262" s="11">
        <f>IF(B262="","",CHOOSE(WEEKDAY(B262,2),"Lu","Ma","Mi","Jo","Vi","Sa","Du"))</f>
        <v/>
      </c>
      <c r="E262" s="11">
        <f>IF(OR(B262="",C262=""),"",IF(OR(WEEKDAY(B262,2)=1,WEEKDAY(B262,2)=5),"D",IF(AND(C262&gt;=TIME(15,30,0),C262&lt;TIME(16,30,0)),"C",IF(AND(AND(WEEKDAY(B262,2)&gt;=2,WEEKDAY(B262,2)&lt;=4),C262&gt;=TIME(16,35,0),C262&lt;TIME(17,0,0)),"A1",IF(AND(AND(WEEKDAY(B262,2)&gt;=2,WEEKDAY(B262,2)&lt;=4),C262&gt;=TIME(17,0,0),C262&lt;TIME(18,0,0)),"A2",IF(AND(AND(WEEKDAY(B262,2)&gt;=2,WEEKDAY(B262,2)&lt;=4),C262&gt;=TIME(18,0,0),C262&lt;TIME(19,0,0)),"A3",IF(AND(AND(WEEKDAY(B262,2)&gt;=2,WEEKDAY(B262,2)&lt;=4),C262&gt;=TIME(22,0,0),C262&lt;TIME(22,45,0)),"B","Other")))))))</f>
        <v/>
      </c>
      <c r="F262" s="12" t="n"/>
      <c r="G262" s="12" t="n"/>
      <c r="H262" s="12" t="n"/>
      <c r="I262" s="12" t="n"/>
      <c r="J262" s="13" t="n"/>
      <c r="K262" s="13" t="n"/>
      <c r="L262" s="13" t="n"/>
      <c r="M262" s="13" t="n"/>
      <c r="N262" s="12" t="n"/>
      <c r="O262" s="12" t="n"/>
      <c r="P262" s="14">
        <f>IF(N262="","",IF(N262="SL",-1,K262/J262))</f>
        <v/>
      </c>
      <c r="Q262" s="14">
        <f>IF(N262="","",IF(OR(N262="SL",N262="TP0"),-1,L262/J262))</f>
        <v/>
      </c>
      <c r="R262" s="14">
        <f>IF(N262="","",IF(N262="TP2",M262/J262,-1))</f>
        <v/>
      </c>
      <c r="S262" s="14">
        <f>IF(N262="","",IF(N262="SL",-1,IF(N262="TP0",0.5*K262/J262,0.5*(K262+L262)/J262)))</f>
        <v/>
      </c>
      <c r="T262" s="14">
        <f>IF(N262="","",IF(N262="SL",-1,IF(N262="TP0",0.5*K262/J262-0.5,0.5*(K262+L262)/J262)))</f>
        <v/>
      </c>
      <c r="U262" s="15">
        <f>IF(P262="","",P262*J262/100*Config!$B$4)</f>
        <v/>
      </c>
      <c r="V262" s="15">
        <f>IF(Q262="","",Q262*J262/100*Config!$B$4)</f>
        <v/>
      </c>
      <c r="W262" s="15">
        <f>IF(R262="","",R262*J262/100*Config!$B$4)</f>
        <v/>
      </c>
      <c r="X262" s="15">
        <f>IF(S262="","",S262*J262/100*Config!$B$4)</f>
        <v/>
      </c>
      <c r="Y262" s="15">
        <f>IF(T262="","",T262*J262/100*Config!$B$4)</f>
        <v/>
      </c>
      <c r="Z262" s="15">
        <f>IF(U262="","",Config!$B$4 + SUM($U$2:U262))</f>
        <v/>
      </c>
      <c r="AA262" s="15">
        <f>IF(V262="","",Config!$B$4 + SUM($V$2:V262))</f>
        <v/>
      </c>
      <c r="AB262" s="15">
        <f>IF(W262="","",Config!$B$4 + SUM($W$2:W262))</f>
        <v/>
      </c>
      <c r="AC262" s="15">
        <f>IF(X262="","",Config!$B$4 + SUM($X$2:X262))</f>
        <v/>
      </c>
      <c r="AD262" s="15">
        <f>IF(Y262="","",Config!$B$4 + SUM($Y$2:Y262))</f>
        <v/>
      </c>
      <c r="AE262" s="15">
        <f>IF(P262="","",P262*J262/100*Config!$B$11)</f>
        <v/>
      </c>
      <c r="AF262" s="15">
        <f>IF(Q262="","",Q262*J262/100*Config!$B$11)</f>
        <v/>
      </c>
      <c r="AG262" s="15">
        <f>IF(R262="","",R262*J262/100*Config!$B$11)</f>
        <v/>
      </c>
      <c r="AH262" s="15">
        <f>IF(S262="","",S262*J262/100*Config!$B$11)</f>
        <v/>
      </c>
      <c r="AI262" s="15">
        <f>IF(T262="","",T262*J262/100*Config!$B$11)</f>
        <v/>
      </c>
      <c r="AJ262" s="15">
        <f>IF(AE262="","",Config!$B$9 + SUM($AE$2:AE262))</f>
        <v/>
      </c>
      <c r="AK262" s="15">
        <f>IF(AF262="","",Config!$B$9 + SUM($AF$2:AF262))</f>
        <v/>
      </c>
      <c r="AL262" s="15">
        <f>IF(AG262="","",Config!$B$9 + SUM($AG$2:AG262))</f>
        <v/>
      </c>
      <c r="AM262" s="15">
        <f>IF(AH262="","",Config!$B$9 + SUM($AH$2:AH262))</f>
        <v/>
      </c>
      <c r="AN262" s="15">
        <f>IF(AI262="","",Config!$B$9 + SUM($AI$2:AI262))</f>
        <v/>
      </c>
      <c r="AO262" s="16">
        <f>IF(P262="","",IF(P262&gt;0,1,0))</f>
        <v/>
      </c>
      <c r="AP262" s="16">
        <f>IF(Q262="","",IF(Q262&gt;0,1,0))</f>
        <v/>
      </c>
      <c r="AQ262" s="16">
        <f>IF(R262="","",IF(R262&gt;0,1,0))</f>
        <v/>
      </c>
      <c r="AR262" s="16">
        <f>IF(S262="","",IF(S262&gt;0,1,0))</f>
        <v/>
      </c>
      <c r="AS262" s="16">
        <f>IF(T262="","",IF(T262&gt;0,1,0))</f>
        <v/>
      </c>
      <c r="AT262" s="17">
        <f>IF(Z262="","",IF(AT261="",Z262,MAX(AT261,Z262)))</f>
        <v/>
      </c>
      <c r="AU262" s="17">
        <f>IF(AA262="","",IF(AU261="",AA262,MAX(AU261,AA262)))</f>
        <v/>
      </c>
      <c r="AV262" s="17">
        <f>IF(AB262="","",IF(AV261="",AB262,MAX(AV261,AB262)))</f>
        <v/>
      </c>
      <c r="AW262" s="17">
        <f>IF(AC262="","",IF(AW261="",AC262,MAX(AW261,AC262)))</f>
        <v/>
      </c>
      <c r="AX262" s="17">
        <f>IF(AD262="","",IF(AX261="",AD262,MAX(AX261,AD262)))</f>
        <v/>
      </c>
      <c r="AY262" s="17">
        <f>IF(Z262="","",AT262-Z262)</f>
        <v/>
      </c>
      <c r="AZ262" s="17">
        <f>IF(AA262="","",AU262-AA262)</f>
        <v/>
      </c>
      <c r="BA262" s="17">
        <f>IF(AB262="","",AV262-AB262)</f>
        <v/>
      </c>
      <c r="BB262" s="17">
        <f>IF(AC262="","",AW262-AC262)</f>
        <v/>
      </c>
      <c r="BC262" s="17">
        <f>IF(AD262="","",AX262-AD262)</f>
        <v/>
      </c>
      <c r="BD262" s="17">
        <f>IF(OR(AE262="",B262=""),"",SUMIFS($AE$2:AE262,$B$2:B262,B262))</f>
        <v/>
      </c>
      <c r="BE262" s="17">
        <f>IF(OR(AF262="",B262=""),"",SUMIFS($AF$2:AF262,$B$2:B262,B262))</f>
        <v/>
      </c>
      <c r="BF262" s="17">
        <f>IF(OR(AG262="",B262=""),"",SUMIFS($AG$2:AG262,$B$2:B262,B262))</f>
        <v/>
      </c>
      <c r="BG262" s="17">
        <f>IF(OR(AH262="",B262=""),"",SUMIFS($AH$2:AH262,$B$2:B262,B262))</f>
        <v/>
      </c>
      <c r="BH262" s="17">
        <f>IF(OR(AI262="",B262=""),"",SUMIFS($AI$2:AI262,$B$2:B262,B262))</f>
        <v/>
      </c>
      <c r="BI262" s="17">
        <f>IF(AJ262="","",IF(BI261="",AJ262,MAX(BI261,AJ262)))</f>
        <v/>
      </c>
      <c r="BJ262" s="17">
        <f>IF(AK262="","",IF(BJ261="",AK262,MAX(BJ261,AK262)))</f>
        <v/>
      </c>
      <c r="BK262" s="17">
        <f>IF(AL262="","",IF(BK261="",AL262,MAX(BK261,AL262)))</f>
        <v/>
      </c>
      <c r="BL262" s="17">
        <f>IF(AM262="","",IF(BL261="",AM262,MAX(BL261,AM262)))</f>
        <v/>
      </c>
      <c r="BM262" s="17">
        <f>IF(AN262="","",IF(BM261="",AN262,MAX(BM261,AN262)))</f>
        <v/>
      </c>
      <c r="BN262" s="17">
        <f>IF(AJ262="","",BI262-AJ262)</f>
        <v/>
      </c>
      <c r="BO262" s="17">
        <f>IF(AK262="","",BJ262-AK262)</f>
        <v/>
      </c>
      <c r="BP262" s="17">
        <f>IF(AL262="","",BK262-AL262)</f>
        <v/>
      </c>
      <c r="BQ262" s="17">
        <f>IF(AM262="","",BL262-AM262)</f>
        <v/>
      </c>
      <c r="BR262" s="17">
        <f>IF(AN262="","",BM262-AN262)</f>
        <v/>
      </c>
    </row>
    <row r="263">
      <c r="A263">
        <f>ROW()-1</f>
        <v/>
      </c>
      <c r="B263" s="9" t="n"/>
      <c r="C263" s="12" t="n"/>
      <c r="D263" s="11">
        <f>IF(B263="","",CHOOSE(WEEKDAY(B263,2),"Lu","Ma","Mi","Jo","Vi","Sa","Du"))</f>
        <v/>
      </c>
      <c r="E263" s="11">
        <f>IF(OR(B263="",C263=""),"",IF(OR(WEEKDAY(B263,2)=1,WEEKDAY(B263,2)=5),"D",IF(AND(C263&gt;=TIME(15,30,0),C263&lt;TIME(16,30,0)),"C",IF(AND(AND(WEEKDAY(B263,2)&gt;=2,WEEKDAY(B263,2)&lt;=4),C263&gt;=TIME(16,35,0),C263&lt;TIME(17,0,0)),"A1",IF(AND(AND(WEEKDAY(B263,2)&gt;=2,WEEKDAY(B263,2)&lt;=4),C263&gt;=TIME(17,0,0),C263&lt;TIME(18,0,0)),"A2",IF(AND(AND(WEEKDAY(B263,2)&gt;=2,WEEKDAY(B263,2)&lt;=4),C263&gt;=TIME(18,0,0),C263&lt;TIME(19,0,0)),"A3",IF(AND(AND(WEEKDAY(B263,2)&gt;=2,WEEKDAY(B263,2)&lt;=4),C263&gt;=TIME(22,0,0),C263&lt;TIME(22,45,0)),"B","Other")))))))</f>
        <v/>
      </c>
      <c r="F263" s="12" t="n"/>
      <c r="G263" s="12" t="n"/>
      <c r="H263" s="12" t="n"/>
      <c r="I263" s="12" t="n"/>
      <c r="J263" s="13" t="n"/>
      <c r="K263" s="13" t="n"/>
      <c r="L263" s="13" t="n"/>
      <c r="M263" s="13" t="n"/>
      <c r="N263" s="12" t="n"/>
      <c r="O263" s="12" t="n"/>
      <c r="P263" s="14">
        <f>IF(N263="","",IF(N263="SL",-1,K263/J263))</f>
        <v/>
      </c>
      <c r="Q263" s="14">
        <f>IF(N263="","",IF(OR(N263="SL",N263="TP0"),-1,L263/J263))</f>
        <v/>
      </c>
      <c r="R263" s="14">
        <f>IF(N263="","",IF(N263="TP2",M263/J263,-1))</f>
        <v/>
      </c>
      <c r="S263" s="14">
        <f>IF(N263="","",IF(N263="SL",-1,IF(N263="TP0",0.5*K263/J263,0.5*(K263+L263)/J263)))</f>
        <v/>
      </c>
      <c r="T263" s="14">
        <f>IF(N263="","",IF(N263="SL",-1,IF(N263="TP0",0.5*K263/J263-0.5,0.5*(K263+L263)/J263)))</f>
        <v/>
      </c>
      <c r="U263" s="15">
        <f>IF(P263="","",P263*J263/100*Config!$B$4)</f>
        <v/>
      </c>
      <c r="V263" s="15">
        <f>IF(Q263="","",Q263*J263/100*Config!$B$4)</f>
        <v/>
      </c>
      <c r="W263" s="15">
        <f>IF(R263="","",R263*J263/100*Config!$B$4)</f>
        <v/>
      </c>
      <c r="X263" s="15">
        <f>IF(S263="","",S263*J263/100*Config!$B$4)</f>
        <v/>
      </c>
      <c r="Y263" s="15">
        <f>IF(T263="","",T263*J263/100*Config!$B$4)</f>
        <v/>
      </c>
      <c r="Z263" s="15">
        <f>IF(U263="","",Config!$B$4 + SUM($U$2:U263))</f>
        <v/>
      </c>
      <c r="AA263" s="15">
        <f>IF(V263="","",Config!$B$4 + SUM($V$2:V263))</f>
        <v/>
      </c>
      <c r="AB263" s="15">
        <f>IF(W263="","",Config!$B$4 + SUM($W$2:W263))</f>
        <v/>
      </c>
      <c r="AC263" s="15">
        <f>IF(X263="","",Config!$B$4 + SUM($X$2:X263))</f>
        <v/>
      </c>
      <c r="AD263" s="15">
        <f>IF(Y263="","",Config!$B$4 + SUM($Y$2:Y263))</f>
        <v/>
      </c>
      <c r="AE263" s="15">
        <f>IF(P263="","",P263*J263/100*Config!$B$11)</f>
        <v/>
      </c>
      <c r="AF263" s="15">
        <f>IF(Q263="","",Q263*J263/100*Config!$B$11)</f>
        <v/>
      </c>
      <c r="AG263" s="15">
        <f>IF(R263="","",R263*J263/100*Config!$B$11)</f>
        <v/>
      </c>
      <c r="AH263" s="15">
        <f>IF(S263="","",S263*J263/100*Config!$B$11)</f>
        <v/>
      </c>
      <c r="AI263" s="15">
        <f>IF(T263="","",T263*J263/100*Config!$B$11)</f>
        <v/>
      </c>
      <c r="AJ263" s="15">
        <f>IF(AE263="","",Config!$B$9 + SUM($AE$2:AE263))</f>
        <v/>
      </c>
      <c r="AK263" s="15">
        <f>IF(AF263="","",Config!$B$9 + SUM($AF$2:AF263))</f>
        <v/>
      </c>
      <c r="AL263" s="15">
        <f>IF(AG263="","",Config!$B$9 + SUM($AG$2:AG263))</f>
        <v/>
      </c>
      <c r="AM263" s="15">
        <f>IF(AH263="","",Config!$B$9 + SUM($AH$2:AH263))</f>
        <v/>
      </c>
      <c r="AN263" s="15">
        <f>IF(AI263="","",Config!$B$9 + SUM($AI$2:AI263))</f>
        <v/>
      </c>
      <c r="AO263" s="16">
        <f>IF(P263="","",IF(P263&gt;0,1,0))</f>
        <v/>
      </c>
      <c r="AP263" s="16">
        <f>IF(Q263="","",IF(Q263&gt;0,1,0))</f>
        <v/>
      </c>
      <c r="AQ263" s="16">
        <f>IF(R263="","",IF(R263&gt;0,1,0))</f>
        <v/>
      </c>
      <c r="AR263" s="16">
        <f>IF(S263="","",IF(S263&gt;0,1,0))</f>
        <v/>
      </c>
      <c r="AS263" s="16">
        <f>IF(T263="","",IF(T263&gt;0,1,0))</f>
        <v/>
      </c>
      <c r="AT263" s="17">
        <f>IF(Z263="","",IF(AT262="",Z263,MAX(AT262,Z263)))</f>
        <v/>
      </c>
      <c r="AU263" s="17">
        <f>IF(AA263="","",IF(AU262="",AA263,MAX(AU262,AA263)))</f>
        <v/>
      </c>
      <c r="AV263" s="17">
        <f>IF(AB263="","",IF(AV262="",AB263,MAX(AV262,AB263)))</f>
        <v/>
      </c>
      <c r="AW263" s="17">
        <f>IF(AC263="","",IF(AW262="",AC263,MAX(AW262,AC263)))</f>
        <v/>
      </c>
      <c r="AX263" s="17">
        <f>IF(AD263="","",IF(AX262="",AD263,MAX(AX262,AD263)))</f>
        <v/>
      </c>
      <c r="AY263" s="17">
        <f>IF(Z263="","",AT263-Z263)</f>
        <v/>
      </c>
      <c r="AZ263" s="17">
        <f>IF(AA263="","",AU263-AA263)</f>
        <v/>
      </c>
      <c r="BA263" s="17">
        <f>IF(AB263="","",AV263-AB263)</f>
        <v/>
      </c>
      <c r="BB263" s="17">
        <f>IF(AC263="","",AW263-AC263)</f>
        <v/>
      </c>
      <c r="BC263" s="17">
        <f>IF(AD263="","",AX263-AD263)</f>
        <v/>
      </c>
      <c r="BD263" s="17">
        <f>IF(OR(AE263="",B263=""),"",SUMIFS($AE$2:AE263,$B$2:B263,B263))</f>
        <v/>
      </c>
      <c r="BE263" s="17">
        <f>IF(OR(AF263="",B263=""),"",SUMIFS($AF$2:AF263,$B$2:B263,B263))</f>
        <v/>
      </c>
      <c r="BF263" s="17">
        <f>IF(OR(AG263="",B263=""),"",SUMIFS($AG$2:AG263,$B$2:B263,B263))</f>
        <v/>
      </c>
      <c r="BG263" s="17">
        <f>IF(OR(AH263="",B263=""),"",SUMIFS($AH$2:AH263,$B$2:B263,B263))</f>
        <v/>
      </c>
      <c r="BH263" s="17">
        <f>IF(OR(AI263="",B263=""),"",SUMIFS($AI$2:AI263,$B$2:B263,B263))</f>
        <v/>
      </c>
      <c r="BI263" s="17">
        <f>IF(AJ263="","",IF(BI262="",AJ263,MAX(BI262,AJ263)))</f>
        <v/>
      </c>
      <c r="BJ263" s="17">
        <f>IF(AK263="","",IF(BJ262="",AK263,MAX(BJ262,AK263)))</f>
        <v/>
      </c>
      <c r="BK263" s="17">
        <f>IF(AL263="","",IF(BK262="",AL263,MAX(BK262,AL263)))</f>
        <v/>
      </c>
      <c r="BL263" s="17">
        <f>IF(AM263="","",IF(BL262="",AM263,MAX(BL262,AM263)))</f>
        <v/>
      </c>
      <c r="BM263" s="17">
        <f>IF(AN263="","",IF(BM262="",AN263,MAX(BM262,AN263)))</f>
        <v/>
      </c>
      <c r="BN263" s="17">
        <f>IF(AJ263="","",BI263-AJ263)</f>
        <v/>
      </c>
      <c r="BO263" s="17">
        <f>IF(AK263="","",BJ263-AK263)</f>
        <v/>
      </c>
      <c r="BP263" s="17">
        <f>IF(AL263="","",BK263-AL263)</f>
        <v/>
      </c>
      <c r="BQ263" s="17">
        <f>IF(AM263="","",BL263-AM263)</f>
        <v/>
      </c>
      <c r="BR263" s="17">
        <f>IF(AN263="","",BM263-AN263)</f>
        <v/>
      </c>
    </row>
    <row r="264">
      <c r="A264">
        <f>ROW()-1</f>
        <v/>
      </c>
      <c r="B264" s="9" t="n"/>
      <c r="C264" s="12" t="n"/>
      <c r="D264" s="11">
        <f>IF(B264="","",CHOOSE(WEEKDAY(B264,2),"Lu","Ma","Mi","Jo","Vi","Sa","Du"))</f>
        <v/>
      </c>
      <c r="E264" s="11">
        <f>IF(OR(B264="",C264=""),"",IF(OR(WEEKDAY(B264,2)=1,WEEKDAY(B264,2)=5),"D",IF(AND(C264&gt;=TIME(15,30,0),C264&lt;TIME(16,30,0)),"C",IF(AND(AND(WEEKDAY(B264,2)&gt;=2,WEEKDAY(B264,2)&lt;=4),C264&gt;=TIME(16,35,0),C264&lt;TIME(17,0,0)),"A1",IF(AND(AND(WEEKDAY(B264,2)&gt;=2,WEEKDAY(B264,2)&lt;=4),C264&gt;=TIME(17,0,0),C264&lt;TIME(18,0,0)),"A2",IF(AND(AND(WEEKDAY(B264,2)&gt;=2,WEEKDAY(B264,2)&lt;=4),C264&gt;=TIME(18,0,0),C264&lt;TIME(19,0,0)),"A3",IF(AND(AND(WEEKDAY(B264,2)&gt;=2,WEEKDAY(B264,2)&lt;=4),C264&gt;=TIME(22,0,0),C264&lt;TIME(22,45,0)),"B","Other")))))))</f>
        <v/>
      </c>
      <c r="F264" s="12" t="n"/>
      <c r="G264" s="12" t="n"/>
      <c r="H264" s="12" t="n"/>
      <c r="I264" s="12" t="n"/>
      <c r="J264" s="13" t="n"/>
      <c r="K264" s="13" t="n"/>
      <c r="L264" s="13" t="n"/>
      <c r="M264" s="13" t="n"/>
      <c r="N264" s="12" t="n"/>
      <c r="O264" s="12" t="n"/>
      <c r="P264" s="14">
        <f>IF(N264="","",IF(N264="SL",-1,K264/J264))</f>
        <v/>
      </c>
      <c r="Q264" s="14">
        <f>IF(N264="","",IF(OR(N264="SL",N264="TP0"),-1,L264/J264))</f>
        <v/>
      </c>
      <c r="R264" s="14">
        <f>IF(N264="","",IF(N264="TP2",M264/J264,-1))</f>
        <v/>
      </c>
      <c r="S264" s="14">
        <f>IF(N264="","",IF(N264="SL",-1,IF(N264="TP0",0.5*K264/J264,0.5*(K264+L264)/J264)))</f>
        <v/>
      </c>
      <c r="T264" s="14">
        <f>IF(N264="","",IF(N264="SL",-1,IF(N264="TP0",0.5*K264/J264-0.5,0.5*(K264+L264)/J264)))</f>
        <v/>
      </c>
      <c r="U264" s="15">
        <f>IF(P264="","",P264*J264/100*Config!$B$4)</f>
        <v/>
      </c>
      <c r="V264" s="15">
        <f>IF(Q264="","",Q264*J264/100*Config!$B$4)</f>
        <v/>
      </c>
      <c r="W264" s="15">
        <f>IF(R264="","",R264*J264/100*Config!$B$4)</f>
        <v/>
      </c>
      <c r="X264" s="15">
        <f>IF(S264="","",S264*J264/100*Config!$B$4)</f>
        <v/>
      </c>
      <c r="Y264" s="15">
        <f>IF(T264="","",T264*J264/100*Config!$B$4)</f>
        <v/>
      </c>
      <c r="Z264" s="15">
        <f>IF(U264="","",Config!$B$4 + SUM($U$2:U264))</f>
        <v/>
      </c>
      <c r="AA264" s="15">
        <f>IF(V264="","",Config!$B$4 + SUM($V$2:V264))</f>
        <v/>
      </c>
      <c r="AB264" s="15">
        <f>IF(W264="","",Config!$B$4 + SUM($W$2:W264))</f>
        <v/>
      </c>
      <c r="AC264" s="15">
        <f>IF(X264="","",Config!$B$4 + SUM($X$2:X264))</f>
        <v/>
      </c>
      <c r="AD264" s="15">
        <f>IF(Y264="","",Config!$B$4 + SUM($Y$2:Y264))</f>
        <v/>
      </c>
      <c r="AE264" s="15">
        <f>IF(P264="","",P264*J264/100*Config!$B$11)</f>
        <v/>
      </c>
      <c r="AF264" s="15">
        <f>IF(Q264="","",Q264*J264/100*Config!$B$11)</f>
        <v/>
      </c>
      <c r="AG264" s="15">
        <f>IF(R264="","",R264*J264/100*Config!$B$11)</f>
        <v/>
      </c>
      <c r="AH264" s="15">
        <f>IF(S264="","",S264*J264/100*Config!$B$11)</f>
        <v/>
      </c>
      <c r="AI264" s="15">
        <f>IF(T264="","",T264*J264/100*Config!$B$11)</f>
        <v/>
      </c>
      <c r="AJ264" s="15">
        <f>IF(AE264="","",Config!$B$9 + SUM($AE$2:AE264))</f>
        <v/>
      </c>
      <c r="AK264" s="15">
        <f>IF(AF264="","",Config!$B$9 + SUM($AF$2:AF264))</f>
        <v/>
      </c>
      <c r="AL264" s="15">
        <f>IF(AG264="","",Config!$B$9 + SUM($AG$2:AG264))</f>
        <v/>
      </c>
      <c r="AM264" s="15">
        <f>IF(AH264="","",Config!$B$9 + SUM($AH$2:AH264))</f>
        <v/>
      </c>
      <c r="AN264" s="15">
        <f>IF(AI264="","",Config!$B$9 + SUM($AI$2:AI264))</f>
        <v/>
      </c>
      <c r="AO264" s="16">
        <f>IF(P264="","",IF(P264&gt;0,1,0))</f>
        <v/>
      </c>
      <c r="AP264" s="16">
        <f>IF(Q264="","",IF(Q264&gt;0,1,0))</f>
        <v/>
      </c>
      <c r="AQ264" s="16">
        <f>IF(R264="","",IF(R264&gt;0,1,0))</f>
        <v/>
      </c>
      <c r="AR264" s="16">
        <f>IF(S264="","",IF(S264&gt;0,1,0))</f>
        <v/>
      </c>
      <c r="AS264" s="16">
        <f>IF(T264="","",IF(T264&gt;0,1,0))</f>
        <v/>
      </c>
      <c r="AT264" s="17">
        <f>IF(Z264="","",IF(AT263="",Z264,MAX(AT263,Z264)))</f>
        <v/>
      </c>
      <c r="AU264" s="17">
        <f>IF(AA264="","",IF(AU263="",AA264,MAX(AU263,AA264)))</f>
        <v/>
      </c>
      <c r="AV264" s="17">
        <f>IF(AB264="","",IF(AV263="",AB264,MAX(AV263,AB264)))</f>
        <v/>
      </c>
      <c r="AW264" s="17">
        <f>IF(AC264="","",IF(AW263="",AC264,MAX(AW263,AC264)))</f>
        <v/>
      </c>
      <c r="AX264" s="17">
        <f>IF(AD264="","",IF(AX263="",AD264,MAX(AX263,AD264)))</f>
        <v/>
      </c>
      <c r="AY264" s="17">
        <f>IF(Z264="","",AT264-Z264)</f>
        <v/>
      </c>
      <c r="AZ264" s="17">
        <f>IF(AA264="","",AU264-AA264)</f>
        <v/>
      </c>
      <c r="BA264" s="17">
        <f>IF(AB264="","",AV264-AB264)</f>
        <v/>
      </c>
      <c r="BB264" s="17">
        <f>IF(AC264="","",AW264-AC264)</f>
        <v/>
      </c>
      <c r="BC264" s="17">
        <f>IF(AD264="","",AX264-AD264)</f>
        <v/>
      </c>
      <c r="BD264" s="17">
        <f>IF(OR(AE264="",B264=""),"",SUMIFS($AE$2:AE264,$B$2:B264,B264))</f>
        <v/>
      </c>
      <c r="BE264" s="17">
        <f>IF(OR(AF264="",B264=""),"",SUMIFS($AF$2:AF264,$B$2:B264,B264))</f>
        <v/>
      </c>
      <c r="BF264" s="17">
        <f>IF(OR(AG264="",B264=""),"",SUMIFS($AG$2:AG264,$B$2:B264,B264))</f>
        <v/>
      </c>
      <c r="BG264" s="17">
        <f>IF(OR(AH264="",B264=""),"",SUMIFS($AH$2:AH264,$B$2:B264,B264))</f>
        <v/>
      </c>
      <c r="BH264" s="17">
        <f>IF(OR(AI264="",B264=""),"",SUMIFS($AI$2:AI264,$B$2:B264,B264))</f>
        <v/>
      </c>
      <c r="BI264" s="17">
        <f>IF(AJ264="","",IF(BI263="",AJ264,MAX(BI263,AJ264)))</f>
        <v/>
      </c>
      <c r="BJ264" s="17">
        <f>IF(AK264="","",IF(BJ263="",AK264,MAX(BJ263,AK264)))</f>
        <v/>
      </c>
      <c r="BK264" s="17">
        <f>IF(AL264="","",IF(BK263="",AL264,MAX(BK263,AL264)))</f>
        <v/>
      </c>
      <c r="BL264" s="17">
        <f>IF(AM264="","",IF(BL263="",AM264,MAX(BL263,AM264)))</f>
        <v/>
      </c>
      <c r="BM264" s="17">
        <f>IF(AN264="","",IF(BM263="",AN264,MAX(BM263,AN264)))</f>
        <v/>
      </c>
      <c r="BN264" s="17">
        <f>IF(AJ264="","",BI264-AJ264)</f>
        <v/>
      </c>
      <c r="BO264" s="17">
        <f>IF(AK264="","",BJ264-AK264)</f>
        <v/>
      </c>
      <c r="BP264" s="17">
        <f>IF(AL264="","",BK264-AL264)</f>
        <v/>
      </c>
      <c r="BQ264" s="17">
        <f>IF(AM264="","",BL264-AM264)</f>
        <v/>
      </c>
      <c r="BR264" s="17">
        <f>IF(AN264="","",BM264-AN264)</f>
        <v/>
      </c>
    </row>
    <row r="265">
      <c r="A265">
        <f>ROW()-1</f>
        <v/>
      </c>
      <c r="B265" s="9" t="n"/>
      <c r="C265" s="12" t="n"/>
      <c r="D265" s="11">
        <f>IF(B265="","",CHOOSE(WEEKDAY(B265,2),"Lu","Ma","Mi","Jo","Vi","Sa","Du"))</f>
        <v/>
      </c>
      <c r="E265" s="11">
        <f>IF(OR(B265="",C265=""),"",IF(OR(WEEKDAY(B265,2)=1,WEEKDAY(B265,2)=5),"D",IF(AND(C265&gt;=TIME(15,30,0),C265&lt;TIME(16,30,0)),"C",IF(AND(AND(WEEKDAY(B265,2)&gt;=2,WEEKDAY(B265,2)&lt;=4),C265&gt;=TIME(16,35,0),C265&lt;TIME(17,0,0)),"A1",IF(AND(AND(WEEKDAY(B265,2)&gt;=2,WEEKDAY(B265,2)&lt;=4),C265&gt;=TIME(17,0,0),C265&lt;TIME(18,0,0)),"A2",IF(AND(AND(WEEKDAY(B265,2)&gt;=2,WEEKDAY(B265,2)&lt;=4),C265&gt;=TIME(18,0,0),C265&lt;TIME(19,0,0)),"A3",IF(AND(AND(WEEKDAY(B265,2)&gt;=2,WEEKDAY(B265,2)&lt;=4),C265&gt;=TIME(22,0,0),C265&lt;TIME(22,45,0)),"B","Other")))))))</f>
        <v/>
      </c>
      <c r="F265" s="12" t="n"/>
      <c r="G265" s="12" t="n"/>
      <c r="H265" s="12" t="n"/>
      <c r="I265" s="12" t="n"/>
      <c r="J265" s="13" t="n"/>
      <c r="K265" s="13" t="n"/>
      <c r="L265" s="13" t="n"/>
      <c r="M265" s="13" t="n"/>
      <c r="N265" s="12" t="n"/>
      <c r="O265" s="12" t="n"/>
      <c r="P265" s="14">
        <f>IF(N265="","",IF(N265="SL",-1,K265/J265))</f>
        <v/>
      </c>
      <c r="Q265" s="14">
        <f>IF(N265="","",IF(OR(N265="SL",N265="TP0"),-1,L265/J265))</f>
        <v/>
      </c>
      <c r="R265" s="14">
        <f>IF(N265="","",IF(N265="TP2",M265/J265,-1))</f>
        <v/>
      </c>
      <c r="S265" s="14">
        <f>IF(N265="","",IF(N265="SL",-1,IF(N265="TP0",0.5*K265/J265,0.5*(K265+L265)/J265)))</f>
        <v/>
      </c>
      <c r="T265" s="14">
        <f>IF(N265="","",IF(N265="SL",-1,IF(N265="TP0",0.5*K265/J265-0.5,0.5*(K265+L265)/J265)))</f>
        <v/>
      </c>
      <c r="U265" s="15">
        <f>IF(P265="","",P265*J265/100*Config!$B$4)</f>
        <v/>
      </c>
      <c r="V265" s="15">
        <f>IF(Q265="","",Q265*J265/100*Config!$B$4)</f>
        <v/>
      </c>
      <c r="W265" s="15">
        <f>IF(R265="","",R265*J265/100*Config!$B$4)</f>
        <v/>
      </c>
      <c r="X265" s="15">
        <f>IF(S265="","",S265*J265/100*Config!$B$4)</f>
        <v/>
      </c>
      <c r="Y265" s="15">
        <f>IF(T265="","",T265*J265/100*Config!$B$4)</f>
        <v/>
      </c>
      <c r="Z265" s="15">
        <f>IF(U265="","",Config!$B$4 + SUM($U$2:U265))</f>
        <v/>
      </c>
      <c r="AA265" s="15">
        <f>IF(V265="","",Config!$B$4 + SUM($V$2:V265))</f>
        <v/>
      </c>
      <c r="AB265" s="15">
        <f>IF(W265="","",Config!$B$4 + SUM($W$2:W265))</f>
        <v/>
      </c>
      <c r="AC265" s="15">
        <f>IF(X265="","",Config!$B$4 + SUM($X$2:X265))</f>
        <v/>
      </c>
      <c r="AD265" s="15">
        <f>IF(Y265="","",Config!$B$4 + SUM($Y$2:Y265))</f>
        <v/>
      </c>
      <c r="AE265" s="15">
        <f>IF(P265="","",P265*J265/100*Config!$B$11)</f>
        <v/>
      </c>
      <c r="AF265" s="15">
        <f>IF(Q265="","",Q265*J265/100*Config!$B$11)</f>
        <v/>
      </c>
      <c r="AG265" s="15">
        <f>IF(R265="","",R265*J265/100*Config!$B$11)</f>
        <v/>
      </c>
      <c r="AH265" s="15">
        <f>IF(S265="","",S265*J265/100*Config!$B$11)</f>
        <v/>
      </c>
      <c r="AI265" s="15">
        <f>IF(T265="","",T265*J265/100*Config!$B$11)</f>
        <v/>
      </c>
      <c r="AJ265" s="15">
        <f>IF(AE265="","",Config!$B$9 + SUM($AE$2:AE265))</f>
        <v/>
      </c>
      <c r="AK265" s="15">
        <f>IF(AF265="","",Config!$B$9 + SUM($AF$2:AF265))</f>
        <v/>
      </c>
      <c r="AL265" s="15">
        <f>IF(AG265="","",Config!$B$9 + SUM($AG$2:AG265))</f>
        <v/>
      </c>
      <c r="AM265" s="15">
        <f>IF(AH265="","",Config!$B$9 + SUM($AH$2:AH265))</f>
        <v/>
      </c>
      <c r="AN265" s="15">
        <f>IF(AI265="","",Config!$B$9 + SUM($AI$2:AI265))</f>
        <v/>
      </c>
      <c r="AO265" s="16">
        <f>IF(P265="","",IF(P265&gt;0,1,0))</f>
        <v/>
      </c>
      <c r="AP265" s="16">
        <f>IF(Q265="","",IF(Q265&gt;0,1,0))</f>
        <v/>
      </c>
      <c r="AQ265" s="16">
        <f>IF(R265="","",IF(R265&gt;0,1,0))</f>
        <v/>
      </c>
      <c r="AR265" s="16">
        <f>IF(S265="","",IF(S265&gt;0,1,0))</f>
        <v/>
      </c>
      <c r="AS265" s="16">
        <f>IF(T265="","",IF(T265&gt;0,1,0))</f>
        <v/>
      </c>
      <c r="AT265" s="17">
        <f>IF(Z265="","",IF(AT264="",Z265,MAX(AT264,Z265)))</f>
        <v/>
      </c>
      <c r="AU265" s="17">
        <f>IF(AA265="","",IF(AU264="",AA265,MAX(AU264,AA265)))</f>
        <v/>
      </c>
      <c r="AV265" s="17">
        <f>IF(AB265="","",IF(AV264="",AB265,MAX(AV264,AB265)))</f>
        <v/>
      </c>
      <c r="AW265" s="17">
        <f>IF(AC265="","",IF(AW264="",AC265,MAX(AW264,AC265)))</f>
        <v/>
      </c>
      <c r="AX265" s="17">
        <f>IF(AD265="","",IF(AX264="",AD265,MAX(AX264,AD265)))</f>
        <v/>
      </c>
      <c r="AY265" s="17">
        <f>IF(Z265="","",AT265-Z265)</f>
        <v/>
      </c>
      <c r="AZ265" s="17">
        <f>IF(AA265="","",AU265-AA265)</f>
        <v/>
      </c>
      <c r="BA265" s="17">
        <f>IF(AB265="","",AV265-AB265)</f>
        <v/>
      </c>
      <c r="BB265" s="17">
        <f>IF(AC265="","",AW265-AC265)</f>
        <v/>
      </c>
      <c r="BC265" s="17">
        <f>IF(AD265="","",AX265-AD265)</f>
        <v/>
      </c>
      <c r="BD265" s="17">
        <f>IF(OR(AE265="",B265=""),"",SUMIFS($AE$2:AE265,$B$2:B265,B265))</f>
        <v/>
      </c>
      <c r="BE265" s="17">
        <f>IF(OR(AF265="",B265=""),"",SUMIFS($AF$2:AF265,$B$2:B265,B265))</f>
        <v/>
      </c>
      <c r="BF265" s="17">
        <f>IF(OR(AG265="",B265=""),"",SUMIFS($AG$2:AG265,$B$2:B265,B265))</f>
        <v/>
      </c>
      <c r="BG265" s="17">
        <f>IF(OR(AH265="",B265=""),"",SUMIFS($AH$2:AH265,$B$2:B265,B265))</f>
        <v/>
      </c>
      <c r="BH265" s="17">
        <f>IF(OR(AI265="",B265=""),"",SUMIFS($AI$2:AI265,$B$2:B265,B265))</f>
        <v/>
      </c>
      <c r="BI265" s="17">
        <f>IF(AJ265="","",IF(BI264="",AJ265,MAX(BI264,AJ265)))</f>
        <v/>
      </c>
      <c r="BJ265" s="17">
        <f>IF(AK265="","",IF(BJ264="",AK265,MAX(BJ264,AK265)))</f>
        <v/>
      </c>
      <c r="BK265" s="17">
        <f>IF(AL265="","",IF(BK264="",AL265,MAX(BK264,AL265)))</f>
        <v/>
      </c>
      <c r="BL265" s="17">
        <f>IF(AM265="","",IF(BL264="",AM265,MAX(BL264,AM265)))</f>
        <v/>
      </c>
      <c r="BM265" s="17">
        <f>IF(AN265="","",IF(BM264="",AN265,MAX(BM264,AN265)))</f>
        <v/>
      </c>
      <c r="BN265" s="17">
        <f>IF(AJ265="","",BI265-AJ265)</f>
        <v/>
      </c>
      <c r="BO265" s="17">
        <f>IF(AK265="","",BJ265-AK265)</f>
        <v/>
      </c>
      <c r="BP265" s="17">
        <f>IF(AL265="","",BK265-AL265)</f>
        <v/>
      </c>
      <c r="BQ265" s="17">
        <f>IF(AM265="","",BL265-AM265)</f>
        <v/>
      </c>
      <c r="BR265" s="17">
        <f>IF(AN265="","",BM265-AN265)</f>
        <v/>
      </c>
    </row>
    <row r="266">
      <c r="A266">
        <f>ROW()-1</f>
        <v/>
      </c>
      <c r="B266" s="9" t="n"/>
      <c r="C266" s="12" t="n"/>
      <c r="D266" s="11">
        <f>IF(B266="","",CHOOSE(WEEKDAY(B266,2),"Lu","Ma","Mi","Jo","Vi","Sa","Du"))</f>
        <v/>
      </c>
      <c r="E266" s="11">
        <f>IF(OR(B266="",C266=""),"",IF(OR(WEEKDAY(B266,2)=1,WEEKDAY(B266,2)=5),"D",IF(AND(C266&gt;=TIME(15,30,0),C266&lt;TIME(16,30,0)),"C",IF(AND(AND(WEEKDAY(B266,2)&gt;=2,WEEKDAY(B266,2)&lt;=4),C266&gt;=TIME(16,35,0),C266&lt;TIME(17,0,0)),"A1",IF(AND(AND(WEEKDAY(B266,2)&gt;=2,WEEKDAY(B266,2)&lt;=4),C266&gt;=TIME(17,0,0),C266&lt;TIME(18,0,0)),"A2",IF(AND(AND(WEEKDAY(B266,2)&gt;=2,WEEKDAY(B266,2)&lt;=4),C266&gt;=TIME(18,0,0),C266&lt;TIME(19,0,0)),"A3",IF(AND(AND(WEEKDAY(B266,2)&gt;=2,WEEKDAY(B266,2)&lt;=4),C266&gt;=TIME(22,0,0),C266&lt;TIME(22,45,0)),"B","Other")))))))</f>
        <v/>
      </c>
      <c r="F266" s="12" t="n"/>
      <c r="G266" s="12" t="n"/>
      <c r="H266" s="12" t="n"/>
      <c r="I266" s="12" t="n"/>
      <c r="J266" s="13" t="n"/>
      <c r="K266" s="13" t="n"/>
      <c r="L266" s="13" t="n"/>
      <c r="M266" s="13" t="n"/>
      <c r="N266" s="12" t="n"/>
      <c r="O266" s="12" t="n"/>
      <c r="P266" s="14">
        <f>IF(N266="","",IF(N266="SL",-1,K266/J266))</f>
        <v/>
      </c>
      <c r="Q266" s="14">
        <f>IF(N266="","",IF(OR(N266="SL",N266="TP0"),-1,L266/J266))</f>
        <v/>
      </c>
      <c r="R266" s="14">
        <f>IF(N266="","",IF(N266="TP2",M266/J266,-1))</f>
        <v/>
      </c>
      <c r="S266" s="14">
        <f>IF(N266="","",IF(N266="SL",-1,IF(N266="TP0",0.5*K266/J266,0.5*(K266+L266)/J266)))</f>
        <v/>
      </c>
      <c r="T266" s="14">
        <f>IF(N266="","",IF(N266="SL",-1,IF(N266="TP0",0.5*K266/J266-0.5,0.5*(K266+L266)/J266)))</f>
        <v/>
      </c>
      <c r="U266" s="15">
        <f>IF(P266="","",P266*J266/100*Config!$B$4)</f>
        <v/>
      </c>
      <c r="V266" s="15">
        <f>IF(Q266="","",Q266*J266/100*Config!$B$4)</f>
        <v/>
      </c>
      <c r="W266" s="15">
        <f>IF(R266="","",R266*J266/100*Config!$B$4)</f>
        <v/>
      </c>
      <c r="X266" s="15">
        <f>IF(S266="","",S266*J266/100*Config!$B$4)</f>
        <v/>
      </c>
      <c r="Y266" s="15">
        <f>IF(T266="","",T266*J266/100*Config!$B$4)</f>
        <v/>
      </c>
      <c r="Z266" s="15">
        <f>IF(U266="","",Config!$B$4 + SUM($U$2:U266))</f>
        <v/>
      </c>
      <c r="AA266" s="15">
        <f>IF(V266="","",Config!$B$4 + SUM($V$2:V266))</f>
        <v/>
      </c>
      <c r="AB266" s="15">
        <f>IF(W266="","",Config!$B$4 + SUM($W$2:W266))</f>
        <v/>
      </c>
      <c r="AC266" s="15">
        <f>IF(X266="","",Config!$B$4 + SUM($X$2:X266))</f>
        <v/>
      </c>
      <c r="AD266" s="15">
        <f>IF(Y266="","",Config!$B$4 + SUM($Y$2:Y266))</f>
        <v/>
      </c>
      <c r="AE266" s="15">
        <f>IF(P266="","",P266*J266/100*Config!$B$11)</f>
        <v/>
      </c>
      <c r="AF266" s="15">
        <f>IF(Q266="","",Q266*J266/100*Config!$B$11)</f>
        <v/>
      </c>
      <c r="AG266" s="15">
        <f>IF(R266="","",R266*J266/100*Config!$B$11)</f>
        <v/>
      </c>
      <c r="AH266" s="15">
        <f>IF(S266="","",S266*J266/100*Config!$B$11)</f>
        <v/>
      </c>
      <c r="AI266" s="15">
        <f>IF(T266="","",T266*J266/100*Config!$B$11)</f>
        <v/>
      </c>
      <c r="AJ266" s="15">
        <f>IF(AE266="","",Config!$B$9 + SUM($AE$2:AE266))</f>
        <v/>
      </c>
      <c r="AK266" s="15">
        <f>IF(AF266="","",Config!$B$9 + SUM($AF$2:AF266))</f>
        <v/>
      </c>
      <c r="AL266" s="15">
        <f>IF(AG266="","",Config!$B$9 + SUM($AG$2:AG266))</f>
        <v/>
      </c>
      <c r="AM266" s="15">
        <f>IF(AH266="","",Config!$B$9 + SUM($AH$2:AH266))</f>
        <v/>
      </c>
      <c r="AN266" s="15">
        <f>IF(AI266="","",Config!$B$9 + SUM($AI$2:AI266))</f>
        <v/>
      </c>
      <c r="AO266" s="16">
        <f>IF(P266="","",IF(P266&gt;0,1,0))</f>
        <v/>
      </c>
      <c r="AP266" s="16">
        <f>IF(Q266="","",IF(Q266&gt;0,1,0))</f>
        <v/>
      </c>
      <c r="AQ266" s="16">
        <f>IF(R266="","",IF(R266&gt;0,1,0))</f>
        <v/>
      </c>
      <c r="AR266" s="16">
        <f>IF(S266="","",IF(S266&gt;0,1,0))</f>
        <v/>
      </c>
      <c r="AS266" s="16">
        <f>IF(T266="","",IF(T266&gt;0,1,0))</f>
        <v/>
      </c>
      <c r="AT266" s="17">
        <f>IF(Z266="","",IF(AT265="",Z266,MAX(AT265,Z266)))</f>
        <v/>
      </c>
      <c r="AU266" s="17">
        <f>IF(AA266="","",IF(AU265="",AA266,MAX(AU265,AA266)))</f>
        <v/>
      </c>
      <c r="AV266" s="17">
        <f>IF(AB266="","",IF(AV265="",AB266,MAX(AV265,AB266)))</f>
        <v/>
      </c>
      <c r="AW266" s="17">
        <f>IF(AC266="","",IF(AW265="",AC266,MAX(AW265,AC266)))</f>
        <v/>
      </c>
      <c r="AX266" s="17">
        <f>IF(AD266="","",IF(AX265="",AD266,MAX(AX265,AD266)))</f>
        <v/>
      </c>
      <c r="AY266" s="17">
        <f>IF(Z266="","",AT266-Z266)</f>
        <v/>
      </c>
      <c r="AZ266" s="17">
        <f>IF(AA266="","",AU266-AA266)</f>
        <v/>
      </c>
      <c r="BA266" s="17">
        <f>IF(AB266="","",AV266-AB266)</f>
        <v/>
      </c>
      <c r="BB266" s="17">
        <f>IF(AC266="","",AW266-AC266)</f>
        <v/>
      </c>
      <c r="BC266" s="17">
        <f>IF(AD266="","",AX266-AD266)</f>
        <v/>
      </c>
      <c r="BD266" s="17">
        <f>IF(OR(AE266="",B266=""),"",SUMIFS($AE$2:AE266,$B$2:B266,B266))</f>
        <v/>
      </c>
      <c r="BE266" s="17">
        <f>IF(OR(AF266="",B266=""),"",SUMIFS($AF$2:AF266,$B$2:B266,B266))</f>
        <v/>
      </c>
      <c r="BF266" s="17">
        <f>IF(OR(AG266="",B266=""),"",SUMIFS($AG$2:AG266,$B$2:B266,B266))</f>
        <v/>
      </c>
      <c r="BG266" s="17">
        <f>IF(OR(AH266="",B266=""),"",SUMIFS($AH$2:AH266,$B$2:B266,B266))</f>
        <v/>
      </c>
      <c r="BH266" s="17">
        <f>IF(OR(AI266="",B266=""),"",SUMIFS($AI$2:AI266,$B$2:B266,B266))</f>
        <v/>
      </c>
      <c r="BI266" s="17">
        <f>IF(AJ266="","",IF(BI265="",AJ266,MAX(BI265,AJ266)))</f>
        <v/>
      </c>
      <c r="BJ266" s="17">
        <f>IF(AK266="","",IF(BJ265="",AK266,MAX(BJ265,AK266)))</f>
        <v/>
      </c>
      <c r="BK266" s="17">
        <f>IF(AL266="","",IF(BK265="",AL266,MAX(BK265,AL266)))</f>
        <v/>
      </c>
      <c r="BL266" s="17">
        <f>IF(AM266="","",IF(BL265="",AM266,MAX(BL265,AM266)))</f>
        <v/>
      </c>
      <c r="BM266" s="17">
        <f>IF(AN266="","",IF(BM265="",AN266,MAX(BM265,AN266)))</f>
        <v/>
      </c>
      <c r="BN266" s="17">
        <f>IF(AJ266="","",BI266-AJ266)</f>
        <v/>
      </c>
      <c r="BO266" s="17">
        <f>IF(AK266="","",BJ266-AK266)</f>
        <v/>
      </c>
      <c r="BP266" s="17">
        <f>IF(AL266="","",BK266-AL266)</f>
        <v/>
      </c>
      <c r="BQ266" s="17">
        <f>IF(AM266="","",BL266-AM266)</f>
        <v/>
      </c>
      <c r="BR266" s="17">
        <f>IF(AN266="","",BM266-AN266)</f>
        <v/>
      </c>
    </row>
    <row r="267">
      <c r="A267">
        <f>ROW()-1</f>
        <v/>
      </c>
      <c r="B267" s="9" t="n"/>
      <c r="C267" s="12" t="n"/>
      <c r="D267" s="11">
        <f>IF(B267="","",CHOOSE(WEEKDAY(B267,2),"Lu","Ma","Mi","Jo","Vi","Sa","Du"))</f>
        <v/>
      </c>
      <c r="E267" s="11">
        <f>IF(OR(B267="",C267=""),"",IF(OR(WEEKDAY(B267,2)=1,WEEKDAY(B267,2)=5),"D",IF(AND(C267&gt;=TIME(15,30,0),C267&lt;TIME(16,30,0)),"C",IF(AND(AND(WEEKDAY(B267,2)&gt;=2,WEEKDAY(B267,2)&lt;=4),C267&gt;=TIME(16,35,0),C267&lt;TIME(17,0,0)),"A1",IF(AND(AND(WEEKDAY(B267,2)&gt;=2,WEEKDAY(B267,2)&lt;=4),C267&gt;=TIME(17,0,0),C267&lt;TIME(18,0,0)),"A2",IF(AND(AND(WEEKDAY(B267,2)&gt;=2,WEEKDAY(B267,2)&lt;=4),C267&gt;=TIME(18,0,0),C267&lt;TIME(19,0,0)),"A3",IF(AND(AND(WEEKDAY(B267,2)&gt;=2,WEEKDAY(B267,2)&lt;=4),C267&gt;=TIME(22,0,0),C267&lt;TIME(22,45,0)),"B","Other")))))))</f>
        <v/>
      </c>
      <c r="F267" s="12" t="n"/>
      <c r="G267" s="12" t="n"/>
      <c r="H267" s="12" t="n"/>
      <c r="I267" s="12" t="n"/>
      <c r="J267" s="13" t="n"/>
      <c r="K267" s="13" t="n"/>
      <c r="L267" s="13" t="n"/>
      <c r="M267" s="13" t="n"/>
      <c r="N267" s="12" t="n"/>
      <c r="O267" s="12" t="n"/>
      <c r="P267" s="14">
        <f>IF(N267="","",IF(N267="SL",-1,K267/J267))</f>
        <v/>
      </c>
      <c r="Q267" s="14">
        <f>IF(N267="","",IF(OR(N267="SL",N267="TP0"),-1,L267/J267))</f>
        <v/>
      </c>
      <c r="R267" s="14">
        <f>IF(N267="","",IF(N267="TP2",M267/J267,-1))</f>
        <v/>
      </c>
      <c r="S267" s="14">
        <f>IF(N267="","",IF(N267="SL",-1,IF(N267="TP0",0.5*K267/J267,0.5*(K267+L267)/J267)))</f>
        <v/>
      </c>
      <c r="T267" s="14">
        <f>IF(N267="","",IF(N267="SL",-1,IF(N267="TP0",0.5*K267/J267-0.5,0.5*(K267+L267)/J267)))</f>
        <v/>
      </c>
      <c r="U267" s="15">
        <f>IF(P267="","",P267*J267/100*Config!$B$4)</f>
        <v/>
      </c>
      <c r="V267" s="15">
        <f>IF(Q267="","",Q267*J267/100*Config!$B$4)</f>
        <v/>
      </c>
      <c r="W267" s="15">
        <f>IF(R267="","",R267*J267/100*Config!$B$4)</f>
        <v/>
      </c>
      <c r="X267" s="15">
        <f>IF(S267="","",S267*J267/100*Config!$B$4)</f>
        <v/>
      </c>
      <c r="Y267" s="15">
        <f>IF(T267="","",T267*J267/100*Config!$B$4)</f>
        <v/>
      </c>
      <c r="Z267" s="15">
        <f>IF(U267="","",Config!$B$4 + SUM($U$2:U267))</f>
        <v/>
      </c>
      <c r="AA267" s="15">
        <f>IF(V267="","",Config!$B$4 + SUM($V$2:V267))</f>
        <v/>
      </c>
      <c r="AB267" s="15">
        <f>IF(W267="","",Config!$B$4 + SUM($W$2:W267))</f>
        <v/>
      </c>
      <c r="AC267" s="15">
        <f>IF(X267="","",Config!$B$4 + SUM($X$2:X267))</f>
        <v/>
      </c>
      <c r="AD267" s="15">
        <f>IF(Y267="","",Config!$B$4 + SUM($Y$2:Y267))</f>
        <v/>
      </c>
      <c r="AE267" s="15">
        <f>IF(P267="","",P267*J267/100*Config!$B$11)</f>
        <v/>
      </c>
      <c r="AF267" s="15">
        <f>IF(Q267="","",Q267*J267/100*Config!$B$11)</f>
        <v/>
      </c>
      <c r="AG267" s="15">
        <f>IF(R267="","",R267*J267/100*Config!$B$11)</f>
        <v/>
      </c>
      <c r="AH267" s="15">
        <f>IF(S267="","",S267*J267/100*Config!$B$11)</f>
        <v/>
      </c>
      <c r="AI267" s="15">
        <f>IF(T267="","",T267*J267/100*Config!$B$11)</f>
        <v/>
      </c>
      <c r="AJ267" s="15">
        <f>IF(AE267="","",Config!$B$9 + SUM($AE$2:AE267))</f>
        <v/>
      </c>
      <c r="AK267" s="15">
        <f>IF(AF267="","",Config!$B$9 + SUM($AF$2:AF267))</f>
        <v/>
      </c>
      <c r="AL267" s="15">
        <f>IF(AG267="","",Config!$B$9 + SUM($AG$2:AG267))</f>
        <v/>
      </c>
      <c r="AM267" s="15">
        <f>IF(AH267="","",Config!$B$9 + SUM($AH$2:AH267))</f>
        <v/>
      </c>
      <c r="AN267" s="15">
        <f>IF(AI267="","",Config!$B$9 + SUM($AI$2:AI267))</f>
        <v/>
      </c>
      <c r="AO267" s="16">
        <f>IF(P267="","",IF(P267&gt;0,1,0))</f>
        <v/>
      </c>
      <c r="AP267" s="16">
        <f>IF(Q267="","",IF(Q267&gt;0,1,0))</f>
        <v/>
      </c>
      <c r="AQ267" s="16">
        <f>IF(R267="","",IF(R267&gt;0,1,0))</f>
        <v/>
      </c>
      <c r="AR267" s="16">
        <f>IF(S267="","",IF(S267&gt;0,1,0))</f>
        <v/>
      </c>
      <c r="AS267" s="16">
        <f>IF(T267="","",IF(T267&gt;0,1,0))</f>
        <v/>
      </c>
      <c r="AT267" s="17">
        <f>IF(Z267="","",IF(AT266="",Z267,MAX(AT266,Z267)))</f>
        <v/>
      </c>
      <c r="AU267" s="17">
        <f>IF(AA267="","",IF(AU266="",AA267,MAX(AU266,AA267)))</f>
        <v/>
      </c>
      <c r="AV267" s="17">
        <f>IF(AB267="","",IF(AV266="",AB267,MAX(AV266,AB267)))</f>
        <v/>
      </c>
      <c r="AW267" s="17">
        <f>IF(AC267="","",IF(AW266="",AC267,MAX(AW266,AC267)))</f>
        <v/>
      </c>
      <c r="AX267" s="17">
        <f>IF(AD267="","",IF(AX266="",AD267,MAX(AX266,AD267)))</f>
        <v/>
      </c>
      <c r="AY267" s="17">
        <f>IF(Z267="","",AT267-Z267)</f>
        <v/>
      </c>
      <c r="AZ267" s="17">
        <f>IF(AA267="","",AU267-AA267)</f>
        <v/>
      </c>
      <c r="BA267" s="17">
        <f>IF(AB267="","",AV267-AB267)</f>
        <v/>
      </c>
      <c r="BB267" s="17">
        <f>IF(AC267="","",AW267-AC267)</f>
        <v/>
      </c>
      <c r="BC267" s="17">
        <f>IF(AD267="","",AX267-AD267)</f>
        <v/>
      </c>
      <c r="BD267" s="17">
        <f>IF(OR(AE267="",B267=""),"",SUMIFS($AE$2:AE267,$B$2:B267,B267))</f>
        <v/>
      </c>
      <c r="BE267" s="17">
        <f>IF(OR(AF267="",B267=""),"",SUMIFS($AF$2:AF267,$B$2:B267,B267))</f>
        <v/>
      </c>
      <c r="BF267" s="17">
        <f>IF(OR(AG267="",B267=""),"",SUMIFS($AG$2:AG267,$B$2:B267,B267))</f>
        <v/>
      </c>
      <c r="BG267" s="17">
        <f>IF(OR(AH267="",B267=""),"",SUMIFS($AH$2:AH267,$B$2:B267,B267))</f>
        <v/>
      </c>
      <c r="BH267" s="17">
        <f>IF(OR(AI267="",B267=""),"",SUMIFS($AI$2:AI267,$B$2:B267,B267))</f>
        <v/>
      </c>
      <c r="BI267" s="17">
        <f>IF(AJ267="","",IF(BI266="",AJ267,MAX(BI266,AJ267)))</f>
        <v/>
      </c>
      <c r="BJ267" s="17">
        <f>IF(AK267="","",IF(BJ266="",AK267,MAX(BJ266,AK267)))</f>
        <v/>
      </c>
      <c r="BK267" s="17">
        <f>IF(AL267="","",IF(BK266="",AL267,MAX(BK266,AL267)))</f>
        <v/>
      </c>
      <c r="BL267" s="17">
        <f>IF(AM267="","",IF(BL266="",AM267,MAX(BL266,AM267)))</f>
        <v/>
      </c>
      <c r="BM267" s="17">
        <f>IF(AN267="","",IF(BM266="",AN267,MAX(BM266,AN267)))</f>
        <v/>
      </c>
      <c r="BN267" s="17">
        <f>IF(AJ267="","",BI267-AJ267)</f>
        <v/>
      </c>
      <c r="BO267" s="17">
        <f>IF(AK267="","",BJ267-AK267)</f>
        <v/>
      </c>
      <c r="BP267" s="17">
        <f>IF(AL267="","",BK267-AL267)</f>
        <v/>
      </c>
      <c r="BQ267" s="17">
        <f>IF(AM267="","",BL267-AM267)</f>
        <v/>
      </c>
      <c r="BR267" s="17">
        <f>IF(AN267="","",BM267-AN267)</f>
        <v/>
      </c>
    </row>
    <row r="268">
      <c r="A268">
        <f>ROW()-1</f>
        <v/>
      </c>
      <c r="B268" s="9" t="n"/>
      <c r="C268" s="12" t="n"/>
      <c r="D268" s="11">
        <f>IF(B268="","",CHOOSE(WEEKDAY(B268,2),"Lu","Ma","Mi","Jo","Vi","Sa","Du"))</f>
        <v/>
      </c>
      <c r="E268" s="11">
        <f>IF(OR(B268="",C268=""),"",IF(OR(WEEKDAY(B268,2)=1,WEEKDAY(B268,2)=5),"D",IF(AND(C268&gt;=TIME(15,30,0),C268&lt;TIME(16,30,0)),"C",IF(AND(AND(WEEKDAY(B268,2)&gt;=2,WEEKDAY(B268,2)&lt;=4),C268&gt;=TIME(16,35,0),C268&lt;TIME(17,0,0)),"A1",IF(AND(AND(WEEKDAY(B268,2)&gt;=2,WEEKDAY(B268,2)&lt;=4),C268&gt;=TIME(17,0,0),C268&lt;TIME(18,0,0)),"A2",IF(AND(AND(WEEKDAY(B268,2)&gt;=2,WEEKDAY(B268,2)&lt;=4),C268&gt;=TIME(18,0,0),C268&lt;TIME(19,0,0)),"A3",IF(AND(AND(WEEKDAY(B268,2)&gt;=2,WEEKDAY(B268,2)&lt;=4),C268&gt;=TIME(22,0,0),C268&lt;TIME(22,45,0)),"B","Other")))))))</f>
        <v/>
      </c>
      <c r="F268" s="12" t="n"/>
      <c r="G268" s="12" t="n"/>
      <c r="H268" s="12" t="n"/>
      <c r="I268" s="12" t="n"/>
      <c r="J268" s="13" t="n"/>
      <c r="K268" s="13" t="n"/>
      <c r="L268" s="13" t="n"/>
      <c r="M268" s="13" t="n"/>
      <c r="N268" s="12" t="n"/>
      <c r="O268" s="12" t="n"/>
      <c r="P268" s="14">
        <f>IF(N268="","",IF(N268="SL",-1,K268/J268))</f>
        <v/>
      </c>
      <c r="Q268" s="14">
        <f>IF(N268="","",IF(OR(N268="SL",N268="TP0"),-1,L268/J268))</f>
        <v/>
      </c>
      <c r="R268" s="14">
        <f>IF(N268="","",IF(N268="TP2",M268/J268,-1))</f>
        <v/>
      </c>
      <c r="S268" s="14">
        <f>IF(N268="","",IF(N268="SL",-1,IF(N268="TP0",0.5*K268/J268,0.5*(K268+L268)/J268)))</f>
        <v/>
      </c>
      <c r="T268" s="14">
        <f>IF(N268="","",IF(N268="SL",-1,IF(N268="TP0",0.5*K268/J268-0.5,0.5*(K268+L268)/J268)))</f>
        <v/>
      </c>
      <c r="U268" s="15">
        <f>IF(P268="","",P268*J268/100*Config!$B$4)</f>
        <v/>
      </c>
      <c r="V268" s="15">
        <f>IF(Q268="","",Q268*J268/100*Config!$B$4)</f>
        <v/>
      </c>
      <c r="W268" s="15">
        <f>IF(R268="","",R268*J268/100*Config!$B$4)</f>
        <v/>
      </c>
      <c r="X268" s="15">
        <f>IF(S268="","",S268*J268/100*Config!$B$4)</f>
        <v/>
      </c>
      <c r="Y268" s="15">
        <f>IF(T268="","",T268*J268/100*Config!$B$4)</f>
        <v/>
      </c>
      <c r="Z268" s="15">
        <f>IF(U268="","",Config!$B$4 + SUM($U$2:U268))</f>
        <v/>
      </c>
      <c r="AA268" s="15">
        <f>IF(V268="","",Config!$B$4 + SUM($V$2:V268))</f>
        <v/>
      </c>
      <c r="AB268" s="15">
        <f>IF(W268="","",Config!$B$4 + SUM($W$2:W268))</f>
        <v/>
      </c>
      <c r="AC268" s="15">
        <f>IF(X268="","",Config!$B$4 + SUM($X$2:X268))</f>
        <v/>
      </c>
      <c r="AD268" s="15">
        <f>IF(Y268="","",Config!$B$4 + SUM($Y$2:Y268))</f>
        <v/>
      </c>
      <c r="AE268" s="15">
        <f>IF(P268="","",P268*J268/100*Config!$B$11)</f>
        <v/>
      </c>
      <c r="AF268" s="15">
        <f>IF(Q268="","",Q268*J268/100*Config!$B$11)</f>
        <v/>
      </c>
      <c r="AG268" s="15">
        <f>IF(R268="","",R268*J268/100*Config!$B$11)</f>
        <v/>
      </c>
      <c r="AH268" s="15">
        <f>IF(S268="","",S268*J268/100*Config!$B$11)</f>
        <v/>
      </c>
      <c r="AI268" s="15">
        <f>IF(T268="","",T268*J268/100*Config!$B$11)</f>
        <v/>
      </c>
      <c r="AJ268" s="15">
        <f>IF(AE268="","",Config!$B$9 + SUM($AE$2:AE268))</f>
        <v/>
      </c>
      <c r="AK268" s="15">
        <f>IF(AF268="","",Config!$B$9 + SUM($AF$2:AF268))</f>
        <v/>
      </c>
      <c r="AL268" s="15">
        <f>IF(AG268="","",Config!$B$9 + SUM($AG$2:AG268))</f>
        <v/>
      </c>
      <c r="AM268" s="15">
        <f>IF(AH268="","",Config!$B$9 + SUM($AH$2:AH268))</f>
        <v/>
      </c>
      <c r="AN268" s="15">
        <f>IF(AI268="","",Config!$B$9 + SUM($AI$2:AI268))</f>
        <v/>
      </c>
      <c r="AO268" s="16">
        <f>IF(P268="","",IF(P268&gt;0,1,0))</f>
        <v/>
      </c>
      <c r="AP268" s="16">
        <f>IF(Q268="","",IF(Q268&gt;0,1,0))</f>
        <v/>
      </c>
      <c r="AQ268" s="16">
        <f>IF(R268="","",IF(R268&gt;0,1,0))</f>
        <v/>
      </c>
      <c r="AR268" s="16">
        <f>IF(S268="","",IF(S268&gt;0,1,0))</f>
        <v/>
      </c>
      <c r="AS268" s="16">
        <f>IF(T268="","",IF(T268&gt;0,1,0))</f>
        <v/>
      </c>
      <c r="AT268" s="17">
        <f>IF(Z268="","",IF(AT267="",Z268,MAX(AT267,Z268)))</f>
        <v/>
      </c>
      <c r="AU268" s="17">
        <f>IF(AA268="","",IF(AU267="",AA268,MAX(AU267,AA268)))</f>
        <v/>
      </c>
      <c r="AV268" s="17">
        <f>IF(AB268="","",IF(AV267="",AB268,MAX(AV267,AB268)))</f>
        <v/>
      </c>
      <c r="AW268" s="17">
        <f>IF(AC268="","",IF(AW267="",AC268,MAX(AW267,AC268)))</f>
        <v/>
      </c>
      <c r="AX268" s="17">
        <f>IF(AD268="","",IF(AX267="",AD268,MAX(AX267,AD268)))</f>
        <v/>
      </c>
      <c r="AY268" s="17">
        <f>IF(Z268="","",AT268-Z268)</f>
        <v/>
      </c>
      <c r="AZ268" s="17">
        <f>IF(AA268="","",AU268-AA268)</f>
        <v/>
      </c>
      <c r="BA268" s="17">
        <f>IF(AB268="","",AV268-AB268)</f>
        <v/>
      </c>
      <c r="BB268" s="17">
        <f>IF(AC268="","",AW268-AC268)</f>
        <v/>
      </c>
      <c r="BC268" s="17">
        <f>IF(AD268="","",AX268-AD268)</f>
        <v/>
      </c>
      <c r="BD268" s="17">
        <f>IF(OR(AE268="",B268=""),"",SUMIFS($AE$2:AE268,$B$2:B268,B268))</f>
        <v/>
      </c>
      <c r="BE268" s="17">
        <f>IF(OR(AF268="",B268=""),"",SUMIFS($AF$2:AF268,$B$2:B268,B268))</f>
        <v/>
      </c>
      <c r="BF268" s="17">
        <f>IF(OR(AG268="",B268=""),"",SUMIFS($AG$2:AG268,$B$2:B268,B268))</f>
        <v/>
      </c>
      <c r="BG268" s="17">
        <f>IF(OR(AH268="",B268=""),"",SUMIFS($AH$2:AH268,$B$2:B268,B268))</f>
        <v/>
      </c>
      <c r="BH268" s="17">
        <f>IF(OR(AI268="",B268=""),"",SUMIFS($AI$2:AI268,$B$2:B268,B268))</f>
        <v/>
      </c>
      <c r="BI268" s="17">
        <f>IF(AJ268="","",IF(BI267="",AJ268,MAX(BI267,AJ268)))</f>
        <v/>
      </c>
      <c r="BJ268" s="17">
        <f>IF(AK268="","",IF(BJ267="",AK268,MAX(BJ267,AK268)))</f>
        <v/>
      </c>
      <c r="BK268" s="17">
        <f>IF(AL268="","",IF(BK267="",AL268,MAX(BK267,AL268)))</f>
        <v/>
      </c>
      <c r="BL268" s="17">
        <f>IF(AM268="","",IF(BL267="",AM268,MAX(BL267,AM268)))</f>
        <v/>
      </c>
      <c r="BM268" s="17">
        <f>IF(AN268="","",IF(BM267="",AN268,MAX(BM267,AN268)))</f>
        <v/>
      </c>
      <c r="BN268" s="17">
        <f>IF(AJ268="","",BI268-AJ268)</f>
        <v/>
      </c>
      <c r="BO268" s="17">
        <f>IF(AK268="","",BJ268-AK268)</f>
        <v/>
      </c>
      <c r="BP268" s="17">
        <f>IF(AL268="","",BK268-AL268)</f>
        <v/>
      </c>
      <c r="BQ268" s="17">
        <f>IF(AM268="","",BL268-AM268)</f>
        <v/>
      </c>
      <c r="BR268" s="17">
        <f>IF(AN268="","",BM268-AN268)</f>
        <v/>
      </c>
    </row>
    <row r="269">
      <c r="A269">
        <f>ROW()-1</f>
        <v/>
      </c>
      <c r="B269" s="9" t="n"/>
      <c r="C269" s="12" t="n"/>
      <c r="D269" s="11">
        <f>IF(B269="","",CHOOSE(WEEKDAY(B269,2),"Lu","Ma","Mi","Jo","Vi","Sa","Du"))</f>
        <v/>
      </c>
      <c r="E269" s="11">
        <f>IF(OR(B269="",C269=""),"",IF(OR(WEEKDAY(B269,2)=1,WEEKDAY(B269,2)=5),"D",IF(AND(C269&gt;=TIME(15,30,0),C269&lt;TIME(16,30,0)),"C",IF(AND(AND(WEEKDAY(B269,2)&gt;=2,WEEKDAY(B269,2)&lt;=4),C269&gt;=TIME(16,35,0),C269&lt;TIME(17,0,0)),"A1",IF(AND(AND(WEEKDAY(B269,2)&gt;=2,WEEKDAY(B269,2)&lt;=4),C269&gt;=TIME(17,0,0),C269&lt;TIME(18,0,0)),"A2",IF(AND(AND(WEEKDAY(B269,2)&gt;=2,WEEKDAY(B269,2)&lt;=4),C269&gt;=TIME(18,0,0),C269&lt;TIME(19,0,0)),"A3",IF(AND(AND(WEEKDAY(B269,2)&gt;=2,WEEKDAY(B269,2)&lt;=4),C269&gt;=TIME(22,0,0),C269&lt;TIME(22,45,0)),"B","Other")))))))</f>
        <v/>
      </c>
      <c r="F269" s="12" t="n"/>
      <c r="G269" s="12" t="n"/>
      <c r="H269" s="12" t="n"/>
      <c r="I269" s="12" t="n"/>
      <c r="J269" s="13" t="n"/>
      <c r="K269" s="13" t="n"/>
      <c r="L269" s="13" t="n"/>
      <c r="M269" s="13" t="n"/>
      <c r="N269" s="12" t="n"/>
      <c r="O269" s="12" t="n"/>
      <c r="P269" s="14">
        <f>IF(N269="","",IF(N269="SL",-1,K269/J269))</f>
        <v/>
      </c>
      <c r="Q269" s="14">
        <f>IF(N269="","",IF(OR(N269="SL",N269="TP0"),-1,L269/J269))</f>
        <v/>
      </c>
      <c r="R269" s="14">
        <f>IF(N269="","",IF(N269="TP2",M269/J269,-1))</f>
        <v/>
      </c>
      <c r="S269" s="14">
        <f>IF(N269="","",IF(N269="SL",-1,IF(N269="TP0",0.5*K269/J269,0.5*(K269+L269)/J269)))</f>
        <v/>
      </c>
      <c r="T269" s="14">
        <f>IF(N269="","",IF(N269="SL",-1,IF(N269="TP0",0.5*K269/J269-0.5,0.5*(K269+L269)/J269)))</f>
        <v/>
      </c>
      <c r="U269" s="15">
        <f>IF(P269="","",P269*J269/100*Config!$B$4)</f>
        <v/>
      </c>
      <c r="V269" s="15">
        <f>IF(Q269="","",Q269*J269/100*Config!$B$4)</f>
        <v/>
      </c>
      <c r="W269" s="15">
        <f>IF(R269="","",R269*J269/100*Config!$B$4)</f>
        <v/>
      </c>
      <c r="X269" s="15">
        <f>IF(S269="","",S269*J269/100*Config!$B$4)</f>
        <v/>
      </c>
      <c r="Y269" s="15">
        <f>IF(T269="","",T269*J269/100*Config!$B$4)</f>
        <v/>
      </c>
      <c r="Z269" s="15">
        <f>IF(U269="","",Config!$B$4 + SUM($U$2:U269))</f>
        <v/>
      </c>
      <c r="AA269" s="15">
        <f>IF(V269="","",Config!$B$4 + SUM($V$2:V269))</f>
        <v/>
      </c>
      <c r="AB269" s="15">
        <f>IF(W269="","",Config!$B$4 + SUM($W$2:W269))</f>
        <v/>
      </c>
      <c r="AC269" s="15">
        <f>IF(X269="","",Config!$B$4 + SUM($X$2:X269))</f>
        <v/>
      </c>
      <c r="AD269" s="15">
        <f>IF(Y269="","",Config!$B$4 + SUM($Y$2:Y269))</f>
        <v/>
      </c>
      <c r="AE269" s="15">
        <f>IF(P269="","",P269*J269/100*Config!$B$11)</f>
        <v/>
      </c>
      <c r="AF269" s="15">
        <f>IF(Q269="","",Q269*J269/100*Config!$B$11)</f>
        <v/>
      </c>
      <c r="AG269" s="15">
        <f>IF(R269="","",R269*J269/100*Config!$B$11)</f>
        <v/>
      </c>
      <c r="AH269" s="15">
        <f>IF(S269="","",S269*J269/100*Config!$B$11)</f>
        <v/>
      </c>
      <c r="AI269" s="15">
        <f>IF(T269="","",T269*J269/100*Config!$B$11)</f>
        <v/>
      </c>
      <c r="AJ269" s="15">
        <f>IF(AE269="","",Config!$B$9 + SUM($AE$2:AE269))</f>
        <v/>
      </c>
      <c r="AK269" s="15">
        <f>IF(AF269="","",Config!$B$9 + SUM($AF$2:AF269))</f>
        <v/>
      </c>
      <c r="AL269" s="15">
        <f>IF(AG269="","",Config!$B$9 + SUM($AG$2:AG269))</f>
        <v/>
      </c>
      <c r="AM269" s="15">
        <f>IF(AH269="","",Config!$B$9 + SUM($AH$2:AH269))</f>
        <v/>
      </c>
      <c r="AN269" s="15">
        <f>IF(AI269="","",Config!$B$9 + SUM($AI$2:AI269))</f>
        <v/>
      </c>
      <c r="AO269" s="16">
        <f>IF(P269="","",IF(P269&gt;0,1,0))</f>
        <v/>
      </c>
      <c r="AP269" s="16">
        <f>IF(Q269="","",IF(Q269&gt;0,1,0))</f>
        <v/>
      </c>
      <c r="AQ269" s="16">
        <f>IF(R269="","",IF(R269&gt;0,1,0))</f>
        <v/>
      </c>
      <c r="AR269" s="16">
        <f>IF(S269="","",IF(S269&gt;0,1,0))</f>
        <v/>
      </c>
      <c r="AS269" s="16">
        <f>IF(T269="","",IF(T269&gt;0,1,0))</f>
        <v/>
      </c>
      <c r="AT269" s="17">
        <f>IF(Z269="","",IF(AT268="",Z269,MAX(AT268,Z269)))</f>
        <v/>
      </c>
      <c r="AU269" s="17">
        <f>IF(AA269="","",IF(AU268="",AA269,MAX(AU268,AA269)))</f>
        <v/>
      </c>
      <c r="AV269" s="17">
        <f>IF(AB269="","",IF(AV268="",AB269,MAX(AV268,AB269)))</f>
        <v/>
      </c>
      <c r="AW269" s="17">
        <f>IF(AC269="","",IF(AW268="",AC269,MAX(AW268,AC269)))</f>
        <v/>
      </c>
      <c r="AX269" s="17">
        <f>IF(AD269="","",IF(AX268="",AD269,MAX(AX268,AD269)))</f>
        <v/>
      </c>
      <c r="AY269" s="17">
        <f>IF(Z269="","",AT269-Z269)</f>
        <v/>
      </c>
      <c r="AZ269" s="17">
        <f>IF(AA269="","",AU269-AA269)</f>
        <v/>
      </c>
      <c r="BA269" s="17">
        <f>IF(AB269="","",AV269-AB269)</f>
        <v/>
      </c>
      <c r="BB269" s="17">
        <f>IF(AC269="","",AW269-AC269)</f>
        <v/>
      </c>
      <c r="BC269" s="17">
        <f>IF(AD269="","",AX269-AD269)</f>
        <v/>
      </c>
      <c r="BD269" s="17">
        <f>IF(OR(AE269="",B269=""),"",SUMIFS($AE$2:AE269,$B$2:B269,B269))</f>
        <v/>
      </c>
      <c r="BE269" s="17">
        <f>IF(OR(AF269="",B269=""),"",SUMIFS($AF$2:AF269,$B$2:B269,B269))</f>
        <v/>
      </c>
      <c r="BF269" s="17">
        <f>IF(OR(AG269="",B269=""),"",SUMIFS($AG$2:AG269,$B$2:B269,B269))</f>
        <v/>
      </c>
      <c r="BG269" s="17">
        <f>IF(OR(AH269="",B269=""),"",SUMIFS($AH$2:AH269,$B$2:B269,B269))</f>
        <v/>
      </c>
      <c r="BH269" s="17">
        <f>IF(OR(AI269="",B269=""),"",SUMIFS($AI$2:AI269,$B$2:B269,B269))</f>
        <v/>
      </c>
      <c r="BI269" s="17">
        <f>IF(AJ269="","",IF(BI268="",AJ269,MAX(BI268,AJ269)))</f>
        <v/>
      </c>
      <c r="BJ269" s="17">
        <f>IF(AK269="","",IF(BJ268="",AK269,MAX(BJ268,AK269)))</f>
        <v/>
      </c>
      <c r="BK269" s="17">
        <f>IF(AL269="","",IF(BK268="",AL269,MAX(BK268,AL269)))</f>
        <v/>
      </c>
      <c r="BL269" s="17">
        <f>IF(AM269="","",IF(BL268="",AM269,MAX(BL268,AM269)))</f>
        <v/>
      </c>
      <c r="BM269" s="17">
        <f>IF(AN269="","",IF(BM268="",AN269,MAX(BM268,AN269)))</f>
        <v/>
      </c>
      <c r="BN269" s="17">
        <f>IF(AJ269="","",BI269-AJ269)</f>
        <v/>
      </c>
      <c r="BO269" s="17">
        <f>IF(AK269="","",BJ269-AK269)</f>
        <v/>
      </c>
      <c r="BP269" s="17">
        <f>IF(AL269="","",BK269-AL269)</f>
        <v/>
      </c>
      <c r="BQ269" s="17">
        <f>IF(AM269="","",BL269-AM269)</f>
        <v/>
      </c>
      <c r="BR269" s="17">
        <f>IF(AN269="","",BM269-AN269)</f>
        <v/>
      </c>
    </row>
    <row r="270">
      <c r="A270">
        <f>ROW()-1</f>
        <v/>
      </c>
      <c r="B270" s="9" t="n"/>
      <c r="C270" s="12" t="n"/>
      <c r="D270" s="11">
        <f>IF(B270="","",CHOOSE(WEEKDAY(B270,2),"Lu","Ma","Mi","Jo","Vi","Sa","Du"))</f>
        <v/>
      </c>
      <c r="E270" s="11">
        <f>IF(OR(B270="",C270=""),"",IF(OR(WEEKDAY(B270,2)=1,WEEKDAY(B270,2)=5),"D",IF(AND(C270&gt;=TIME(15,30,0),C270&lt;TIME(16,30,0)),"C",IF(AND(AND(WEEKDAY(B270,2)&gt;=2,WEEKDAY(B270,2)&lt;=4),C270&gt;=TIME(16,35,0),C270&lt;TIME(17,0,0)),"A1",IF(AND(AND(WEEKDAY(B270,2)&gt;=2,WEEKDAY(B270,2)&lt;=4),C270&gt;=TIME(17,0,0),C270&lt;TIME(18,0,0)),"A2",IF(AND(AND(WEEKDAY(B270,2)&gt;=2,WEEKDAY(B270,2)&lt;=4),C270&gt;=TIME(18,0,0),C270&lt;TIME(19,0,0)),"A3",IF(AND(AND(WEEKDAY(B270,2)&gt;=2,WEEKDAY(B270,2)&lt;=4),C270&gt;=TIME(22,0,0),C270&lt;TIME(22,45,0)),"B","Other")))))))</f>
        <v/>
      </c>
      <c r="F270" s="12" t="n"/>
      <c r="G270" s="12" t="n"/>
      <c r="H270" s="12" t="n"/>
      <c r="I270" s="12" t="n"/>
      <c r="J270" s="13" t="n"/>
      <c r="K270" s="13" t="n"/>
      <c r="L270" s="13" t="n"/>
      <c r="M270" s="13" t="n"/>
      <c r="N270" s="12" t="n"/>
      <c r="O270" s="12" t="n"/>
      <c r="P270" s="14">
        <f>IF(N270="","",IF(N270="SL",-1,K270/J270))</f>
        <v/>
      </c>
      <c r="Q270" s="14">
        <f>IF(N270="","",IF(OR(N270="SL",N270="TP0"),-1,L270/J270))</f>
        <v/>
      </c>
      <c r="R270" s="14">
        <f>IF(N270="","",IF(N270="TP2",M270/J270,-1))</f>
        <v/>
      </c>
      <c r="S270" s="14">
        <f>IF(N270="","",IF(N270="SL",-1,IF(N270="TP0",0.5*K270/J270,0.5*(K270+L270)/J270)))</f>
        <v/>
      </c>
      <c r="T270" s="14">
        <f>IF(N270="","",IF(N270="SL",-1,IF(N270="TP0",0.5*K270/J270-0.5,0.5*(K270+L270)/J270)))</f>
        <v/>
      </c>
      <c r="U270" s="15">
        <f>IF(P270="","",P270*J270/100*Config!$B$4)</f>
        <v/>
      </c>
      <c r="V270" s="15">
        <f>IF(Q270="","",Q270*J270/100*Config!$B$4)</f>
        <v/>
      </c>
      <c r="W270" s="15">
        <f>IF(R270="","",R270*J270/100*Config!$B$4)</f>
        <v/>
      </c>
      <c r="X270" s="15">
        <f>IF(S270="","",S270*J270/100*Config!$B$4)</f>
        <v/>
      </c>
      <c r="Y270" s="15">
        <f>IF(T270="","",T270*J270/100*Config!$B$4)</f>
        <v/>
      </c>
      <c r="Z270" s="15">
        <f>IF(U270="","",Config!$B$4 + SUM($U$2:U270))</f>
        <v/>
      </c>
      <c r="AA270" s="15">
        <f>IF(V270="","",Config!$B$4 + SUM($V$2:V270))</f>
        <v/>
      </c>
      <c r="AB270" s="15">
        <f>IF(W270="","",Config!$B$4 + SUM($W$2:W270))</f>
        <v/>
      </c>
      <c r="AC270" s="15">
        <f>IF(X270="","",Config!$B$4 + SUM($X$2:X270))</f>
        <v/>
      </c>
      <c r="AD270" s="15">
        <f>IF(Y270="","",Config!$B$4 + SUM($Y$2:Y270))</f>
        <v/>
      </c>
      <c r="AE270" s="15">
        <f>IF(P270="","",P270*J270/100*Config!$B$11)</f>
        <v/>
      </c>
      <c r="AF270" s="15">
        <f>IF(Q270="","",Q270*J270/100*Config!$B$11)</f>
        <v/>
      </c>
      <c r="AG270" s="15">
        <f>IF(R270="","",R270*J270/100*Config!$B$11)</f>
        <v/>
      </c>
      <c r="AH270" s="15">
        <f>IF(S270="","",S270*J270/100*Config!$B$11)</f>
        <v/>
      </c>
      <c r="AI270" s="15">
        <f>IF(T270="","",T270*J270/100*Config!$B$11)</f>
        <v/>
      </c>
      <c r="AJ270" s="15">
        <f>IF(AE270="","",Config!$B$9 + SUM($AE$2:AE270))</f>
        <v/>
      </c>
      <c r="AK270" s="15">
        <f>IF(AF270="","",Config!$B$9 + SUM($AF$2:AF270))</f>
        <v/>
      </c>
      <c r="AL270" s="15">
        <f>IF(AG270="","",Config!$B$9 + SUM($AG$2:AG270))</f>
        <v/>
      </c>
      <c r="AM270" s="15">
        <f>IF(AH270="","",Config!$B$9 + SUM($AH$2:AH270))</f>
        <v/>
      </c>
      <c r="AN270" s="15">
        <f>IF(AI270="","",Config!$B$9 + SUM($AI$2:AI270))</f>
        <v/>
      </c>
      <c r="AO270" s="16">
        <f>IF(P270="","",IF(P270&gt;0,1,0))</f>
        <v/>
      </c>
      <c r="AP270" s="16">
        <f>IF(Q270="","",IF(Q270&gt;0,1,0))</f>
        <v/>
      </c>
      <c r="AQ270" s="16">
        <f>IF(R270="","",IF(R270&gt;0,1,0))</f>
        <v/>
      </c>
      <c r="AR270" s="16">
        <f>IF(S270="","",IF(S270&gt;0,1,0))</f>
        <v/>
      </c>
      <c r="AS270" s="16">
        <f>IF(T270="","",IF(T270&gt;0,1,0))</f>
        <v/>
      </c>
      <c r="AT270" s="17">
        <f>IF(Z270="","",IF(AT269="",Z270,MAX(AT269,Z270)))</f>
        <v/>
      </c>
      <c r="AU270" s="17">
        <f>IF(AA270="","",IF(AU269="",AA270,MAX(AU269,AA270)))</f>
        <v/>
      </c>
      <c r="AV270" s="17">
        <f>IF(AB270="","",IF(AV269="",AB270,MAX(AV269,AB270)))</f>
        <v/>
      </c>
      <c r="AW270" s="17">
        <f>IF(AC270="","",IF(AW269="",AC270,MAX(AW269,AC270)))</f>
        <v/>
      </c>
      <c r="AX270" s="17">
        <f>IF(AD270="","",IF(AX269="",AD270,MAX(AX269,AD270)))</f>
        <v/>
      </c>
      <c r="AY270" s="17">
        <f>IF(Z270="","",AT270-Z270)</f>
        <v/>
      </c>
      <c r="AZ270" s="17">
        <f>IF(AA270="","",AU270-AA270)</f>
        <v/>
      </c>
      <c r="BA270" s="17">
        <f>IF(AB270="","",AV270-AB270)</f>
        <v/>
      </c>
      <c r="BB270" s="17">
        <f>IF(AC270="","",AW270-AC270)</f>
        <v/>
      </c>
      <c r="BC270" s="17">
        <f>IF(AD270="","",AX270-AD270)</f>
        <v/>
      </c>
      <c r="BD270" s="17">
        <f>IF(OR(AE270="",B270=""),"",SUMIFS($AE$2:AE270,$B$2:B270,B270))</f>
        <v/>
      </c>
      <c r="BE270" s="17">
        <f>IF(OR(AF270="",B270=""),"",SUMIFS($AF$2:AF270,$B$2:B270,B270))</f>
        <v/>
      </c>
      <c r="BF270" s="17">
        <f>IF(OR(AG270="",B270=""),"",SUMIFS($AG$2:AG270,$B$2:B270,B270))</f>
        <v/>
      </c>
      <c r="BG270" s="17">
        <f>IF(OR(AH270="",B270=""),"",SUMIFS($AH$2:AH270,$B$2:B270,B270))</f>
        <v/>
      </c>
      <c r="BH270" s="17">
        <f>IF(OR(AI270="",B270=""),"",SUMIFS($AI$2:AI270,$B$2:B270,B270))</f>
        <v/>
      </c>
      <c r="BI270" s="17">
        <f>IF(AJ270="","",IF(BI269="",AJ270,MAX(BI269,AJ270)))</f>
        <v/>
      </c>
      <c r="BJ270" s="17">
        <f>IF(AK270="","",IF(BJ269="",AK270,MAX(BJ269,AK270)))</f>
        <v/>
      </c>
      <c r="BK270" s="17">
        <f>IF(AL270="","",IF(BK269="",AL270,MAX(BK269,AL270)))</f>
        <v/>
      </c>
      <c r="BL270" s="17">
        <f>IF(AM270="","",IF(BL269="",AM270,MAX(BL269,AM270)))</f>
        <v/>
      </c>
      <c r="BM270" s="17">
        <f>IF(AN270="","",IF(BM269="",AN270,MAX(BM269,AN270)))</f>
        <v/>
      </c>
      <c r="BN270" s="17">
        <f>IF(AJ270="","",BI270-AJ270)</f>
        <v/>
      </c>
      <c r="BO270" s="17">
        <f>IF(AK270="","",BJ270-AK270)</f>
        <v/>
      </c>
      <c r="BP270" s="17">
        <f>IF(AL270="","",BK270-AL270)</f>
        <v/>
      </c>
      <c r="BQ270" s="17">
        <f>IF(AM270="","",BL270-AM270)</f>
        <v/>
      </c>
      <c r="BR270" s="17">
        <f>IF(AN270="","",BM270-AN270)</f>
        <v/>
      </c>
    </row>
    <row r="271">
      <c r="A271">
        <f>ROW()-1</f>
        <v/>
      </c>
      <c r="B271" s="9" t="n"/>
      <c r="C271" s="12" t="n"/>
      <c r="D271" s="11">
        <f>IF(B271="","",CHOOSE(WEEKDAY(B271,2),"Lu","Ma","Mi","Jo","Vi","Sa","Du"))</f>
        <v/>
      </c>
      <c r="E271" s="11">
        <f>IF(OR(B271="",C271=""),"",IF(OR(WEEKDAY(B271,2)=1,WEEKDAY(B271,2)=5),"D",IF(AND(C271&gt;=TIME(15,30,0),C271&lt;TIME(16,30,0)),"C",IF(AND(AND(WEEKDAY(B271,2)&gt;=2,WEEKDAY(B271,2)&lt;=4),C271&gt;=TIME(16,35,0),C271&lt;TIME(17,0,0)),"A1",IF(AND(AND(WEEKDAY(B271,2)&gt;=2,WEEKDAY(B271,2)&lt;=4),C271&gt;=TIME(17,0,0),C271&lt;TIME(18,0,0)),"A2",IF(AND(AND(WEEKDAY(B271,2)&gt;=2,WEEKDAY(B271,2)&lt;=4),C271&gt;=TIME(18,0,0),C271&lt;TIME(19,0,0)),"A3",IF(AND(AND(WEEKDAY(B271,2)&gt;=2,WEEKDAY(B271,2)&lt;=4),C271&gt;=TIME(22,0,0),C271&lt;TIME(22,45,0)),"B","Other")))))))</f>
        <v/>
      </c>
      <c r="F271" s="12" t="n"/>
      <c r="G271" s="12" t="n"/>
      <c r="H271" s="12" t="n"/>
      <c r="I271" s="12" t="n"/>
      <c r="J271" s="13" t="n"/>
      <c r="K271" s="13" t="n"/>
      <c r="L271" s="13" t="n"/>
      <c r="M271" s="13" t="n"/>
      <c r="N271" s="12" t="n"/>
      <c r="O271" s="12" t="n"/>
      <c r="P271" s="14">
        <f>IF(N271="","",IF(N271="SL",-1,K271/J271))</f>
        <v/>
      </c>
      <c r="Q271" s="14">
        <f>IF(N271="","",IF(OR(N271="SL",N271="TP0"),-1,L271/J271))</f>
        <v/>
      </c>
      <c r="R271" s="14">
        <f>IF(N271="","",IF(N271="TP2",M271/J271,-1))</f>
        <v/>
      </c>
      <c r="S271" s="14">
        <f>IF(N271="","",IF(N271="SL",-1,IF(N271="TP0",0.5*K271/J271,0.5*(K271+L271)/J271)))</f>
        <v/>
      </c>
      <c r="T271" s="14">
        <f>IF(N271="","",IF(N271="SL",-1,IF(N271="TP0",0.5*K271/J271-0.5,0.5*(K271+L271)/J271)))</f>
        <v/>
      </c>
      <c r="U271" s="15">
        <f>IF(P271="","",P271*J271/100*Config!$B$4)</f>
        <v/>
      </c>
      <c r="V271" s="15">
        <f>IF(Q271="","",Q271*J271/100*Config!$B$4)</f>
        <v/>
      </c>
      <c r="W271" s="15">
        <f>IF(R271="","",R271*J271/100*Config!$B$4)</f>
        <v/>
      </c>
      <c r="X271" s="15">
        <f>IF(S271="","",S271*J271/100*Config!$B$4)</f>
        <v/>
      </c>
      <c r="Y271" s="15">
        <f>IF(T271="","",T271*J271/100*Config!$B$4)</f>
        <v/>
      </c>
      <c r="Z271" s="15">
        <f>IF(U271="","",Config!$B$4 + SUM($U$2:U271))</f>
        <v/>
      </c>
      <c r="AA271" s="15">
        <f>IF(V271="","",Config!$B$4 + SUM($V$2:V271))</f>
        <v/>
      </c>
      <c r="AB271" s="15">
        <f>IF(W271="","",Config!$B$4 + SUM($W$2:W271))</f>
        <v/>
      </c>
      <c r="AC271" s="15">
        <f>IF(X271="","",Config!$B$4 + SUM($X$2:X271))</f>
        <v/>
      </c>
      <c r="AD271" s="15">
        <f>IF(Y271="","",Config!$B$4 + SUM($Y$2:Y271))</f>
        <v/>
      </c>
      <c r="AE271" s="15">
        <f>IF(P271="","",P271*J271/100*Config!$B$11)</f>
        <v/>
      </c>
      <c r="AF271" s="15">
        <f>IF(Q271="","",Q271*J271/100*Config!$B$11)</f>
        <v/>
      </c>
      <c r="AG271" s="15">
        <f>IF(R271="","",R271*J271/100*Config!$B$11)</f>
        <v/>
      </c>
      <c r="AH271" s="15">
        <f>IF(S271="","",S271*J271/100*Config!$B$11)</f>
        <v/>
      </c>
      <c r="AI271" s="15">
        <f>IF(T271="","",T271*J271/100*Config!$B$11)</f>
        <v/>
      </c>
      <c r="AJ271" s="15">
        <f>IF(AE271="","",Config!$B$9 + SUM($AE$2:AE271))</f>
        <v/>
      </c>
      <c r="AK271" s="15">
        <f>IF(AF271="","",Config!$B$9 + SUM($AF$2:AF271))</f>
        <v/>
      </c>
      <c r="AL271" s="15">
        <f>IF(AG271="","",Config!$B$9 + SUM($AG$2:AG271))</f>
        <v/>
      </c>
      <c r="AM271" s="15">
        <f>IF(AH271="","",Config!$B$9 + SUM($AH$2:AH271))</f>
        <v/>
      </c>
      <c r="AN271" s="15">
        <f>IF(AI271="","",Config!$B$9 + SUM($AI$2:AI271))</f>
        <v/>
      </c>
      <c r="AO271" s="16">
        <f>IF(P271="","",IF(P271&gt;0,1,0))</f>
        <v/>
      </c>
      <c r="AP271" s="16">
        <f>IF(Q271="","",IF(Q271&gt;0,1,0))</f>
        <v/>
      </c>
      <c r="AQ271" s="16">
        <f>IF(R271="","",IF(R271&gt;0,1,0))</f>
        <v/>
      </c>
      <c r="AR271" s="16">
        <f>IF(S271="","",IF(S271&gt;0,1,0))</f>
        <v/>
      </c>
      <c r="AS271" s="16">
        <f>IF(T271="","",IF(T271&gt;0,1,0))</f>
        <v/>
      </c>
      <c r="AT271" s="17">
        <f>IF(Z271="","",IF(AT270="",Z271,MAX(AT270,Z271)))</f>
        <v/>
      </c>
      <c r="AU271" s="17">
        <f>IF(AA271="","",IF(AU270="",AA271,MAX(AU270,AA271)))</f>
        <v/>
      </c>
      <c r="AV271" s="17">
        <f>IF(AB271="","",IF(AV270="",AB271,MAX(AV270,AB271)))</f>
        <v/>
      </c>
      <c r="AW271" s="17">
        <f>IF(AC271="","",IF(AW270="",AC271,MAX(AW270,AC271)))</f>
        <v/>
      </c>
      <c r="AX271" s="17">
        <f>IF(AD271="","",IF(AX270="",AD271,MAX(AX270,AD271)))</f>
        <v/>
      </c>
      <c r="AY271" s="17">
        <f>IF(Z271="","",AT271-Z271)</f>
        <v/>
      </c>
      <c r="AZ271" s="17">
        <f>IF(AA271="","",AU271-AA271)</f>
        <v/>
      </c>
      <c r="BA271" s="17">
        <f>IF(AB271="","",AV271-AB271)</f>
        <v/>
      </c>
      <c r="BB271" s="17">
        <f>IF(AC271="","",AW271-AC271)</f>
        <v/>
      </c>
      <c r="BC271" s="17">
        <f>IF(AD271="","",AX271-AD271)</f>
        <v/>
      </c>
      <c r="BD271" s="17">
        <f>IF(OR(AE271="",B271=""),"",SUMIFS($AE$2:AE271,$B$2:B271,B271))</f>
        <v/>
      </c>
      <c r="BE271" s="17">
        <f>IF(OR(AF271="",B271=""),"",SUMIFS($AF$2:AF271,$B$2:B271,B271))</f>
        <v/>
      </c>
      <c r="BF271" s="17">
        <f>IF(OR(AG271="",B271=""),"",SUMIFS($AG$2:AG271,$B$2:B271,B271))</f>
        <v/>
      </c>
      <c r="BG271" s="17">
        <f>IF(OR(AH271="",B271=""),"",SUMIFS($AH$2:AH271,$B$2:B271,B271))</f>
        <v/>
      </c>
      <c r="BH271" s="17">
        <f>IF(OR(AI271="",B271=""),"",SUMIFS($AI$2:AI271,$B$2:B271,B271))</f>
        <v/>
      </c>
      <c r="BI271" s="17">
        <f>IF(AJ271="","",IF(BI270="",AJ271,MAX(BI270,AJ271)))</f>
        <v/>
      </c>
      <c r="BJ271" s="17">
        <f>IF(AK271="","",IF(BJ270="",AK271,MAX(BJ270,AK271)))</f>
        <v/>
      </c>
      <c r="BK271" s="17">
        <f>IF(AL271="","",IF(BK270="",AL271,MAX(BK270,AL271)))</f>
        <v/>
      </c>
      <c r="BL271" s="17">
        <f>IF(AM271="","",IF(BL270="",AM271,MAX(BL270,AM271)))</f>
        <v/>
      </c>
      <c r="BM271" s="17">
        <f>IF(AN271="","",IF(BM270="",AN271,MAX(BM270,AN271)))</f>
        <v/>
      </c>
      <c r="BN271" s="17">
        <f>IF(AJ271="","",BI271-AJ271)</f>
        <v/>
      </c>
      <c r="BO271" s="17">
        <f>IF(AK271="","",BJ271-AK271)</f>
        <v/>
      </c>
      <c r="BP271" s="17">
        <f>IF(AL271="","",BK271-AL271)</f>
        <v/>
      </c>
      <c r="BQ271" s="17">
        <f>IF(AM271="","",BL271-AM271)</f>
        <v/>
      </c>
      <c r="BR271" s="17">
        <f>IF(AN271="","",BM271-AN271)</f>
        <v/>
      </c>
    </row>
    <row r="272">
      <c r="A272">
        <f>ROW()-1</f>
        <v/>
      </c>
      <c r="B272" s="9" t="n"/>
      <c r="C272" s="12" t="n"/>
      <c r="D272" s="11">
        <f>IF(B272="","",CHOOSE(WEEKDAY(B272,2),"Lu","Ma","Mi","Jo","Vi","Sa","Du"))</f>
        <v/>
      </c>
      <c r="E272" s="11">
        <f>IF(OR(B272="",C272=""),"",IF(OR(WEEKDAY(B272,2)=1,WEEKDAY(B272,2)=5),"D",IF(AND(C272&gt;=TIME(15,30,0),C272&lt;TIME(16,30,0)),"C",IF(AND(AND(WEEKDAY(B272,2)&gt;=2,WEEKDAY(B272,2)&lt;=4),C272&gt;=TIME(16,35,0),C272&lt;TIME(17,0,0)),"A1",IF(AND(AND(WEEKDAY(B272,2)&gt;=2,WEEKDAY(B272,2)&lt;=4),C272&gt;=TIME(17,0,0),C272&lt;TIME(18,0,0)),"A2",IF(AND(AND(WEEKDAY(B272,2)&gt;=2,WEEKDAY(B272,2)&lt;=4),C272&gt;=TIME(18,0,0),C272&lt;TIME(19,0,0)),"A3",IF(AND(AND(WEEKDAY(B272,2)&gt;=2,WEEKDAY(B272,2)&lt;=4),C272&gt;=TIME(22,0,0),C272&lt;TIME(22,45,0)),"B","Other")))))))</f>
        <v/>
      </c>
      <c r="F272" s="12" t="n"/>
      <c r="G272" s="12" t="n"/>
      <c r="H272" s="12" t="n"/>
      <c r="I272" s="12" t="n"/>
      <c r="J272" s="13" t="n"/>
      <c r="K272" s="13" t="n"/>
      <c r="L272" s="13" t="n"/>
      <c r="M272" s="13" t="n"/>
      <c r="N272" s="12" t="n"/>
      <c r="O272" s="12" t="n"/>
      <c r="P272" s="14">
        <f>IF(N272="","",IF(N272="SL",-1,K272/J272))</f>
        <v/>
      </c>
      <c r="Q272" s="14">
        <f>IF(N272="","",IF(OR(N272="SL",N272="TP0"),-1,L272/J272))</f>
        <v/>
      </c>
      <c r="R272" s="14">
        <f>IF(N272="","",IF(N272="TP2",M272/J272,-1))</f>
        <v/>
      </c>
      <c r="S272" s="14">
        <f>IF(N272="","",IF(N272="SL",-1,IF(N272="TP0",0.5*K272/J272,0.5*(K272+L272)/J272)))</f>
        <v/>
      </c>
      <c r="T272" s="14">
        <f>IF(N272="","",IF(N272="SL",-1,IF(N272="TP0",0.5*K272/J272-0.5,0.5*(K272+L272)/J272)))</f>
        <v/>
      </c>
      <c r="U272" s="15">
        <f>IF(P272="","",P272*J272/100*Config!$B$4)</f>
        <v/>
      </c>
      <c r="V272" s="15">
        <f>IF(Q272="","",Q272*J272/100*Config!$B$4)</f>
        <v/>
      </c>
      <c r="W272" s="15">
        <f>IF(R272="","",R272*J272/100*Config!$B$4)</f>
        <v/>
      </c>
      <c r="X272" s="15">
        <f>IF(S272="","",S272*J272/100*Config!$B$4)</f>
        <v/>
      </c>
      <c r="Y272" s="15">
        <f>IF(T272="","",T272*J272/100*Config!$B$4)</f>
        <v/>
      </c>
      <c r="Z272" s="15">
        <f>IF(U272="","",Config!$B$4 + SUM($U$2:U272))</f>
        <v/>
      </c>
      <c r="AA272" s="15">
        <f>IF(V272="","",Config!$B$4 + SUM($V$2:V272))</f>
        <v/>
      </c>
      <c r="AB272" s="15">
        <f>IF(W272="","",Config!$B$4 + SUM($W$2:W272))</f>
        <v/>
      </c>
      <c r="AC272" s="15">
        <f>IF(X272="","",Config!$B$4 + SUM($X$2:X272))</f>
        <v/>
      </c>
      <c r="AD272" s="15">
        <f>IF(Y272="","",Config!$B$4 + SUM($Y$2:Y272))</f>
        <v/>
      </c>
      <c r="AE272" s="15">
        <f>IF(P272="","",P272*J272/100*Config!$B$11)</f>
        <v/>
      </c>
      <c r="AF272" s="15">
        <f>IF(Q272="","",Q272*J272/100*Config!$B$11)</f>
        <v/>
      </c>
      <c r="AG272" s="15">
        <f>IF(R272="","",R272*J272/100*Config!$B$11)</f>
        <v/>
      </c>
      <c r="AH272" s="15">
        <f>IF(S272="","",S272*J272/100*Config!$B$11)</f>
        <v/>
      </c>
      <c r="AI272" s="15">
        <f>IF(T272="","",T272*J272/100*Config!$B$11)</f>
        <v/>
      </c>
      <c r="AJ272" s="15">
        <f>IF(AE272="","",Config!$B$9 + SUM($AE$2:AE272))</f>
        <v/>
      </c>
      <c r="AK272" s="15">
        <f>IF(AF272="","",Config!$B$9 + SUM($AF$2:AF272))</f>
        <v/>
      </c>
      <c r="AL272" s="15">
        <f>IF(AG272="","",Config!$B$9 + SUM($AG$2:AG272))</f>
        <v/>
      </c>
      <c r="AM272" s="15">
        <f>IF(AH272="","",Config!$B$9 + SUM($AH$2:AH272))</f>
        <v/>
      </c>
      <c r="AN272" s="15">
        <f>IF(AI272="","",Config!$B$9 + SUM($AI$2:AI272))</f>
        <v/>
      </c>
      <c r="AO272" s="16">
        <f>IF(P272="","",IF(P272&gt;0,1,0))</f>
        <v/>
      </c>
      <c r="AP272" s="16">
        <f>IF(Q272="","",IF(Q272&gt;0,1,0))</f>
        <v/>
      </c>
      <c r="AQ272" s="16">
        <f>IF(R272="","",IF(R272&gt;0,1,0))</f>
        <v/>
      </c>
      <c r="AR272" s="16">
        <f>IF(S272="","",IF(S272&gt;0,1,0))</f>
        <v/>
      </c>
      <c r="AS272" s="16">
        <f>IF(T272="","",IF(T272&gt;0,1,0))</f>
        <v/>
      </c>
      <c r="AT272" s="17">
        <f>IF(Z272="","",IF(AT271="",Z272,MAX(AT271,Z272)))</f>
        <v/>
      </c>
      <c r="AU272" s="17">
        <f>IF(AA272="","",IF(AU271="",AA272,MAX(AU271,AA272)))</f>
        <v/>
      </c>
      <c r="AV272" s="17">
        <f>IF(AB272="","",IF(AV271="",AB272,MAX(AV271,AB272)))</f>
        <v/>
      </c>
      <c r="AW272" s="17">
        <f>IF(AC272="","",IF(AW271="",AC272,MAX(AW271,AC272)))</f>
        <v/>
      </c>
      <c r="AX272" s="17">
        <f>IF(AD272="","",IF(AX271="",AD272,MAX(AX271,AD272)))</f>
        <v/>
      </c>
      <c r="AY272" s="17">
        <f>IF(Z272="","",AT272-Z272)</f>
        <v/>
      </c>
      <c r="AZ272" s="17">
        <f>IF(AA272="","",AU272-AA272)</f>
        <v/>
      </c>
      <c r="BA272" s="17">
        <f>IF(AB272="","",AV272-AB272)</f>
        <v/>
      </c>
      <c r="BB272" s="17">
        <f>IF(AC272="","",AW272-AC272)</f>
        <v/>
      </c>
      <c r="BC272" s="17">
        <f>IF(AD272="","",AX272-AD272)</f>
        <v/>
      </c>
      <c r="BD272" s="17">
        <f>IF(OR(AE272="",B272=""),"",SUMIFS($AE$2:AE272,$B$2:B272,B272))</f>
        <v/>
      </c>
      <c r="BE272" s="17">
        <f>IF(OR(AF272="",B272=""),"",SUMIFS($AF$2:AF272,$B$2:B272,B272))</f>
        <v/>
      </c>
      <c r="BF272" s="17">
        <f>IF(OR(AG272="",B272=""),"",SUMIFS($AG$2:AG272,$B$2:B272,B272))</f>
        <v/>
      </c>
      <c r="BG272" s="17">
        <f>IF(OR(AH272="",B272=""),"",SUMIFS($AH$2:AH272,$B$2:B272,B272))</f>
        <v/>
      </c>
      <c r="BH272" s="17">
        <f>IF(OR(AI272="",B272=""),"",SUMIFS($AI$2:AI272,$B$2:B272,B272))</f>
        <v/>
      </c>
      <c r="BI272" s="17">
        <f>IF(AJ272="","",IF(BI271="",AJ272,MAX(BI271,AJ272)))</f>
        <v/>
      </c>
      <c r="BJ272" s="17">
        <f>IF(AK272="","",IF(BJ271="",AK272,MAX(BJ271,AK272)))</f>
        <v/>
      </c>
      <c r="BK272" s="17">
        <f>IF(AL272="","",IF(BK271="",AL272,MAX(BK271,AL272)))</f>
        <v/>
      </c>
      <c r="BL272" s="17">
        <f>IF(AM272="","",IF(BL271="",AM272,MAX(BL271,AM272)))</f>
        <v/>
      </c>
      <c r="BM272" s="17">
        <f>IF(AN272="","",IF(BM271="",AN272,MAX(BM271,AN272)))</f>
        <v/>
      </c>
      <c r="BN272" s="17">
        <f>IF(AJ272="","",BI272-AJ272)</f>
        <v/>
      </c>
      <c r="BO272" s="17">
        <f>IF(AK272="","",BJ272-AK272)</f>
        <v/>
      </c>
      <c r="BP272" s="17">
        <f>IF(AL272="","",BK272-AL272)</f>
        <v/>
      </c>
      <c r="BQ272" s="17">
        <f>IF(AM272="","",BL272-AM272)</f>
        <v/>
      </c>
      <c r="BR272" s="17">
        <f>IF(AN272="","",BM272-AN272)</f>
        <v/>
      </c>
    </row>
    <row r="273">
      <c r="A273">
        <f>ROW()-1</f>
        <v/>
      </c>
      <c r="B273" s="9" t="n"/>
      <c r="C273" s="12" t="n"/>
      <c r="D273" s="11">
        <f>IF(B273="","",CHOOSE(WEEKDAY(B273,2),"Lu","Ma","Mi","Jo","Vi","Sa","Du"))</f>
        <v/>
      </c>
      <c r="E273" s="11">
        <f>IF(OR(B273="",C273=""),"",IF(OR(WEEKDAY(B273,2)=1,WEEKDAY(B273,2)=5),"D",IF(AND(C273&gt;=TIME(15,30,0),C273&lt;TIME(16,30,0)),"C",IF(AND(AND(WEEKDAY(B273,2)&gt;=2,WEEKDAY(B273,2)&lt;=4),C273&gt;=TIME(16,35,0),C273&lt;TIME(17,0,0)),"A1",IF(AND(AND(WEEKDAY(B273,2)&gt;=2,WEEKDAY(B273,2)&lt;=4),C273&gt;=TIME(17,0,0),C273&lt;TIME(18,0,0)),"A2",IF(AND(AND(WEEKDAY(B273,2)&gt;=2,WEEKDAY(B273,2)&lt;=4),C273&gt;=TIME(18,0,0),C273&lt;TIME(19,0,0)),"A3",IF(AND(AND(WEEKDAY(B273,2)&gt;=2,WEEKDAY(B273,2)&lt;=4),C273&gt;=TIME(22,0,0),C273&lt;TIME(22,45,0)),"B","Other")))))))</f>
        <v/>
      </c>
      <c r="F273" s="12" t="n"/>
      <c r="G273" s="12" t="n"/>
      <c r="H273" s="12" t="n"/>
      <c r="I273" s="12" t="n"/>
      <c r="J273" s="13" t="n"/>
      <c r="K273" s="13" t="n"/>
      <c r="L273" s="13" t="n"/>
      <c r="M273" s="13" t="n"/>
      <c r="N273" s="12" t="n"/>
      <c r="O273" s="12" t="n"/>
      <c r="P273" s="14">
        <f>IF(N273="","",IF(N273="SL",-1,K273/J273))</f>
        <v/>
      </c>
      <c r="Q273" s="14">
        <f>IF(N273="","",IF(OR(N273="SL",N273="TP0"),-1,L273/J273))</f>
        <v/>
      </c>
      <c r="R273" s="14">
        <f>IF(N273="","",IF(N273="TP2",M273/J273,-1))</f>
        <v/>
      </c>
      <c r="S273" s="14">
        <f>IF(N273="","",IF(N273="SL",-1,IF(N273="TP0",0.5*K273/J273,0.5*(K273+L273)/J273)))</f>
        <v/>
      </c>
      <c r="T273" s="14">
        <f>IF(N273="","",IF(N273="SL",-1,IF(N273="TP0",0.5*K273/J273-0.5,0.5*(K273+L273)/J273)))</f>
        <v/>
      </c>
      <c r="U273" s="15">
        <f>IF(P273="","",P273*J273/100*Config!$B$4)</f>
        <v/>
      </c>
      <c r="V273" s="15">
        <f>IF(Q273="","",Q273*J273/100*Config!$B$4)</f>
        <v/>
      </c>
      <c r="W273" s="15">
        <f>IF(R273="","",R273*J273/100*Config!$B$4)</f>
        <v/>
      </c>
      <c r="X273" s="15">
        <f>IF(S273="","",S273*J273/100*Config!$B$4)</f>
        <v/>
      </c>
      <c r="Y273" s="15">
        <f>IF(T273="","",T273*J273/100*Config!$B$4)</f>
        <v/>
      </c>
      <c r="Z273" s="15">
        <f>IF(U273="","",Config!$B$4 + SUM($U$2:U273))</f>
        <v/>
      </c>
      <c r="AA273" s="15">
        <f>IF(V273="","",Config!$B$4 + SUM($V$2:V273))</f>
        <v/>
      </c>
      <c r="AB273" s="15">
        <f>IF(W273="","",Config!$B$4 + SUM($W$2:W273))</f>
        <v/>
      </c>
      <c r="AC273" s="15">
        <f>IF(X273="","",Config!$B$4 + SUM($X$2:X273))</f>
        <v/>
      </c>
      <c r="AD273" s="15">
        <f>IF(Y273="","",Config!$B$4 + SUM($Y$2:Y273))</f>
        <v/>
      </c>
      <c r="AE273" s="15">
        <f>IF(P273="","",P273*J273/100*Config!$B$11)</f>
        <v/>
      </c>
      <c r="AF273" s="15">
        <f>IF(Q273="","",Q273*J273/100*Config!$B$11)</f>
        <v/>
      </c>
      <c r="AG273" s="15">
        <f>IF(R273="","",R273*J273/100*Config!$B$11)</f>
        <v/>
      </c>
      <c r="AH273" s="15">
        <f>IF(S273="","",S273*J273/100*Config!$B$11)</f>
        <v/>
      </c>
      <c r="AI273" s="15">
        <f>IF(T273="","",T273*J273/100*Config!$B$11)</f>
        <v/>
      </c>
      <c r="AJ273" s="15">
        <f>IF(AE273="","",Config!$B$9 + SUM($AE$2:AE273))</f>
        <v/>
      </c>
      <c r="AK273" s="15">
        <f>IF(AF273="","",Config!$B$9 + SUM($AF$2:AF273))</f>
        <v/>
      </c>
      <c r="AL273" s="15">
        <f>IF(AG273="","",Config!$B$9 + SUM($AG$2:AG273))</f>
        <v/>
      </c>
      <c r="AM273" s="15">
        <f>IF(AH273="","",Config!$B$9 + SUM($AH$2:AH273))</f>
        <v/>
      </c>
      <c r="AN273" s="15">
        <f>IF(AI273="","",Config!$B$9 + SUM($AI$2:AI273))</f>
        <v/>
      </c>
      <c r="AO273" s="16">
        <f>IF(P273="","",IF(P273&gt;0,1,0))</f>
        <v/>
      </c>
      <c r="AP273" s="16">
        <f>IF(Q273="","",IF(Q273&gt;0,1,0))</f>
        <v/>
      </c>
      <c r="AQ273" s="16">
        <f>IF(R273="","",IF(R273&gt;0,1,0))</f>
        <v/>
      </c>
      <c r="AR273" s="16">
        <f>IF(S273="","",IF(S273&gt;0,1,0))</f>
        <v/>
      </c>
      <c r="AS273" s="16">
        <f>IF(T273="","",IF(T273&gt;0,1,0))</f>
        <v/>
      </c>
      <c r="AT273" s="17">
        <f>IF(Z273="","",IF(AT272="",Z273,MAX(AT272,Z273)))</f>
        <v/>
      </c>
      <c r="AU273" s="17">
        <f>IF(AA273="","",IF(AU272="",AA273,MAX(AU272,AA273)))</f>
        <v/>
      </c>
      <c r="AV273" s="17">
        <f>IF(AB273="","",IF(AV272="",AB273,MAX(AV272,AB273)))</f>
        <v/>
      </c>
      <c r="AW273" s="17">
        <f>IF(AC273="","",IF(AW272="",AC273,MAX(AW272,AC273)))</f>
        <v/>
      </c>
      <c r="AX273" s="17">
        <f>IF(AD273="","",IF(AX272="",AD273,MAX(AX272,AD273)))</f>
        <v/>
      </c>
      <c r="AY273" s="17">
        <f>IF(Z273="","",AT273-Z273)</f>
        <v/>
      </c>
      <c r="AZ273" s="17">
        <f>IF(AA273="","",AU273-AA273)</f>
        <v/>
      </c>
      <c r="BA273" s="17">
        <f>IF(AB273="","",AV273-AB273)</f>
        <v/>
      </c>
      <c r="BB273" s="17">
        <f>IF(AC273="","",AW273-AC273)</f>
        <v/>
      </c>
      <c r="BC273" s="17">
        <f>IF(AD273="","",AX273-AD273)</f>
        <v/>
      </c>
      <c r="BD273" s="17">
        <f>IF(OR(AE273="",B273=""),"",SUMIFS($AE$2:AE273,$B$2:B273,B273))</f>
        <v/>
      </c>
      <c r="BE273" s="17">
        <f>IF(OR(AF273="",B273=""),"",SUMIFS($AF$2:AF273,$B$2:B273,B273))</f>
        <v/>
      </c>
      <c r="BF273" s="17">
        <f>IF(OR(AG273="",B273=""),"",SUMIFS($AG$2:AG273,$B$2:B273,B273))</f>
        <v/>
      </c>
      <c r="BG273" s="17">
        <f>IF(OR(AH273="",B273=""),"",SUMIFS($AH$2:AH273,$B$2:B273,B273))</f>
        <v/>
      </c>
      <c r="BH273" s="17">
        <f>IF(OR(AI273="",B273=""),"",SUMIFS($AI$2:AI273,$B$2:B273,B273))</f>
        <v/>
      </c>
      <c r="BI273" s="17">
        <f>IF(AJ273="","",IF(BI272="",AJ273,MAX(BI272,AJ273)))</f>
        <v/>
      </c>
      <c r="BJ273" s="17">
        <f>IF(AK273="","",IF(BJ272="",AK273,MAX(BJ272,AK273)))</f>
        <v/>
      </c>
      <c r="BK273" s="17">
        <f>IF(AL273="","",IF(BK272="",AL273,MAX(BK272,AL273)))</f>
        <v/>
      </c>
      <c r="BL273" s="17">
        <f>IF(AM273="","",IF(BL272="",AM273,MAX(BL272,AM273)))</f>
        <v/>
      </c>
      <c r="BM273" s="17">
        <f>IF(AN273="","",IF(BM272="",AN273,MAX(BM272,AN273)))</f>
        <v/>
      </c>
      <c r="BN273" s="17">
        <f>IF(AJ273="","",BI273-AJ273)</f>
        <v/>
      </c>
      <c r="BO273" s="17">
        <f>IF(AK273="","",BJ273-AK273)</f>
        <v/>
      </c>
      <c r="BP273" s="17">
        <f>IF(AL273="","",BK273-AL273)</f>
        <v/>
      </c>
      <c r="BQ273" s="17">
        <f>IF(AM273="","",BL273-AM273)</f>
        <v/>
      </c>
      <c r="BR273" s="17">
        <f>IF(AN273="","",BM273-AN273)</f>
        <v/>
      </c>
    </row>
    <row r="274">
      <c r="A274">
        <f>ROW()-1</f>
        <v/>
      </c>
      <c r="B274" s="9" t="n"/>
      <c r="C274" s="12" t="n"/>
      <c r="D274" s="11">
        <f>IF(B274="","",CHOOSE(WEEKDAY(B274,2),"Lu","Ma","Mi","Jo","Vi","Sa","Du"))</f>
        <v/>
      </c>
      <c r="E274" s="11">
        <f>IF(OR(B274="",C274=""),"",IF(OR(WEEKDAY(B274,2)=1,WEEKDAY(B274,2)=5),"D",IF(AND(C274&gt;=TIME(15,30,0),C274&lt;TIME(16,30,0)),"C",IF(AND(AND(WEEKDAY(B274,2)&gt;=2,WEEKDAY(B274,2)&lt;=4),C274&gt;=TIME(16,35,0),C274&lt;TIME(17,0,0)),"A1",IF(AND(AND(WEEKDAY(B274,2)&gt;=2,WEEKDAY(B274,2)&lt;=4),C274&gt;=TIME(17,0,0),C274&lt;TIME(18,0,0)),"A2",IF(AND(AND(WEEKDAY(B274,2)&gt;=2,WEEKDAY(B274,2)&lt;=4),C274&gt;=TIME(18,0,0),C274&lt;TIME(19,0,0)),"A3",IF(AND(AND(WEEKDAY(B274,2)&gt;=2,WEEKDAY(B274,2)&lt;=4),C274&gt;=TIME(22,0,0),C274&lt;TIME(22,45,0)),"B","Other")))))))</f>
        <v/>
      </c>
      <c r="F274" s="12" t="n"/>
      <c r="G274" s="12" t="n"/>
      <c r="H274" s="12" t="n"/>
      <c r="I274" s="12" t="n"/>
      <c r="J274" s="13" t="n"/>
      <c r="K274" s="13" t="n"/>
      <c r="L274" s="13" t="n"/>
      <c r="M274" s="13" t="n"/>
      <c r="N274" s="12" t="n"/>
      <c r="O274" s="12" t="n"/>
      <c r="P274" s="14">
        <f>IF(N274="","",IF(N274="SL",-1,K274/J274))</f>
        <v/>
      </c>
      <c r="Q274" s="14">
        <f>IF(N274="","",IF(OR(N274="SL",N274="TP0"),-1,L274/J274))</f>
        <v/>
      </c>
      <c r="R274" s="14">
        <f>IF(N274="","",IF(N274="TP2",M274/J274,-1))</f>
        <v/>
      </c>
      <c r="S274" s="14">
        <f>IF(N274="","",IF(N274="SL",-1,IF(N274="TP0",0.5*K274/J274,0.5*(K274+L274)/J274)))</f>
        <v/>
      </c>
      <c r="T274" s="14">
        <f>IF(N274="","",IF(N274="SL",-1,IF(N274="TP0",0.5*K274/J274-0.5,0.5*(K274+L274)/J274)))</f>
        <v/>
      </c>
      <c r="U274" s="15">
        <f>IF(P274="","",P274*J274/100*Config!$B$4)</f>
        <v/>
      </c>
      <c r="V274" s="15">
        <f>IF(Q274="","",Q274*J274/100*Config!$B$4)</f>
        <v/>
      </c>
      <c r="W274" s="15">
        <f>IF(R274="","",R274*J274/100*Config!$B$4)</f>
        <v/>
      </c>
      <c r="X274" s="15">
        <f>IF(S274="","",S274*J274/100*Config!$B$4)</f>
        <v/>
      </c>
      <c r="Y274" s="15">
        <f>IF(T274="","",T274*J274/100*Config!$B$4)</f>
        <v/>
      </c>
      <c r="Z274" s="15">
        <f>IF(U274="","",Config!$B$4 + SUM($U$2:U274))</f>
        <v/>
      </c>
      <c r="AA274" s="15">
        <f>IF(V274="","",Config!$B$4 + SUM($V$2:V274))</f>
        <v/>
      </c>
      <c r="AB274" s="15">
        <f>IF(W274="","",Config!$B$4 + SUM($W$2:W274))</f>
        <v/>
      </c>
      <c r="AC274" s="15">
        <f>IF(X274="","",Config!$B$4 + SUM($X$2:X274))</f>
        <v/>
      </c>
      <c r="AD274" s="15">
        <f>IF(Y274="","",Config!$B$4 + SUM($Y$2:Y274))</f>
        <v/>
      </c>
      <c r="AE274" s="15">
        <f>IF(P274="","",P274*J274/100*Config!$B$11)</f>
        <v/>
      </c>
      <c r="AF274" s="15">
        <f>IF(Q274="","",Q274*J274/100*Config!$B$11)</f>
        <v/>
      </c>
      <c r="AG274" s="15">
        <f>IF(R274="","",R274*J274/100*Config!$B$11)</f>
        <v/>
      </c>
      <c r="AH274" s="15">
        <f>IF(S274="","",S274*J274/100*Config!$B$11)</f>
        <v/>
      </c>
      <c r="AI274" s="15">
        <f>IF(T274="","",T274*J274/100*Config!$B$11)</f>
        <v/>
      </c>
      <c r="AJ274" s="15">
        <f>IF(AE274="","",Config!$B$9 + SUM($AE$2:AE274))</f>
        <v/>
      </c>
      <c r="AK274" s="15">
        <f>IF(AF274="","",Config!$B$9 + SUM($AF$2:AF274))</f>
        <v/>
      </c>
      <c r="AL274" s="15">
        <f>IF(AG274="","",Config!$B$9 + SUM($AG$2:AG274))</f>
        <v/>
      </c>
      <c r="AM274" s="15">
        <f>IF(AH274="","",Config!$B$9 + SUM($AH$2:AH274))</f>
        <v/>
      </c>
      <c r="AN274" s="15">
        <f>IF(AI274="","",Config!$B$9 + SUM($AI$2:AI274))</f>
        <v/>
      </c>
      <c r="AO274" s="16">
        <f>IF(P274="","",IF(P274&gt;0,1,0))</f>
        <v/>
      </c>
      <c r="AP274" s="16">
        <f>IF(Q274="","",IF(Q274&gt;0,1,0))</f>
        <v/>
      </c>
      <c r="AQ274" s="16">
        <f>IF(R274="","",IF(R274&gt;0,1,0))</f>
        <v/>
      </c>
      <c r="AR274" s="16">
        <f>IF(S274="","",IF(S274&gt;0,1,0))</f>
        <v/>
      </c>
      <c r="AS274" s="16">
        <f>IF(T274="","",IF(T274&gt;0,1,0))</f>
        <v/>
      </c>
      <c r="AT274" s="17">
        <f>IF(Z274="","",IF(AT273="",Z274,MAX(AT273,Z274)))</f>
        <v/>
      </c>
      <c r="AU274" s="17">
        <f>IF(AA274="","",IF(AU273="",AA274,MAX(AU273,AA274)))</f>
        <v/>
      </c>
      <c r="AV274" s="17">
        <f>IF(AB274="","",IF(AV273="",AB274,MAX(AV273,AB274)))</f>
        <v/>
      </c>
      <c r="AW274" s="17">
        <f>IF(AC274="","",IF(AW273="",AC274,MAX(AW273,AC274)))</f>
        <v/>
      </c>
      <c r="AX274" s="17">
        <f>IF(AD274="","",IF(AX273="",AD274,MAX(AX273,AD274)))</f>
        <v/>
      </c>
      <c r="AY274" s="17">
        <f>IF(Z274="","",AT274-Z274)</f>
        <v/>
      </c>
      <c r="AZ274" s="17">
        <f>IF(AA274="","",AU274-AA274)</f>
        <v/>
      </c>
      <c r="BA274" s="17">
        <f>IF(AB274="","",AV274-AB274)</f>
        <v/>
      </c>
      <c r="BB274" s="17">
        <f>IF(AC274="","",AW274-AC274)</f>
        <v/>
      </c>
      <c r="BC274" s="17">
        <f>IF(AD274="","",AX274-AD274)</f>
        <v/>
      </c>
      <c r="BD274" s="17">
        <f>IF(OR(AE274="",B274=""),"",SUMIFS($AE$2:AE274,$B$2:B274,B274))</f>
        <v/>
      </c>
      <c r="BE274" s="17">
        <f>IF(OR(AF274="",B274=""),"",SUMIFS($AF$2:AF274,$B$2:B274,B274))</f>
        <v/>
      </c>
      <c r="BF274" s="17">
        <f>IF(OR(AG274="",B274=""),"",SUMIFS($AG$2:AG274,$B$2:B274,B274))</f>
        <v/>
      </c>
      <c r="BG274" s="17">
        <f>IF(OR(AH274="",B274=""),"",SUMIFS($AH$2:AH274,$B$2:B274,B274))</f>
        <v/>
      </c>
      <c r="BH274" s="17">
        <f>IF(OR(AI274="",B274=""),"",SUMIFS($AI$2:AI274,$B$2:B274,B274))</f>
        <v/>
      </c>
      <c r="BI274" s="17">
        <f>IF(AJ274="","",IF(BI273="",AJ274,MAX(BI273,AJ274)))</f>
        <v/>
      </c>
      <c r="BJ274" s="17">
        <f>IF(AK274="","",IF(BJ273="",AK274,MAX(BJ273,AK274)))</f>
        <v/>
      </c>
      <c r="BK274" s="17">
        <f>IF(AL274="","",IF(BK273="",AL274,MAX(BK273,AL274)))</f>
        <v/>
      </c>
      <c r="BL274" s="17">
        <f>IF(AM274="","",IF(BL273="",AM274,MAX(BL273,AM274)))</f>
        <v/>
      </c>
      <c r="BM274" s="17">
        <f>IF(AN274="","",IF(BM273="",AN274,MAX(BM273,AN274)))</f>
        <v/>
      </c>
      <c r="BN274" s="17">
        <f>IF(AJ274="","",BI274-AJ274)</f>
        <v/>
      </c>
      <c r="BO274" s="17">
        <f>IF(AK274="","",BJ274-AK274)</f>
        <v/>
      </c>
      <c r="BP274" s="17">
        <f>IF(AL274="","",BK274-AL274)</f>
        <v/>
      </c>
      <c r="BQ274" s="17">
        <f>IF(AM274="","",BL274-AM274)</f>
        <v/>
      </c>
      <c r="BR274" s="17">
        <f>IF(AN274="","",BM274-AN274)</f>
        <v/>
      </c>
    </row>
    <row r="275">
      <c r="A275">
        <f>ROW()-1</f>
        <v/>
      </c>
      <c r="B275" s="9" t="n"/>
      <c r="C275" s="12" t="n"/>
      <c r="D275" s="11">
        <f>IF(B275="","",CHOOSE(WEEKDAY(B275,2),"Lu","Ma","Mi","Jo","Vi","Sa","Du"))</f>
        <v/>
      </c>
      <c r="E275" s="11">
        <f>IF(OR(B275="",C275=""),"",IF(OR(WEEKDAY(B275,2)=1,WEEKDAY(B275,2)=5),"D",IF(AND(C275&gt;=TIME(15,30,0),C275&lt;TIME(16,30,0)),"C",IF(AND(AND(WEEKDAY(B275,2)&gt;=2,WEEKDAY(B275,2)&lt;=4),C275&gt;=TIME(16,35,0),C275&lt;TIME(17,0,0)),"A1",IF(AND(AND(WEEKDAY(B275,2)&gt;=2,WEEKDAY(B275,2)&lt;=4),C275&gt;=TIME(17,0,0),C275&lt;TIME(18,0,0)),"A2",IF(AND(AND(WEEKDAY(B275,2)&gt;=2,WEEKDAY(B275,2)&lt;=4),C275&gt;=TIME(18,0,0),C275&lt;TIME(19,0,0)),"A3",IF(AND(AND(WEEKDAY(B275,2)&gt;=2,WEEKDAY(B275,2)&lt;=4),C275&gt;=TIME(22,0,0),C275&lt;TIME(22,45,0)),"B","Other")))))))</f>
        <v/>
      </c>
      <c r="F275" s="12" t="n"/>
      <c r="G275" s="12" t="n"/>
      <c r="H275" s="12" t="n"/>
      <c r="I275" s="12" t="n"/>
      <c r="J275" s="13" t="n"/>
      <c r="K275" s="13" t="n"/>
      <c r="L275" s="13" t="n"/>
      <c r="M275" s="13" t="n"/>
      <c r="N275" s="12" t="n"/>
      <c r="O275" s="12" t="n"/>
      <c r="P275" s="14">
        <f>IF(N275="","",IF(N275="SL",-1,K275/J275))</f>
        <v/>
      </c>
      <c r="Q275" s="14">
        <f>IF(N275="","",IF(OR(N275="SL",N275="TP0"),-1,L275/J275))</f>
        <v/>
      </c>
      <c r="R275" s="14">
        <f>IF(N275="","",IF(N275="TP2",M275/J275,-1))</f>
        <v/>
      </c>
      <c r="S275" s="14">
        <f>IF(N275="","",IF(N275="SL",-1,IF(N275="TP0",0.5*K275/J275,0.5*(K275+L275)/J275)))</f>
        <v/>
      </c>
      <c r="T275" s="14">
        <f>IF(N275="","",IF(N275="SL",-1,IF(N275="TP0",0.5*K275/J275-0.5,0.5*(K275+L275)/J275)))</f>
        <v/>
      </c>
      <c r="U275" s="15">
        <f>IF(P275="","",P275*J275/100*Config!$B$4)</f>
        <v/>
      </c>
      <c r="V275" s="15">
        <f>IF(Q275="","",Q275*J275/100*Config!$B$4)</f>
        <v/>
      </c>
      <c r="W275" s="15">
        <f>IF(R275="","",R275*J275/100*Config!$B$4)</f>
        <v/>
      </c>
      <c r="X275" s="15">
        <f>IF(S275="","",S275*J275/100*Config!$B$4)</f>
        <v/>
      </c>
      <c r="Y275" s="15">
        <f>IF(T275="","",T275*J275/100*Config!$B$4)</f>
        <v/>
      </c>
      <c r="Z275" s="15">
        <f>IF(U275="","",Config!$B$4 + SUM($U$2:U275))</f>
        <v/>
      </c>
      <c r="AA275" s="15">
        <f>IF(V275="","",Config!$B$4 + SUM($V$2:V275))</f>
        <v/>
      </c>
      <c r="AB275" s="15">
        <f>IF(W275="","",Config!$B$4 + SUM($W$2:W275))</f>
        <v/>
      </c>
      <c r="AC275" s="15">
        <f>IF(X275="","",Config!$B$4 + SUM($X$2:X275))</f>
        <v/>
      </c>
      <c r="AD275" s="15">
        <f>IF(Y275="","",Config!$B$4 + SUM($Y$2:Y275))</f>
        <v/>
      </c>
      <c r="AE275" s="15">
        <f>IF(P275="","",P275*J275/100*Config!$B$11)</f>
        <v/>
      </c>
      <c r="AF275" s="15">
        <f>IF(Q275="","",Q275*J275/100*Config!$B$11)</f>
        <v/>
      </c>
      <c r="AG275" s="15">
        <f>IF(R275="","",R275*J275/100*Config!$B$11)</f>
        <v/>
      </c>
      <c r="AH275" s="15">
        <f>IF(S275="","",S275*J275/100*Config!$B$11)</f>
        <v/>
      </c>
      <c r="AI275" s="15">
        <f>IF(T275="","",T275*J275/100*Config!$B$11)</f>
        <v/>
      </c>
      <c r="AJ275" s="15">
        <f>IF(AE275="","",Config!$B$9 + SUM($AE$2:AE275))</f>
        <v/>
      </c>
      <c r="AK275" s="15">
        <f>IF(AF275="","",Config!$B$9 + SUM($AF$2:AF275))</f>
        <v/>
      </c>
      <c r="AL275" s="15">
        <f>IF(AG275="","",Config!$B$9 + SUM($AG$2:AG275))</f>
        <v/>
      </c>
      <c r="AM275" s="15">
        <f>IF(AH275="","",Config!$B$9 + SUM($AH$2:AH275))</f>
        <v/>
      </c>
      <c r="AN275" s="15">
        <f>IF(AI275="","",Config!$B$9 + SUM($AI$2:AI275))</f>
        <v/>
      </c>
      <c r="AO275" s="16">
        <f>IF(P275="","",IF(P275&gt;0,1,0))</f>
        <v/>
      </c>
      <c r="AP275" s="16">
        <f>IF(Q275="","",IF(Q275&gt;0,1,0))</f>
        <v/>
      </c>
      <c r="AQ275" s="16">
        <f>IF(R275="","",IF(R275&gt;0,1,0))</f>
        <v/>
      </c>
      <c r="AR275" s="16">
        <f>IF(S275="","",IF(S275&gt;0,1,0))</f>
        <v/>
      </c>
      <c r="AS275" s="16">
        <f>IF(T275="","",IF(T275&gt;0,1,0))</f>
        <v/>
      </c>
      <c r="AT275" s="17">
        <f>IF(Z275="","",IF(AT274="",Z275,MAX(AT274,Z275)))</f>
        <v/>
      </c>
      <c r="AU275" s="17">
        <f>IF(AA275="","",IF(AU274="",AA275,MAX(AU274,AA275)))</f>
        <v/>
      </c>
      <c r="AV275" s="17">
        <f>IF(AB275="","",IF(AV274="",AB275,MAX(AV274,AB275)))</f>
        <v/>
      </c>
      <c r="AW275" s="17">
        <f>IF(AC275="","",IF(AW274="",AC275,MAX(AW274,AC275)))</f>
        <v/>
      </c>
      <c r="AX275" s="17">
        <f>IF(AD275="","",IF(AX274="",AD275,MAX(AX274,AD275)))</f>
        <v/>
      </c>
      <c r="AY275" s="17">
        <f>IF(Z275="","",AT275-Z275)</f>
        <v/>
      </c>
      <c r="AZ275" s="17">
        <f>IF(AA275="","",AU275-AA275)</f>
        <v/>
      </c>
      <c r="BA275" s="17">
        <f>IF(AB275="","",AV275-AB275)</f>
        <v/>
      </c>
      <c r="BB275" s="17">
        <f>IF(AC275="","",AW275-AC275)</f>
        <v/>
      </c>
      <c r="BC275" s="17">
        <f>IF(AD275="","",AX275-AD275)</f>
        <v/>
      </c>
      <c r="BD275" s="17">
        <f>IF(OR(AE275="",B275=""),"",SUMIFS($AE$2:AE275,$B$2:B275,B275))</f>
        <v/>
      </c>
      <c r="BE275" s="17">
        <f>IF(OR(AF275="",B275=""),"",SUMIFS($AF$2:AF275,$B$2:B275,B275))</f>
        <v/>
      </c>
      <c r="BF275" s="17">
        <f>IF(OR(AG275="",B275=""),"",SUMIFS($AG$2:AG275,$B$2:B275,B275))</f>
        <v/>
      </c>
      <c r="BG275" s="17">
        <f>IF(OR(AH275="",B275=""),"",SUMIFS($AH$2:AH275,$B$2:B275,B275))</f>
        <v/>
      </c>
      <c r="BH275" s="17">
        <f>IF(OR(AI275="",B275=""),"",SUMIFS($AI$2:AI275,$B$2:B275,B275))</f>
        <v/>
      </c>
      <c r="BI275" s="17">
        <f>IF(AJ275="","",IF(BI274="",AJ275,MAX(BI274,AJ275)))</f>
        <v/>
      </c>
      <c r="BJ275" s="17">
        <f>IF(AK275="","",IF(BJ274="",AK275,MAX(BJ274,AK275)))</f>
        <v/>
      </c>
      <c r="BK275" s="17">
        <f>IF(AL275="","",IF(BK274="",AL275,MAX(BK274,AL275)))</f>
        <v/>
      </c>
      <c r="BL275" s="17">
        <f>IF(AM275="","",IF(BL274="",AM275,MAX(BL274,AM275)))</f>
        <v/>
      </c>
      <c r="BM275" s="17">
        <f>IF(AN275="","",IF(BM274="",AN275,MAX(BM274,AN275)))</f>
        <v/>
      </c>
      <c r="BN275" s="17">
        <f>IF(AJ275="","",BI275-AJ275)</f>
        <v/>
      </c>
      <c r="BO275" s="17">
        <f>IF(AK275="","",BJ275-AK275)</f>
        <v/>
      </c>
      <c r="BP275" s="17">
        <f>IF(AL275="","",BK275-AL275)</f>
        <v/>
      </c>
      <c r="BQ275" s="17">
        <f>IF(AM275="","",BL275-AM275)</f>
        <v/>
      </c>
      <c r="BR275" s="17">
        <f>IF(AN275="","",BM275-AN275)</f>
        <v/>
      </c>
    </row>
    <row r="276">
      <c r="A276">
        <f>ROW()-1</f>
        <v/>
      </c>
      <c r="B276" s="9" t="n"/>
      <c r="C276" s="12" t="n"/>
      <c r="D276" s="11">
        <f>IF(B276="","",CHOOSE(WEEKDAY(B276,2),"Lu","Ma","Mi","Jo","Vi","Sa","Du"))</f>
        <v/>
      </c>
      <c r="E276" s="11">
        <f>IF(OR(B276="",C276=""),"",IF(OR(WEEKDAY(B276,2)=1,WEEKDAY(B276,2)=5),"D",IF(AND(C276&gt;=TIME(15,30,0),C276&lt;TIME(16,30,0)),"C",IF(AND(AND(WEEKDAY(B276,2)&gt;=2,WEEKDAY(B276,2)&lt;=4),C276&gt;=TIME(16,35,0),C276&lt;TIME(17,0,0)),"A1",IF(AND(AND(WEEKDAY(B276,2)&gt;=2,WEEKDAY(B276,2)&lt;=4),C276&gt;=TIME(17,0,0),C276&lt;TIME(18,0,0)),"A2",IF(AND(AND(WEEKDAY(B276,2)&gt;=2,WEEKDAY(B276,2)&lt;=4),C276&gt;=TIME(18,0,0),C276&lt;TIME(19,0,0)),"A3",IF(AND(AND(WEEKDAY(B276,2)&gt;=2,WEEKDAY(B276,2)&lt;=4),C276&gt;=TIME(22,0,0),C276&lt;TIME(22,45,0)),"B","Other")))))))</f>
        <v/>
      </c>
      <c r="F276" s="12" t="n"/>
      <c r="G276" s="12" t="n"/>
      <c r="H276" s="12" t="n"/>
      <c r="I276" s="12" t="n"/>
      <c r="J276" s="13" t="n"/>
      <c r="K276" s="13" t="n"/>
      <c r="L276" s="13" t="n"/>
      <c r="M276" s="13" t="n"/>
      <c r="N276" s="12" t="n"/>
      <c r="O276" s="12" t="n"/>
      <c r="P276" s="14">
        <f>IF(N276="","",IF(N276="SL",-1,K276/J276))</f>
        <v/>
      </c>
      <c r="Q276" s="14">
        <f>IF(N276="","",IF(OR(N276="SL",N276="TP0"),-1,L276/J276))</f>
        <v/>
      </c>
      <c r="R276" s="14">
        <f>IF(N276="","",IF(N276="TP2",M276/J276,-1))</f>
        <v/>
      </c>
      <c r="S276" s="14">
        <f>IF(N276="","",IF(N276="SL",-1,IF(N276="TP0",0.5*K276/J276,0.5*(K276+L276)/J276)))</f>
        <v/>
      </c>
      <c r="T276" s="14">
        <f>IF(N276="","",IF(N276="SL",-1,IF(N276="TP0",0.5*K276/J276-0.5,0.5*(K276+L276)/J276)))</f>
        <v/>
      </c>
      <c r="U276" s="15">
        <f>IF(P276="","",P276*J276/100*Config!$B$4)</f>
        <v/>
      </c>
      <c r="V276" s="15">
        <f>IF(Q276="","",Q276*J276/100*Config!$B$4)</f>
        <v/>
      </c>
      <c r="W276" s="15">
        <f>IF(R276="","",R276*J276/100*Config!$B$4)</f>
        <v/>
      </c>
      <c r="X276" s="15">
        <f>IF(S276="","",S276*J276/100*Config!$B$4)</f>
        <v/>
      </c>
      <c r="Y276" s="15">
        <f>IF(T276="","",T276*J276/100*Config!$B$4)</f>
        <v/>
      </c>
      <c r="Z276" s="15">
        <f>IF(U276="","",Config!$B$4 + SUM($U$2:U276))</f>
        <v/>
      </c>
      <c r="AA276" s="15">
        <f>IF(V276="","",Config!$B$4 + SUM($V$2:V276))</f>
        <v/>
      </c>
      <c r="AB276" s="15">
        <f>IF(W276="","",Config!$B$4 + SUM($W$2:W276))</f>
        <v/>
      </c>
      <c r="AC276" s="15">
        <f>IF(X276="","",Config!$B$4 + SUM($X$2:X276))</f>
        <v/>
      </c>
      <c r="AD276" s="15">
        <f>IF(Y276="","",Config!$B$4 + SUM($Y$2:Y276))</f>
        <v/>
      </c>
      <c r="AE276" s="15">
        <f>IF(P276="","",P276*J276/100*Config!$B$11)</f>
        <v/>
      </c>
      <c r="AF276" s="15">
        <f>IF(Q276="","",Q276*J276/100*Config!$B$11)</f>
        <v/>
      </c>
      <c r="AG276" s="15">
        <f>IF(R276="","",R276*J276/100*Config!$B$11)</f>
        <v/>
      </c>
      <c r="AH276" s="15">
        <f>IF(S276="","",S276*J276/100*Config!$B$11)</f>
        <v/>
      </c>
      <c r="AI276" s="15">
        <f>IF(T276="","",T276*J276/100*Config!$B$11)</f>
        <v/>
      </c>
      <c r="AJ276" s="15">
        <f>IF(AE276="","",Config!$B$9 + SUM($AE$2:AE276))</f>
        <v/>
      </c>
      <c r="AK276" s="15">
        <f>IF(AF276="","",Config!$B$9 + SUM($AF$2:AF276))</f>
        <v/>
      </c>
      <c r="AL276" s="15">
        <f>IF(AG276="","",Config!$B$9 + SUM($AG$2:AG276))</f>
        <v/>
      </c>
      <c r="AM276" s="15">
        <f>IF(AH276="","",Config!$B$9 + SUM($AH$2:AH276))</f>
        <v/>
      </c>
      <c r="AN276" s="15">
        <f>IF(AI276="","",Config!$B$9 + SUM($AI$2:AI276))</f>
        <v/>
      </c>
      <c r="AO276" s="16">
        <f>IF(P276="","",IF(P276&gt;0,1,0))</f>
        <v/>
      </c>
      <c r="AP276" s="16">
        <f>IF(Q276="","",IF(Q276&gt;0,1,0))</f>
        <v/>
      </c>
      <c r="AQ276" s="16">
        <f>IF(R276="","",IF(R276&gt;0,1,0))</f>
        <v/>
      </c>
      <c r="AR276" s="16">
        <f>IF(S276="","",IF(S276&gt;0,1,0))</f>
        <v/>
      </c>
      <c r="AS276" s="16">
        <f>IF(T276="","",IF(T276&gt;0,1,0))</f>
        <v/>
      </c>
      <c r="AT276" s="17">
        <f>IF(Z276="","",IF(AT275="",Z276,MAX(AT275,Z276)))</f>
        <v/>
      </c>
      <c r="AU276" s="17">
        <f>IF(AA276="","",IF(AU275="",AA276,MAX(AU275,AA276)))</f>
        <v/>
      </c>
      <c r="AV276" s="17">
        <f>IF(AB276="","",IF(AV275="",AB276,MAX(AV275,AB276)))</f>
        <v/>
      </c>
      <c r="AW276" s="17">
        <f>IF(AC276="","",IF(AW275="",AC276,MAX(AW275,AC276)))</f>
        <v/>
      </c>
      <c r="AX276" s="17">
        <f>IF(AD276="","",IF(AX275="",AD276,MAX(AX275,AD276)))</f>
        <v/>
      </c>
      <c r="AY276" s="17">
        <f>IF(Z276="","",AT276-Z276)</f>
        <v/>
      </c>
      <c r="AZ276" s="17">
        <f>IF(AA276="","",AU276-AA276)</f>
        <v/>
      </c>
      <c r="BA276" s="17">
        <f>IF(AB276="","",AV276-AB276)</f>
        <v/>
      </c>
      <c r="BB276" s="17">
        <f>IF(AC276="","",AW276-AC276)</f>
        <v/>
      </c>
      <c r="BC276" s="17">
        <f>IF(AD276="","",AX276-AD276)</f>
        <v/>
      </c>
      <c r="BD276" s="17">
        <f>IF(OR(AE276="",B276=""),"",SUMIFS($AE$2:AE276,$B$2:B276,B276))</f>
        <v/>
      </c>
      <c r="BE276" s="17">
        <f>IF(OR(AF276="",B276=""),"",SUMIFS($AF$2:AF276,$B$2:B276,B276))</f>
        <v/>
      </c>
      <c r="BF276" s="17">
        <f>IF(OR(AG276="",B276=""),"",SUMIFS($AG$2:AG276,$B$2:B276,B276))</f>
        <v/>
      </c>
      <c r="BG276" s="17">
        <f>IF(OR(AH276="",B276=""),"",SUMIFS($AH$2:AH276,$B$2:B276,B276))</f>
        <v/>
      </c>
      <c r="BH276" s="17">
        <f>IF(OR(AI276="",B276=""),"",SUMIFS($AI$2:AI276,$B$2:B276,B276))</f>
        <v/>
      </c>
      <c r="BI276" s="17">
        <f>IF(AJ276="","",IF(BI275="",AJ276,MAX(BI275,AJ276)))</f>
        <v/>
      </c>
      <c r="BJ276" s="17">
        <f>IF(AK276="","",IF(BJ275="",AK276,MAX(BJ275,AK276)))</f>
        <v/>
      </c>
      <c r="BK276" s="17">
        <f>IF(AL276="","",IF(BK275="",AL276,MAX(BK275,AL276)))</f>
        <v/>
      </c>
      <c r="BL276" s="17">
        <f>IF(AM276="","",IF(BL275="",AM276,MAX(BL275,AM276)))</f>
        <v/>
      </c>
      <c r="BM276" s="17">
        <f>IF(AN276="","",IF(BM275="",AN276,MAX(BM275,AN276)))</f>
        <v/>
      </c>
      <c r="BN276" s="17">
        <f>IF(AJ276="","",BI276-AJ276)</f>
        <v/>
      </c>
      <c r="BO276" s="17">
        <f>IF(AK276="","",BJ276-AK276)</f>
        <v/>
      </c>
      <c r="BP276" s="17">
        <f>IF(AL276="","",BK276-AL276)</f>
        <v/>
      </c>
      <c r="BQ276" s="17">
        <f>IF(AM276="","",BL276-AM276)</f>
        <v/>
      </c>
      <c r="BR276" s="17">
        <f>IF(AN276="","",BM276-AN276)</f>
        <v/>
      </c>
    </row>
    <row r="277">
      <c r="A277">
        <f>ROW()-1</f>
        <v/>
      </c>
      <c r="B277" s="9" t="n"/>
      <c r="C277" s="12" t="n"/>
      <c r="D277" s="11">
        <f>IF(B277="","",CHOOSE(WEEKDAY(B277,2),"Lu","Ma","Mi","Jo","Vi","Sa","Du"))</f>
        <v/>
      </c>
      <c r="E277" s="11">
        <f>IF(OR(B277="",C277=""),"",IF(OR(WEEKDAY(B277,2)=1,WEEKDAY(B277,2)=5),"D",IF(AND(C277&gt;=TIME(15,30,0),C277&lt;TIME(16,30,0)),"C",IF(AND(AND(WEEKDAY(B277,2)&gt;=2,WEEKDAY(B277,2)&lt;=4),C277&gt;=TIME(16,35,0),C277&lt;TIME(17,0,0)),"A1",IF(AND(AND(WEEKDAY(B277,2)&gt;=2,WEEKDAY(B277,2)&lt;=4),C277&gt;=TIME(17,0,0),C277&lt;TIME(18,0,0)),"A2",IF(AND(AND(WEEKDAY(B277,2)&gt;=2,WEEKDAY(B277,2)&lt;=4),C277&gt;=TIME(18,0,0),C277&lt;TIME(19,0,0)),"A3",IF(AND(AND(WEEKDAY(B277,2)&gt;=2,WEEKDAY(B277,2)&lt;=4),C277&gt;=TIME(22,0,0),C277&lt;TIME(22,45,0)),"B","Other")))))))</f>
        <v/>
      </c>
      <c r="F277" s="12" t="n"/>
      <c r="G277" s="12" t="n"/>
      <c r="H277" s="12" t="n"/>
      <c r="I277" s="12" t="n"/>
      <c r="J277" s="13" t="n"/>
      <c r="K277" s="13" t="n"/>
      <c r="L277" s="13" t="n"/>
      <c r="M277" s="13" t="n"/>
      <c r="N277" s="12" t="n"/>
      <c r="O277" s="12" t="n"/>
      <c r="P277" s="14">
        <f>IF(N277="","",IF(N277="SL",-1,K277/J277))</f>
        <v/>
      </c>
      <c r="Q277" s="14">
        <f>IF(N277="","",IF(OR(N277="SL",N277="TP0"),-1,L277/J277))</f>
        <v/>
      </c>
      <c r="R277" s="14">
        <f>IF(N277="","",IF(N277="TP2",M277/J277,-1))</f>
        <v/>
      </c>
      <c r="S277" s="14">
        <f>IF(N277="","",IF(N277="SL",-1,IF(N277="TP0",0.5*K277/J277,0.5*(K277+L277)/J277)))</f>
        <v/>
      </c>
      <c r="T277" s="14">
        <f>IF(N277="","",IF(N277="SL",-1,IF(N277="TP0",0.5*K277/J277-0.5,0.5*(K277+L277)/J277)))</f>
        <v/>
      </c>
      <c r="U277" s="15">
        <f>IF(P277="","",P277*J277/100*Config!$B$4)</f>
        <v/>
      </c>
      <c r="V277" s="15">
        <f>IF(Q277="","",Q277*J277/100*Config!$B$4)</f>
        <v/>
      </c>
      <c r="W277" s="15">
        <f>IF(R277="","",R277*J277/100*Config!$B$4)</f>
        <v/>
      </c>
      <c r="X277" s="15">
        <f>IF(S277="","",S277*J277/100*Config!$B$4)</f>
        <v/>
      </c>
      <c r="Y277" s="15">
        <f>IF(T277="","",T277*J277/100*Config!$B$4)</f>
        <v/>
      </c>
      <c r="Z277" s="15">
        <f>IF(U277="","",Config!$B$4 + SUM($U$2:U277))</f>
        <v/>
      </c>
      <c r="AA277" s="15">
        <f>IF(V277="","",Config!$B$4 + SUM($V$2:V277))</f>
        <v/>
      </c>
      <c r="AB277" s="15">
        <f>IF(W277="","",Config!$B$4 + SUM($W$2:W277))</f>
        <v/>
      </c>
      <c r="AC277" s="15">
        <f>IF(X277="","",Config!$B$4 + SUM($X$2:X277))</f>
        <v/>
      </c>
      <c r="AD277" s="15">
        <f>IF(Y277="","",Config!$B$4 + SUM($Y$2:Y277))</f>
        <v/>
      </c>
      <c r="AE277" s="15">
        <f>IF(P277="","",P277*J277/100*Config!$B$11)</f>
        <v/>
      </c>
      <c r="AF277" s="15">
        <f>IF(Q277="","",Q277*J277/100*Config!$B$11)</f>
        <v/>
      </c>
      <c r="AG277" s="15">
        <f>IF(R277="","",R277*J277/100*Config!$B$11)</f>
        <v/>
      </c>
      <c r="AH277" s="15">
        <f>IF(S277="","",S277*J277/100*Config!$B$11)</f>
        <v/>
      </c>
      <c r="AI277" s="15">
        <f>IF(T277="","",T277*J277/100*Config!$B$11)</f>
        <v/>
      </c>
      <c r="AJ277" s="15">
        <f>IF(AE277="","",Config!$B$9 + SUM($AE$2:AE277))</f>
        <v/>
      </c>
      <c r="AK277" s="15">
        <f>IF(AF277="","",Config!$B$9 + SUM($AF$2:AF277))</f>
        <v/>
      </c>
      <c r="AL277" s="15">
        <f>IF(AG277="","",Config!$B$9 + SUM($AG$2:AG277))</f>
        <v/>
      </c>
      <c r="AM277" s="15">
        <f>IF(AH277="","",Config!$B$9 + SUM($AH$2:AH277))</f>
        <v/>
      </c>
      <c r="AN277" s="15">
        <f>IF(AI277="","",Config!$B$9 + SUM($AI$2:AI277))</f>
        <v/>
      </c>
      <c r="AO277" s="16">
        <f>IF(P277="","",IF(P277&gt;0,1,0))</f>
        <v/>
      </c>
      <c r="AP277" s="16">
        <f>IF(Q277="","",IF(Q277&gt;0,1,0))</f>
        <v/>
      </c>
      <c r="AQ277" s="16">
        <f>IF(R277="","",IF(R277&gt;0,1,0))</f>
        <v/>
      </c>
      <c r="AR277" s="16">
        <f>IF(S277="","",IF(S277&gt;0,1,0))</f>
        <v/>
      </c>
      <c r="AS277" s="16">
        <f>IF(T277="","",IF(T277&gt;0,1,0))</f>
        <v/>
      </c>
      <c r="AT277" s="17">
        <f>IF(Z277="","",IF(AT276="",Z277,MAX(AT276,Z277)))</f>
        <v/>
      </c>
      <c r="AU277" s="17">
        <f>IF(AA277="","",IF(AU276="",AA277,MAX(AU276,AA277)))</f>
        <v/>
      </c>
      <c r="AV277" s="17">
        <f>IF(AB277="","",IF(AV276="",AB277,MAX(AV276,AB277)))</f>
        <v/>
      </c>
      <c r="AW277" s="17">
        <f>IF(AC277="","",IF(AW276="",AC277,MAX(AW276,AC277)))</f>
        <v/>
      </c>
      <c r="AX277" s="17">
        <f>IF(AD277="","",IF(AX276="",AD277,MAX(AX276,AD277)))</f>
        <v/>
      </c>
      <c r="AY277" s="17">
        <f>IF(Z277="","",AT277-Z277)</f>
        <v/>
      </c>
      <c r="AZ277" s="17">
        <f>IF(AA277="","",AU277-AA277)</f>
        <v/>
      </c>
      <c r="BA277" s="17">
        <f>IF(AB277="","",AV277-AB277)</f>
        <v/>
      </c>
      <c r="BB277" s="17">
        <f>IF(AC277="","",AW277-AC277)</f>
        <v/>
      </c>
      <c r="BC277" s="17">
        <f>IF(AD277="","",AX277-AD277)</f>
        <v/>
      </c>
      <c r="BD277" s="17">
        <f>IF(OR(AE277="",B277=""),"",SUMIFS($AE$2:AE277,$B$2:B277,B277))</f>
        <v/>
      </c>
      <c r="BE277" s="17">
        <f>IF(OR(AF277="",B277=""),"",SUMIFS($AF$2:AF277,$B$2:B277,B277))</f>
        <v/>
      </c>
      <c r="BF277" s="17">
        <f>IF(OR(AG277="",B277=""),"",SUMIFS($AG$2:AG277,$B$2:B277,B277))</f>
        <v/>
      </c>
      <c r="BG277" s="17">
        <f>IF(OR(AH277="",B277=""),"",SUMIFS($AH$2:AH277,$B$2:B277,B277))</f>
        <v/>
      </c>
      <c r="BH277" s="17">
        <f>IF(OR(AI277="",B277=""),"",SUMIFS($AI$2:AI277,$B$2:B277,B277))</f>
        <v/>
      </c>
      <c r="BI277" s="17">
        <f>IF(AJ277="","",IF(BI276="",AJ277,MAX(BI276,AJ277)))</f>
        <v/>
      </c>
      <c r="BJ277" s="17">
        <f>IF(AK277="","",IF(BJ276="",AK277,MAX(BJ276,AK277)))</f>
        <v/>
      </c>
      <c r="BK277" s="17">
        <f>IF(AL277="","",IF(BK276="",AL277,MAX(BK276,AL277)))</f>
        <v/>
      </c>
      <c r="BL277" s="17">
        <f>IF(AM277="","",IF(BL276="",AM277,MAX(BL276,AM277)))</f>
        <v/>
      </c>
      <c r="BM277" s="17">
        <f>IF(AN277="","",IF(BM276="",AN277,MAX(BM276,AN277)))</f>
        <v/>
      </c>
      <c r="BN277" s="17">
        <f>IF(AJ277="","",BI277-AJ277)</f>
        <v/>
      </c>
      <c r="BO277" s="17">
        <f>IF(AK277="","",BJ277-AK277)</f>
        <v/>
      </c>
      <c r="BP277" s="17">
        <f>IF(AL277="","",BK277-AL277)</f>
        <v/>
      </c>
      <c r="BQ277" s="17">
        <f>IF(AM277="","",BL277-AM277)</f>
        <v/>
      </c>
      <c r="BR277" s="17">
        <f>IF(AN277="","",BM277-AN277)</f>
        <v/>
      </c>
    </row>
    <row r="278">
      <c r="A278">
        <f>ROW()-1</f>
        <v/>
      </c>
      <c r="B278" s="9" t="n"/>
      <c r="C278" s="12" t="n"/>
      <c r="D278" s="11">
        <f>IF(B278="","",CHOOSE(WEEKDAY(B278,2),"Lu","Ma","Mi","Jo","Vi","Sa","Du"))</f>
        <v/>
      </c>
      <c r="E278" s="11">
        <f>IF(OR(B278="",C278=""),"",IF(OR(WEEKDAY(B278,2)=1,WEEKDAY(B278,2)=5),"D",IF(AND(C278&gt;=TIME(15,30,0),C278&lt;TIME(16,30,0)),"C",IF(AND(AND(WEEKDAY(B278,2)&gt;=2,WEEKDAY(B278,2)&lt;=4),C278&gt;=TIME(16,35,0),C278&lt;TIME(17,0,0)),"A1",IF(AND(AND(WEEKDAY(B278,2)&gt;=2,WEEKDAY(B278,2)&lt;=4),C278&gt;=TIME(17,0,0),C278&lt;TIME(18,0,0)),"A2",IF(AND(AND(WEEKDAY(B278,2)&gt;=2,WEEKDAY(B278,2)&lt;=4),C278&gt;=TIME(18,0,0),C278&lt;TIME(19,0,0)),"A3",IF(AND(AND(WEEKDAY(B278,2)&gt;=2,WEEKDAY(B278,2)&lt;=4),C278&gt;=TIME(22,0,0),C278&lt;TIME(22,45,0)),"B","Other")))))))</f>
        <v/>
      </c>
      <c r="F278" s="12" t="n"/>
      <c r="G278" s="12" t="n"/>
      <c r="H278" s="12" t="n"/>
      <c r="I278" s="12" t="n"/>
      <c r="J278" s="13" t="n"/>
      <c r="K278" s="13" t="n"/>
      <c r="L278" s="13" t="n"/>
      <c r="M278" s="13" t="n"/>
      <c r="N278" s="12" t="n"/>
      <c r="O278" s="12" t="n"/>
      <c r="P278" s="14">
        <f>IF(N278="","",IF(N278="SL",-1,K278/J278))</f>
        <v/>
      </c>
      <c r="Q278" s="14">
        <f>IF(N278="","",IF(OR(N278="SL",N278="TP0"),-1,L278/J278))</f>
        <v/>
      </c>
      <c r="R278" s="14">
        <f>IF(N278="","",IF(N278="TP2",M278/J278,-1))</f>
        <v/>
      </c>
      <c r="S278" s="14">
        <f>IF(N278="","",IF(N278="SL",-1,IF(N278="TP0",0.5*K278/J278,0.5*(K278+L278)/J278)))</f>
        <v/>
      </c>
      <c r="T278" s="14">
        <f>IF(N278="","",IF(N278="SL",-1,IF(N278="TP0",0.5*K278/J278-0.5,0.5*(K278+L278)/J278)))</f>
        <v/>
      </c>
      <c r="U278" s="15">
        <f>IF(P278="","",P278*J278/100*Config!$B$4)</f>
        <v/>
      </c>
      <c r="V278" s="15">
        <f>IF(Q278="","",Q278*J278/100*Config!$B$4)</f>
        <v/>
      </c>
      <c r="W278" s="15">
        <f>IF(R278="","",R278*J278/100*Config!$B$4)</f>
        <v/>
      </c>
      <c r="X278" s="15">
        <f>IF(S278="","",S278*J278/100*Config!$B$4)</f>
        <v/>
      </c>
      <c r="Y278" s="15">
        <f>IF(T278="","",T278*J278/100*Config!$B$4)</f>
        <v/>
      </c>
      <c r="Z278" s="15">
        <f>IF(U278="","",Config!$B$4 + SUM($U$2:U278))</f>
        <v/>
      </c>
      <c r="AA278" s="15">
        <f>IF(V278="","",Config!$B$4 + SUM($V$2:V278))</f>
        <v/>
      </c>
      <c r="AB278" s="15">
        <f>IF(W278="","",Config!$B$4 + SUM($W$2:W278))</f>
        <v/>
      </c>
      <c r="AC278" s="15">
        <f>IF(X278="","",Config!$B$4 + SUM($X$2:X278))</f>
        <v/>
      </c>
      <c r="AD278" s="15">
        <f>IF(Y278="","",Config!$B$4 + SUM($Y$2:Y278))</f>
        <v/>
      </c>
      <c r="AE278" s="15">
        <f>IF(P278="","",P278*J278/100*Config!$B$11)</f>
        <v/>
      </c>
      <c r="AF278" s="15">
        <f>IF(Q278="","",Q278*J278/100*Config!$B$11)</f>
        <v/>
      </c>
      <c r="AG278" s="15">
        <f>IF(R278="","",R278*J278/100*Config!$B$11)</f>
        <v/>
      </c>
      <c r="AH278" s="15">
        <f>IF(S278="","",S278*J278/100*Config!$B$11)</f>
        <v/>
      </c>
      <c r="AI278" s="15">
        <f>IF(T278="","",T278*J278/100*Config!$B$11)</f>
        <v/>
      </c>
      <c r="AJ278" s="15">
        <f>IF(AE278="","",Config!$B$9 + SUM($AE$2:AE278))</f>
        <v/>
      </c>
      <c r="AK278" s="15">
        <f>IF(AF278="","",Config!$B$9 + SUM($AF$2:AF278))</f>
        <v/>
      </c>
      <c r="AL278" s="15">
        <f>IF(AG278="","",Config!$B$9 + SUM($AG$2:AG278))</f>
        <v/>
      </c>
      <c r="AM278" s="15">
        <f>IF(AH278="","",Config!$B$9 + SUM($AH$2:AH278))</f>
        <v/>
      </c>
      <c r="AN278" s="15">
        <f>IF(AI278="","",Config!$B$9 + SUM($AI$2:AI278))</f>
        <v/>
      </c>
      <c r="AO278" s="16">
        <f>IF(P278="","",IF(P278&gt;0,1,0))</f>
        <v/>
      </c>
      <c r="AP278" s="16">
        <f>IF(Q278="","",IF(Q278&gt;0,1,0))</f>
        <v/>
      </c>
      <c r="AQ278" s="16">
        <f>IF(R278="","",IF(R278&gt;0,1,0))</f>
        <v/>
      </c>
      <c r="AR278" s="16">
        <f>IF(S278="","",IF(S278&gt;0,1,0))</f>
        <v/>
      </c>
      <c r="AS278" s="16">
        <f>IF(T278="","",IF(T278&gt;0,1,0))</f>
        <v/>
      </c>
      <c r="AT278" s="17">
        <f>IF(Z278="","",IF(AT277="",Z278,MAX(AT277,Z278)))</f>
        <v/>
      </c>
      <c r="AU278" s="17">
        <f>IF(AA278="","",IF(AU277="",AA278,MAX(AU277,AA278)))</f>
        <v/>
      </c>
      <c r="AV278" s="17">
        <f>IF(AB278="","",IF(AV277="",AB278,MAX(AV277,AB278)))</f>
        <v/>
      </c>
      <c r="AW278" s="17">
        <f>IF(AC278="","",IF(AW277="",AC278,MAX(AW277,AC278)))</f>
        <v/>
      </c>
      <c r="AX278" s="17">
        <f>IF(AD278="","",IF(AX277="",AD278,MAX(AX277,AD278)))</f>
        <v/>
      </c>
      <c r="AY278" s="17">
        <f>IF(Z278="","",AT278-Z278)</f>
        <v/>
      </c>
      <c r="AZ278" s="17">
        <f>IF(AA278="","",AU278-AA278)</f>
        <v/>
      </c>
      <c r="BA278" s="17">
        <f>IF(AB278="","",AV278-AB278)</f>
        <v/>
      </c>
      <c r="BB278" s="17">
        <f>IF(AC278="","",AW278-AC278)</f>
        <v/>
      </c>
      <c r="BC278" s="17">
        <f>IF(AD278="","",AX278-AD278)</f>
        <v/>
      </c>
      <c r="BD278" s="17">
        <f>IF(OR(AE278="",B278=""),"",SUMIFS($AE$2:AE278,$B$2:B278,B278))</f>
        <v/>
      </c>
      <c r="BE278" s="17">
        <f>IF(OR(AF278="",B278=""),"",SUMIFS($AF$2:AF278,$B$2:B278,B278))</f>
        <v/>
      </c>
      <c r="BF278" s="17">
        <f>IF(OR(AG278="",B278=""),"",SUMIFS($AG$2:AG278,$B$2:B278,B278))</f>
        <v/>
      </c>
      <c r="BG278" s="17">
        <f>IF(OR(AH278="",B278=""),"",SUMIFS($AH$2:AH278,$B$2:B278,B278))</f>
        <v/>
      </c>
      <c r="BH278" s="17">
        <f>IF(OR(AI278="",B278=""),"",SUMIFS($AI$2:AI278,$B$2:B278,B278))</f>
        <v/>
      </c>
      <c r="BI278" s="17">
        <f>IF(AJ278="","",IF(BI277="",AJ278,MAX(BI277,AJ278)))</f>
        <v/>
      </c>
      <c r="BJ278" s="17">
        <f>IF(AK278="","",IF(BJ277="",AK278,MAX(BJ277,AK278)))</f>
        <v/>
      </c>
      <c r="BK278" s="17">
        <f>IF(AL278="","",IF(BK277="",AL278,MAX(BK277,AL278)))</f>
        <v/>
      </c>
      <c r="BL278" s="17">
        <f>IF(AM278="","",IF(BL277="",AM278,MAX(BL277,AM278)))</f>
        <v/>
      </c>
      <c r="BM278" s="17">
        <f>IF(AN278="","",IF(BM277="",AN278,MAX(BM277,AN278)))</f>
        <v/>
      </c>
      <c r="BN278" s="17">
        <f>IF(AJ278="","",BI278-AJ278)</f>
        <v/>
      </c>
      <c r="BO278" s="17">
        <f>IF(AK278="","",BJ278-AK278)</f>
        <v/>
      </c>
      <c r="BP278" s="17">
        <f>IF(AL278="","",BK278-AL278)</f>
        <v/>
      </c>
      <c r="BQ278" s="17">
        <f>IF(AM278="","",BL278-AM278)</f>
        <v/>
      </c>
      <c r="BR278" s="17">
        <f>IF(AN278="","",BM278-AN278)</f>
        <v/>
      </c>
    </row>
    <row r="279">
      <c r="A279">
        <f>ROW()-1</f>
        <v/>
      </c>
      <c r="B279" s="9" t="n"/>
      <c r="C279" s="12" t="n"/>
      <c r="D279" s="11">
        <f>IF(B279="","",CHOOSE(WEEKDAY(B279,2),"Lu","Ma","Mi","Jo","Vi","Sa","Du"))</f>
        <v/>
      </c>
      <c r="E279" s="11">
        <f>IF(OR(B279="",C279=""),"",IF(OR(WEEKDAY(B279,2)=1,WEEKDAY(B279,2)=5),"D",IF(AND(C279&gt;=TIME(15,30,0),C279&lt;TIME(16,30,0)),"C",IF(AND(AND(WEEKDAY(B279,2)&gt;=2,WEEKDAY(B279,2)&lt;=4),C279&gt;=TIME(16,35,0),C279&lt;TIME(17,0,0)),"A1",IF(AND(AND(WEEKDAY(B279,2)&gt;=2,WEEKDAY(B279,2)&lt;=4),C279&gt;=TIME(17,0,0),C279&lt;TIME(18,0,0)),"A2",IF(AND(AND(WEEKDAY(B279,2)&gt;=2,WEEKDAY(B279,2)&lt;=4),C279&gt;=TIME(18,0,0),C279&lt;TIME(19,0,0)),"A3",IF(AND(AND(WEEKDAY(B279,2)&gt;=2,WEEKDAY(B279,2)&lt;=4),C279&gt;=TIME(22,0,0),C279&lt;TIME(22,45,0)),"B","Other")))))))</f>
        <v/>
      </c>
      <c r="F279" s="12" t="n"/>
      <c r="G279" s="12" t="n"/>
      <c r="H279" s="12" t="n"/>
      <c r="I279" s="12" t="n"/>
      <c r="J279" s="13" t="n"/>
      <c r="K279" s="13" t="n"/>
      <c r="L279" s="13" t="n"/>
      <c r="M279" s="13" t="n"/>
      <c r="N279" s="12" t="n"/>
      <c r="O279" s="12" t="n"/>
      <c r="P279" s="14">
        <f>IF(N279="","",IF(N279="SL",-1,K279/J279))</f>
        <v/>
      </c>
      <c r="Q279" s="14">
        <f>IF(N279="","",IF(OR(N279="SL",N279="TP0"),-1,L279/J279))</f>
        <v/>
      </c>
      <c r="R279" s="14">
        <f>IF(N279="","",IF(N279="TP2",M279/J279,-1))</f>
        <v/>
      </c>
      <c r="S279" s="14">
        <f>IF(N279="","",IF(N279="SL",-1,IF(N279="TP0",0.5*K279/J279,0.5*(K279+L279)/J279)))</f>
        <v/>
      </c>
      <c r="T279" s="14">
        <f>IF(N279="","",IF(N279="SL",-1,IF(N279="TP0",0.5*K279/J279-0.5,0.5*(K279+L279)/J279)))</f>
        <v/>
      </c>
      <c r="U279" s="15">
        <f>IF(P279="","",P279*J279/100*Config!$B$4)</f>
        <v/>
      </c>
      <c r="V279" s="15">
        <f>IF(Q279="","",Q279*J279/100*Config!$B$4)</f>
        <v/>
      </c>
      <c r="W279" s="15">
        <f>IF(R279="","",R279*J279/100*Config!$B$4)</f>
        <v/>
      </c>
      <c r="X279" s="15">
        <f>IF(S279="","",S279*J279/100*Config!$B$4)</f>
        <v/>
      </c>
      <c r="Y279" s="15">
        <f>IF(T279="","",T279*J279/100*Config!$B$4)</f>
        <v/>
      </c>
      <c r="Z279" s="15">
        <f>IF(U279="","",Config!$B$4 + SUM($U$2:U279))</f>
        <v/>
      </c>
      <c r="AA279" s="15">
        <f>IF(V279="","",Config!$B$4 + SUM($V$2:V279))</f>
        <v/>
      </c>
      <c r="AB279" s="15">
        <f>IF(W279="","",Config!$B$4 + SUM($W$2:W279))</f>
        <v/>
      </c>
      <c r="AC279" s="15">
        <f>IF(X279="","",Config!$B$4 + SUM($X$2:X279))</f>
        <v/>
      </c>
      <c r="AD279" s="15">
        <f>IF(Y279="","",Config!$B$4 + SUM($Y$2:Y279))</f>
        <v/>
      </c>
      <c r="AE279" s="15">
        <f>IF(P279="","",P279*J279/100*Config!$B$11)</f>
        <v/>
      </c>
      <c r="AF279" s="15">
        <f>IF(Q279="","",Q279*J279/100*Config!$B$11)</f>
        <v/>
      </c>
      <c r="AG279" s="15">
        <f>IF(R279="","",R279*J279/100*Config!$B$11)</f>
        <v/>
      </c>
      <c r="AH279" s="15">
        <f>IF(S279="","",S279*J279/100*Config!$B$11)</f>
        <v/>
      </c>
      <c r="AI279" s="15">
        <f>IF(T279="","",T279*J279/100*Config!$B$11)</f>
        <v/>
      </c>
      <c r="AJ279" s="15">
        <f>IF(AE279="","",Config!$B$9 + SUM($AE$2:AE279))</f>
        <v/>
      </c>
      <c r="AK279" s="15">
        <f>IF(AF279="","",Config!$B$9 + SUM($AF$2:AF279))</f>
        <v/>
      </c>
      <c r="AL279" s="15">
        <f>IF(AG279="","",Config!$B$9 + SUM($AG$2:AG279))</f>
        <v/>
      </c>
      <c r="AM279" s="15">
        <f>IF(AH279="","",Config!$B$9 + SUM($AH$2:AH279))</f>
        <v/>
      </c>
      <c r="AN279" s="15">
        <f>IF(AI279="","",Config!$B$9 + SUM($AI$2:AI279))</f>
        <v/>
      </c>
      <c r="AO279" s="16">
        <f>IF(P279="","",IF(P279&gt;0,1,0))</f>
        <v/>
      </c>
      <c r="AP279" s="16">
        <f>IF(Q279="","",IF(Q279&gt;0,1,0))</f>
        <v/>
      </c>
      <c r="AQ279" s="16">
        <f>IF(R279="","",IF(R279&gt;0,1,0))</f>
        <v/>
      </c>
      <c r="AR279" s="16">
        <f>IF(S279="","",IF(S279&gt;0,1,0))</f>
        <v/>
      </c>
      <c r="AS279" s="16">
        <f>IF(T279="","",IF(T279&gt;0,1,0))</f>
        <v/>
      </c>
      <c r="AT279" s="17">
        <f>IF(Z279="","",IF(AT278="",Z279,MAX(AT278,Z279)))</f>
        <v/>
      </c>
      <c r="AU279" s="17">
        <f>IF(AA279="","",IF(AU278="",AA279,MAX(AU278,AA279)))</f>
        <v/>
      </c>
      <c r="AV279" s="17">
        <f>IF(AB279="","",IF(AV278="",AB279,MAX(AV278,AB279)))</f>
        <v/>
      </c>
      <c r="AW279" s="17">
        <f>IF(AC279="","",IF(AW278="",AC279,MAX(AW278,AC279)))</f>
        <v/>
      </c>
      <c r="AX279" s="17">
        <f>IF(AD279="","",IF(AX278="",AD279,MAX(AX278,AD279)))</f>
        <v/>
      </c>
      <c r="AY279" s="17">
        <f>IF(Z279="","",AT279-Z279)</f>
        <v/>
      </c>
      <c r="AZ279" s="17">
        <f>IF(AA279="","",AU279-AA279)</f>
        <v/>
      </c>
      <c r="BA279" s="17">
        <f>IF(AB279="","",AV279-AB279)</f>
        <v/>
      </c>
      <c r="BB279" s="17">
        <f>IF(AC279="","",AW279-AC279)</f>
        <v/>
      </c>
      <c r="BC279" s="17">
        <f>IF(AD279="","",AX279-AD279)</f>
        <v/>
      </c>
      <c r="BD279" s="17">
        <f>IF(OR(AE279="",B279=""),"",SUMIFS($AE$2:AE279,$B$2:B279,B279))</f>
        <v/>
      </c>
      <c r="BE279" s="17">
        <f>IF(OR(AF279="",B279=""),"",SUMIFS($AF$2:AF279,$B$2:B279,B279))</f>
        <v/>
      </c>
      <c r="BF279" s="17">
        <f>IF(OR(AG279="",B279=""),"",SUMIFS($AG$2:AG279,$B$2:B279,B279))</f>
        <v/>
      </c>
      <c r="BG279" s="17">
        <f>IF(OR(AH279="",B279=""),"",SUMIFS($AH$2:AH279,$B$2:B279,B279))</f>
        <v/>
      </c>
      <c r="BH279" s="17">
        <f>IF(OR(AI279="",B279=""),"",SUMIFS($AI$2:AI279,$B$2:B279,B279))</f>
        <v/>
      </c>
      <c r="BI279" s="17">
        <f>IF(AJ279="","",IF(BI278="",AJ279,MAX(BI278,AJ279)))</f>
        <v/>
      </c>
      <c r="BJ279" s="17">
        <f>IF(AK279="","",IF(BJ278="",AK279,MAX(BJ278,AK279)))</f>
        <v/>
      </c>
      <c r="BK279" s="17">
        <f>IF(AL279="","",IF(BK278="",AL279,MAX(BK278,AL279)))</f>
        <v/>
      </c>
      <c r="BL279" s="17">
        <f>IF(AM279="","",IF(BL278="",AM279,MAX(BL278,AM279)))</f>
        <v/>
      </c>
      <c r="BM279" s="17">
        <f>IF(AN279="","",IF(BM278="",AN279,MAX(BM278,AN279)))</f>
        <v/>
      </c>
      <c r="BN279" s="17">
        <f>IF(AJ279="","",BI279-AJ279)</f>
        <v/>
      </c>
      <c r="BO279" s="17">
        <f>IF(AK279="","",BJ279-AK279)</f>
        <v/>
      </c>
      <c r="BP279" s="17">
        <f>IF(AL279="","",BK279-AL279)</f>
        <v/>
      </c>
      <c r="BQ279" s="17">
        <f>IF(AM279="","",BL279-AM279)</f>
        <v/>
      </c>
      <c r="BR279" s="17">
        <f>IF(AN279="","",BM279-AN279)</f>
        <v/>
      </c>
    </row>
    <row r="280">
      <c r="A280">
        <f>ROW()-1</f>
        <v/>
      </c>
      <c r="B280" s="9" t="n"/>
      <c r="C280" s="12" t="n"/>
      <c r="D280" s="11">
        <f>IF(B280="","",CHOOSE(WEEKDAY(B280,2),"Lu","Ma","Mi","Jo","Vi","Sa","Du"))</f>
        <v/>
      </c>
      <c r="E280" s="11">
        <f>IF(OR(B280="",C280=""),"",IF(OR(WEEKDAY(B280,2)=1,WEEKDAY(B280,2)=5),"D",IF(AND(C280&gt;=TIME(15,30,0),C280&lt;TIME(16,30,0)),"C",IF(AND(AND(WEEKDAY(B280,2)&gt;=2,WEEKDAY(B280,2)&lt;=4),C280&gt;=TIME(16,35,0),C280&lt;TIME(17,0,0)),"A1",IF(AND(AND(WEEKDAY(B280,2)&gt;=2,WEEKDAY(B280,2)&lt;=4),C280&gt;=TIME(17,0,0),C280&lt;TIME(18,0,0)),"A2",IF(AND(AND(WEEKDAY(B280,2)&gt;=2,WEEKDAY(B280,2)&lt;=4),C280&gt;=TIME(18,0,0),C280&lt;TIME(19,0,0)),"A3",IF(AND(AND(WEEKDAY(B280,2)&gt;=2,WEEKDAY(B280,2)&lt;=4),C280&gt;=TIME(22,0,0),C280&lt;TIME(22,45,0)),"B","Other")))))))</f>
        <v/>
      </c>
      <c r="F280" s="12" t="n"/>
      <c r="G280" s="12" t="n"/>
      <c r="H280" s="12" t="n"/>
      <c r="I280" s="12" t="n"/>
      <c r="J280" s="13" t="n"/>
      <c r="K280" s="13" t="n"/>
      <c r="L280" s="13" t="n"/>
      <c r="M280" s="13" t="n"/>
      <c r="N280" s="12" t="n"/>
      <c r="O280" s="12" t="n"/>
      <c r="P280" s="14">
        <f>IF(N280="","",IF(N280="SL",-1,K280/J280))</f>
        <v/>
      </c>
      <c r="Q280" s="14">
        <f>IF(N280="","",IF(OR(N280="SL",N280="TP0"),-1,L280/J280))</f>
        <v/>
      </c>
      <c r="R280" s="14">
        <f>IF(N280="","",IF(N280="TP2",M280/J280,-1))</f>
        <v/>
      </c>
      <c r="S280" s="14">
        <f>IF(N280="","",IF(N280="SL",-1,IF(N280="TP0",0.5*K280/J280,0.5*(K280+L280)/J280)))</f>
        <v/>
      </c>
      <c r="T280" s="14">
        <f>IF(N280="","",IF(N280="SL",-1,IF(N280="TP0",0.5*K280/J280-0.5,0.5*(K280+L280)/J280)))</f>
        <v/>
      </c>
      <c r="U280" s="15">
        <f>IF(P280="","",P280*J280/100*Config!$B$4)</f>
        <v/>
      </c>
      <c r="V280" s="15">
        <f>IF(Q280="","",Q280*J280/100*Config!$B$4)</f>
        <v/>
      </c>
      <c r="W280" s="15">
        <f>IF(R280="","",R280*J280/100*Config!$B$4)</f>
        <v/>
      </c>
      <c r="X280" s="15">
        <f>IF(S280="","",S280*J280/100*Config!$B$4)</f>
        <v/>
      </c>
      <c r="Y280" s="15">
        <f>IF(T280="","",T280*J280/100*Config!$B$4)</f>
        <v/>
      </c>
      <c r="Z280" s="15">
        <f>IF(U280="","",Config!$B$4 + SUM($U$2:U280))</f>
        <v/>
      </c>
      <c r="AA280" s="15">
        <f>IF(V280="","",Config!$B$4 + SUM($V$2:V280))</f>
        <v/>
      </c>
      <c r="AB280" s="15">
        <f>IF(W280="","",Config!$B$4 + SUM($W$2:W280))</f>
        <v/>
      </c>
      <c r="AC280" s="15">
        <f>IF(X280="","",Config!$B$4 + SUM($X$2:X280))</f>
        <v/>
      </c>
      <c r="AD280" s="15">
        <f>IF(Y280="","",Config!$B$4 + SUM($Y$2:Y280))</f>
        <v/>
      </c>
      <c r="AE280" s="15">
        <f>IF(P280="","",P280*J280/100*Config!$B$11)</f>
        <v/>
      </c>
      <c r="AF280" s="15">
        <f>IF(Q280="","",Q280*J280/100*Config!$B$11)</f>
        <v/>
      </c>
      <c r="AG280" s="15">
        <f>IF(R280="","",R280*J280/100*Config!$B$11)</f>
        <v/>
      </c>
      <c r="AH280" s="15">
        <f>IF(S280="","",S280*J280/100*Config!$B$11)</f>
        <v/>
      </c>
      <c r="AI280" s="15">
        <f>IF(T280="","",T280*J280/100*Config!$B$11)</f>
        <v/>
      </c>
      <c r="AJ280" s="15">
        <f>IF(AE280="","",Config!$B$9 + SUM($AE$2:AE280))</f>
        <v/>
      </c>
      <c r="AK280" s="15">
        <f>IF(AF280="","",Config!$B$9 + SUM($AF$2:AF280))</f>
        <v/>
      </c>
      <c r="AL280" s="15">
        <f>IF(AG280="","",Config!$B$9 + SUM($AG$2:AG280))</f>
        <v/>
      </c>
      <c r="AM280" s="15">
        <f>IF(AH280="","",Config!$B$9 + SUM($AH$2:AH280))</f>
        <v/>
      </c>
      <c r="AN280" s="15">
        <f>IF(AI280="","",Config!$B$9 + SUM($AI$2:AI280))</f>
        <v/>
      </c>
      <c r="AO280" s="16">
        <f>IF(P280="","",IF(P280&gt;0,1,0))</f>
        <v/>
      </c>
      <c r="AP280" s="16">
        <f>IF(Q280="","",IF(Q280&gt;0,1,0))</f>
        <v/>
      </c>
      <c r="AQ280" s="16">
        <f>IF(R280="","",IF(R280&gt;0,1,0))</f>
        <v/>
      </c>
      <c r="AR280" s="16">
        <f>IF(S280="","",IF(S280&gt;0,1,0))</f>
        <v/>
      </c>
      <c r="AS280" s="16">
        <f>IF(T280="","",IF(T280&gt;0,1,0))</f>
        <v/>
      </c>
      <c r="AT280" s="17">
        <f>IF(Z280="","",IF(AT279="",Z280,MAX(AT279,Z280)))</f>
        <v/>
      </c>
      <c r="AU280" s="17">
        <f>IF(AA280="","",IF(AU279="",AA280,MAX(AU279,AA280)))</f>
        <v/>
      </c>
      <c r="AV280" s="17">
        <f>IF(AB280="","",IF(AV279="",AB280,MAX(AV279,AB280)))</f>
        <v/>
      </c>
      <c r="AW280" s="17">
        <f>IF(AC280="","",IF(AW279="",AC280,MAX(AW279,AC280)))</f>
        <v/>
      </c>
      <c r="AX280" s="17">
        <f>IF(AD280="","",IF(AX279="",AD280,MAX(AX279,AD280)))</f>
        <v/>
      </c>
      <c r="AY280" s="17">
        <f>IF(Z280="","",AT280-Z280)</f>
        <v/>
      </c>
      <c r="AZ280" s="17">
        <f>IF(AA280="","",AU280-AA280)</f>
        <v/>
      </c>
      <c r="BA280" s="17">
        <f>IF(AB280="","",AV280-AB280)</f>
        <v/>
      </c>
      <c r="BB280" s="17">
        <f>IF(AC280="","",AW280-AC280)</f>
        <v/>
      </c>
      <c r="BC280" s="17">
        <f>IF(AD280="","",AX280-AD280)</f>
        <v/>
      </c>
      <c r="BD280" s="17">
        <f>IF(OR(AE280="",B280=""),"",SUMIFS($AE$2:AE280,$B$2:B280,B280))</f>
        <v/>
      </c>
      <c r="BE280" s="17">
        <f>IF(OR(AF280="",B280=""),"",SUMIFS($AF$2:AF280,$B$2:B280,B280))</f>
        <v/>
      </c>
      <c r="BF280" s="17">
        <f>IF(OR(AG280="",B280=""),"",SUMIFS($AG$2:AG280,$B$2:B280,B280))</f>
        <v/>
      </c>
      <c r="BG280" s="17">
        <f>IF(OR(AH280="",B280=""),"",SUMIFS($AH$2:AH280,$B$2:B280,B280))</f>
        <v/>
      </c>
      <c r="BH280" s="17">
        <f>IF(OR(AI280="",B280=""),"",SUMIFS($AI$2:AI280,$B$2:B280,B280))</f>
        <v/>
      </c>
      <c r="BI280" s="17">
        <f>IF(AJ280="","",IF(BI279="",AJ280,MAX(BI279,AJ280)))</f>
        <v/>
      </c>
      <c r="BJ280" s="17">
        <f>IF(AK280="","",IF(BJ279="",AK280,MAX(BJ279,AK280)))</f>
        <v/>
      </c>
      <c r="BK280" s="17">
        <f>IF(AL280="","",IF(BK279="",AL280,MAX(BK279,AL280)))</f>
        <v/>
      </c>
      <c r="BL280" s="17">
        <f>IF(AM280="","",IF(BL279="",AM280,MAX(BL279,AM280)))</f>
        <v/>
      </c>
      <c r="BM280" s="17">
        <f>IF(AN280="","",IF(BM279="",AN280,MAX(BM279,AN280)))</f>
        <v/>
      </c>
      <c r="BN280" s="17">
        <f>IF(AJ280="","",BI280-AJ280)</f>
        <v/>
      </c>
      <c r="BO280" s="17">
        <f>IF(AK280="","",BJ280-AK280)</f>
        <v/>
      </c>
      <c r="BP280" s="17">
        <f>IF(AL280="","",BK280-AL280)</f>
        <v/>
      </c>
      <c r="BQ280" s="17">
        <f>IF(AM280="","",BL280-AM280)</f>
        <v/>
      </c>
      <c r="BR280" s="17">
        <f>IF(AN280="","",BM280-AN280)</f>
        <v/>
      </c>
    </row>
    <row r="281">
      <c r="A281">
        <f>ROW()-1</f>
        <v/>
      </c>
      <c r="B281" s="9" t="n"/>
      <c r="C281" s="12" t="n"/>
      <c r="D281" s="11">
        <f>IF(B281="","",CHOOSE(WEEKDAY(B281,2),"Lu","Ma","Mi","Jo","Vi","Sa","Du"))</f>
        <v/>
      </c>
      <c r="E281" s="11">
        <f>IF(OR(B281="",C281=""),"",IF(OR(WEEKDAY(B281,2)=1,WEEKDAY(B281,2)=5),"D",IF(AND(C281&gt;=TIME(15,30,0),C281&lt;TIME(16,30,0)),"C",IF(AND(AND(WEEKDAY(B281,2)&gt;=2,WEEKDAY(B281,2)&lt;=4),C281&gt;=TIME(16,35,0),C281&lt;TIME(17,0,0)),"A1",IF(AND(AND(WEEKDAY(B281,2)&gt;=2,WEEKDAY(B281,2)&lt;=4),C281&gt;=TIME(17,0,0),C281&lt;TIME(18,0,0)),"A2",IF(AND(AND(WEEKDAY(B281,2)&gt;=2,WEEKDAY(B281,2)&lt;=4),C281&gt;=TIME(18,0,0),C281&lt;TIME(19,0,0)),"A3",IF(AND(AND(WEEKDAY(B281,2)&gt;=2,WEEKDAY(B281,2)&lt;=4),C281&gt;=TIME(22,0,0),C281&lt;TIME(22,45,0)),"B","Other")))))))</f>
        <v/>
      </c>
      <c r="F281" s="12" t="n"/>
      <c r="G281" s="12" t="n"/>
      <c r="H281" s="12" t="n"/>
      <c r="I281" s="12" t="n"/>
      <c r="J281" s="13" t="n"/>
      <c r="K281" s="13" t="n"/>
      <c r="L281" s="13" t="n"/>
      <c r="M281" s="13" t="n"/>
      <c r="N281" s="12" t="n"/>
      <c r="O281" s="12" t="n"/>
      <c r="P281" s="14">
        <f>IF(N281="","",IF(N281="SL",-1,K281/J281))</f>
        <v/>
      </c>
      <c r="Q281" s="14">
        <f>IF(N281="","",IF(OR(N281="SL",N281="TP0"),-1,L281/J281))</f>
        <v/>
      </c>
      <c r="R281" s="14">
        <f>IF(N281="","",IF(N281="TP2",M281/J281,-1))</f>
        <v/>
      </c>
      <c r="S281" s="14">
        <f>IF(N281="","",IF(N281="SL",-1,IF(N281="TP0",0.5*K281/J281,0.5*(K281+L281)/J281)))</f>
        <v/>
      </c>
      <c r="T281" s="14">
        <f>IF(N281="","",IF(N281="SL",-1,IF(N281="TP0",0.5*K281/J281-0.5,0.5*(K281+L281)/J281)))</f>
        <v/>
      </c>
      <c r="U281" s="15">
        <f>IF(P281="","",P281*J281/100*Config!$B$4)</f>
        <v/>
      </c>
      <c r="V281" s="15">
        <f>IF(Q281="","",Q281*J281/100*Config!$B$4)</f>
        <v/>
      </c>
      <c r="W281" s="15">
        <f>IF(R281="","",R281*J281/100*Config!$B$4)</f>
        <v/>
      </c>
      <c r="X281" s="15">
        <f>IF(S281="","",S281*J281/100*Config!$B$4)</f>
        <v/>
      </c>
      <c r="Y281" s="15">
        <f>IF(T281="","",T281*J281/100*Config!$B$4)</f>
        <v/>
      </c>
      <c r="Z281" s="15">
        <f>IF(U281="","",Config!$B$4 + SUM($U$2:U281))</f>
        <v/>
      </c>
      <c r="AA281" s="15">
        <f>IF(V281="","",Config!$B$4 + SUM($V$2:V281))</f>
        <v/>
      </c>
      <c r="AB281" s="15">
        <f>IF(W281="","",Config!$B$4 + SUM($W$2:W281))</f>
        <v/>
      </c>
      <c r="AC281" s="15">
        <f>IF(X281="","",Config!$B$4 + SUM($X$2:X281))</f>
        <v/>
      </c>
      <c r="AD281" s="15">
        <f>IF(Y281="","",Config!$B$4 + SUM($Y$2:Y281))</f>
        <v/>
      </c>
      <c r="AE281" s="15">
        <f>IF(P281="","",P281*J281/100*Config!$B$11)</f>
        <v/>
      </c>
      <c r="AF281" s="15">
        <f>IF(Q281="","",Q281*J281/100*Config!$B$11)</f>
        <v/>
      </c>
      <c r="AG281" s="15">
        <f>IF(R281="","",R281*J281/100*Config!$B$11)</f>
        <v/>
      </c>
      <c r="AH281" s="15">
        <f>IF(S281="","",S281*J281/100*Config!$B$11)</f>
        <v/>
      </c>
      <c r="AI281" s="15">
        <f>IF(T281="","",T281*J281/100*Config!$B$11)</f>
        <v/>
      </c>
      <c r="AJ281" s="15">
        <f>IF(AE281="","",Config!$B$9 + SUM($AE$2:AE281))</f>
        <v/>
      </c>
      <c r="AK281" s="15">
        <f>IF(AF281="","",Config!$B$9 + SUM($AF$2:AF281))</f>
        <v/>
      </c>
      <c r="AL281" s="15">
        <f>IF(AG281="","",Config!$B$9 + SUM($AG$2:AG281))</f>
        <v/>
      </c>
      <c r="AM281" s="15">
        <f>IF(AH281="","",Config!$B$9 + SUM($AH$2:AH281))</f>
        <v/>
      </c>
      <c r="AN281" s="15">
        <f>IF(AI281="","",Config!$B$9 + SUM($AI$2:AI281))</f>
        <v/>
      </c>
      <c r="AO281" s="16">
        <f>IF(P281="","",IF(P281&gt;0,1,0))</f>
        <v/>
      </c>
      <c r="AP281" s="16">
        <f>IF(Q281="","",IF(Q281&gt;0,1,0))</f>
        <v/>
      </c>
      <c r="AQ281" s="16">
        <f>IF(R281="","",IF(R281&gt;0,1,0))</f>
        <v/>
      </c>
      <c r="AR281" s="16">
        <f>IF(S281="","",IF(S281&gt;0,1,0))</f>
        <v/>
      </c>
      <c r="AS281" s="16">
        <f>IF(T281="","",IF(T281&gt;0,1,0))</f>
        <v/>
      </c>
      <c r="AT281" s="17">
        <f>IF(Z281="","",IF(AT280="",Z281,MAX(AT280,Z281)))</f>
        <v/>
      </c>
      <c r="AU281" s="17">
        <f>IF(AA281="","",IF(AU280="",AA281,MAX(AU280,AA281)))</f>
        <v/>
      </c>
      <c r="AV281" s="17">
        <f>IF(AB281="","",IF(AV280="",AB281,MAX(AV280,AB281)))</f>
        <v/>
      </c>
      <c r="AW281" s="17">
        <f>IF(AC281="","",IF(AW280="",AC281,MAX(AW280,AC281)))</f>
        <v/>
      </c>
      <c r="AX281" s="17">
        <f>IF(AD281="","",IF(AX280="",AD281,MAX(AX280,AD281)))</f>
        <v/>
      </c>
      <c r="AY281" s="17">
        <f>IF(Z281="","",AT281-Z281)</f>
        <v/>
      </c>
      <c r="AZ281" s="17">
        <f>IF(AA281="","",AU281-AA281)</f>
        <v/>
      </c>
      <c r="BA281" s="17">
        <f>IF(AB281="","",AV281-AB281)</f>
        <v/>
      </c>
      <c r="BB281" s="17">
        <f>IF(AC281="","",AW281-AC281)</f>
        <v/>
      </c>
      <c r="BC281" s="17">
        <f>IF(AD281="","",AX281-AD281)</f>
        <v/>
      </c>
      <c r="BD281" s="17">
        <f>IF(OR(AE281="",B281=""),"",SUMIFS($AE$2:AE281,$B$2:B281,B281))</f>
        <v/>
      </c>
      <c r="BE281" s="17">
        <f>IF(OR(AF281="",B281=""),"",SUMIFS($AF$2:AF281,$B$2:B281,B281))</f>
        <v/>
      </c>
      <c r="BF281" s="17">
        <f>IF(OR(AG281="",B281=""),"",SUMIFS($AG$2:AG281,$B$2:B281,B281))</f>
        <v/>
      </c>
      <c r="BG281" s="17">
        <f>IF(OR(AH281="",B281=""),"",SUMIFS($AH$2:AH281,$B$2:B281,B281))</f>
        <v/>
      </c>
      <c r="BH281" s="17">
        <f>IF(OR(AI281="",B281=""),"",SUMIFS($AI$2:AI281,$B$2:B281,B281))</f>
        <v/>
      </c>
      <c r="BI281" s="17">
        <f>IF(AJ281="","",IF(BI280="",AJ281,MAX(BI280,AJ281)))</f>
        <v/>
      </c>
      <c r="BJ281" s="17">
        <f>IF(AK281="","",IF(BJ280="",AK281,MAX(BJ280,AK281)))</f>
        <v/>
      </c>
      <c r="BK281" s="17">
        <f>IF(AL281="","",IF(BK280="",AL281,MAX(BK280,AL281)))</f>
        <v/>
      </c>
      <c r="BL281" s="17">
        <f>IF(AM281="","",IF(BL280="",AM281,MAX(BL280,AM281)))</f>
        <v/>
      </c>
      <c r="BM281" s="17">
        <f>IF(AN281="","",IF(BM280="",AN281,MAX(BM280,AN281)))</f>
        <v/>
      </c>
      <c r="BN281" s="17">
        <f>IF(AJ281="","",BI281-AJ281)</f>
        <v/>
      </c>
      <c r="BO281" s="17">
        <f>IF(AK281="","",BJ281-AK281)</f>
        <v/>
      </c>
      <c r="BP281" s="17">
        <f>IF(AL281="","",BK281-AL281)</f>
        <v/>
      </c>
      <c r="BQ281" s="17">
        <f>IF(AM281="","",BL281-AM281)</f>
        <v/>
      </c>
      <c r="BR281" s="17">
        <f>IF(AN281="","",BM281-AN281)</f>
        <v/>
      </c>
    </row>
    <row r="282">
      <c r="A282">
        <f>ROW()-1</f>
        <v/>
      </c>
      <c r="B282" s="9" t="n"/>
      <c r="C282" s="12" t="n"/>
      <c r="D282" s="11">
        <f>IF(B282="","",CHOOSE(WEEKDAY(B282,2),"Lu","Ma","Mi","Jo","Vi","Sa","Du"))</f>
        <v/>
      </c>
      <c r="E282" s="11">
        <f>IF(OR(B282="",C282=""),"",IF(OR(WEEKDAY(B282,2)=1,WEEKDAY(B282,2)=5),"D",IF(AND(C282&gt;=TIME(15,30,0),C282&lt;TIME(16,30,0)),"C",IF(AND(AND(WEEKDAY(B282,2)&gt;=2,WEEKDAY(B282,2)&lt;=4),C282&gt;=TIME(16,35,0),C282&lt;TIME(17,0,0)),"A1",IF(AND(AND(WEEKDAY(B282,2)&gt;=2,WEEKDAY(B282,2)&lt;=4),C282&gt;=TIME(17,0,0),C282&lt;TIME(18,0,0)),"A2",IF(AND(AND(WEEKDAY(B282,2)&gt;=2,WEEKDAY(B282,2)&lt;=4),C282&gt;=TIME(18,0,0),C282&lt;TIME(19,0,0)),"A3",IF(AND(AND(WEEKDAY(B282,2)&gt;=2,WEEKDAY(B282,2)&lt;=4),C282&gt;=TIME(22,0,0),C282&lt;TIME(22,45,0)),"B","Other")))))))</f>
        <v/>
      </c>
      <c r="F282" s="12" t="n"/>
      <c r="G282" s="12" t="n"/>
      <c r="H282" s="12" t="n"/>
      <c r="I282" s="12" t="n"/>
      <c r="J282" s="13" t="n"/>
      <c r="K282" s="13" t="n"/>
      <c r="L282" s="13" t="n"/>
      <c r="M282" s="13" t="n"/>
      <c r="N282" s="12" t="n"/>
      <c r="O282" s="12" t="n"/>
      <c r="P282" s="14">
        <f>IF(N282="","",IF(N282="SL",-1,K282/J282))</f>
        <v/>
      </c>
      <c r="Q282" s="14">
        <f>IF(N282="","",IF(OR(N282="SL",N282="TP0"),-1,L282/J282))</f>
        <v/>
      </c>
      <c r="R282" s="14">
        <f>IF(N282="","",IF(N282="TP2",M282/J282,-1))</f>
        <v/>
      </c>
      <c r="S282" s="14">
        <f>IF(N282="","",IF(N282="SL",-1,IF(N282="TP0",0.5*K282/J282,0.5*(K282+L282)/J282)))</f>
        <v/>
      </c>
      <c r="T282" s="14">
        <f>IF(N282="","",IF(N282="SL",-1,IF(N282="TP0",0.5*K282/J282-0.5,0.5*(K282+L282)/J282)))</f>
        <v/>
      </c>
      <c r="U282" s="15">
        <f>IF(P282="","",P282*J282/100*Config!$B$4)</f>
        <v/>
      </c>
      <c r="V282" s="15">
        <f>IF(Q282="","",Q282*J282/100*Config!$B$4)</f>
        <v/>
      </c>
      <c r="W282" s="15">
        <f>IF(R282="","",R282*J282/100*Config!$B$4)</f>
        <v/>
      </c>
      <c r="X282" s="15">
        <f>IF(S282="","",S282*J282/100*Config!$B$4)</f>
        <v/>
      </c>
      <c r="Y282" s="15">
        <f>IF(T282="","",T282*J282/100*Config!$B$4)</f>
        <v/>
      </c>
      <c r="Z282" s="15">
        <f>IF(U282="","",Config!$B$4 + SUM($U$2:U282))</f>
        <v/>
      </c>
      <c r="AA282" s="15">
        <f>IF(V282="","",Config!$B$4 + SUM($V$2:V282))</f>
        <v/>
      </c>
      <c r="AB282" s="15">
        <f>IF(W282="","",Config!$B$4 + SUM($W$2:W282))</f>
        <v/>
      </c>
      <c r="AC282" s="15">
        <f>IF(X282="","",Config!$B$4 + SUM($X$2:X282))</f>
        <v/>
      </c>
      <c r="AD282" s="15">
        <f>IF(Y282="","",Config!$B$4 + SUM($Y$2:Y282))</f>
        <v/>
      </c>
      <c r="AE282" s="15">
        <f>IF(P282="","",P282*J282/100*Config!$B$11)</f>
        <v/>
      </c>
      <c r="AF282" s="15">
        <f>IF(Q282="","",Q282*J282/100*Config!$B$11)</f>
        <v/>
      </c>
      <c r="AG282" s="15">
        <f>IF(R282="","",R282*J282/100*Config!$B$11)</f>
        <v/>
      </c>
      <c r="AH282" s="15">
        <f>IF(S282="","",S282*J282/100*Config!$B$11)</f>
        <v/>
      </c>
      <c r="AI282" s="15">
        <f>IF(T282="","",T282*J282/100*Config!$B$11)</f>
        <v/>
      </c>
      <c r="AJ282" s="15">
        <f>IF(AE282="","",Config!$B$9 + SUM($AE$2:AE282))</f>
        <v/>
      </c>
      <c r="AK282" s="15">
        <f>IF(AF282="","",Config!$B$9 + SUM($AF$2:AF282))</f>
        <v/>
      </c>
      <c r="AL282" s="15">
        <f>IF(AG282="","",Config!$B$9 + SUM($AG$2:AG282))</f>
        <v/>
      </c>
      <c r="AM282" s="15">
        <f>IF(AH282="","",Config!$B$9 + SUM($AH$2:AH282))</f>
        <v/>
      </c>
      <c r="AN282" s="15">
        <f>IF(AI282="","",Config!$B$9 + SUM($AI$2:AI282))</f>
        <v/>
      </c>
      <c r="AO282" s="16">
        <f>IF(P282="","",IF(P282&gt;0,1,0))</f>
        <v/>
      </c>
      <c r="AP282" s="16">
        <f>IF(Q282="","",IF(Q282&gt;0,1,0))</f>
        <v/>
      </c>
      <c r="AQ282" s="16">
        <f>IF(R282="","",IF(R282&gt;0,1,0))</f>
        <v/>
      </c>
      <c r="AR282" s="16">
        <f>IF(S282="","",IF(S282&gt;0,1,0))</f>
        <v/>
      </c>
      <c r="AS282" s="16">
        <f>IF(T282="","",IF(T282&gt;0,1,0))</f>
        <v/>
      </c>
      <c r="AT282" s="17">
        <f>IF(Z282="","",IF(AT281="",Z282,MAX(AT281,Z282)))</f>
        <v/>
      </c>
      <c r="AU282" s="17">
        <f>IF(AA282="","",IF(AU281="",AA282,MAX(AU281,AA282)))</f>
        <v/>
      </c>
      <c r="AV282" s="17">
        <f>IF(AB282="","",IF(AV281="",AB282,MAX(AV281,AB282)))</f>
        <v/>
      </c>
      <c r="AW282" s="17">
        <f>IF(AC282="","",IF(AW281="",AC282,MAX(AW281,AC282)))</f>
        <v/>
      </c>
      <c r="AX282" s="17">
        <f>IF(AD282="","",IF(AX281="",AD282,MAX(AX281,AD282)))</f>
        <v/>
      </c>
      <c r="AY282" s="17">
        <f>IF(Z282="","",AT282-Z282)</f>
        <v/>
      </c>
      <c r="AZ282" s="17">
        <f>IF(AA282="","",AU282-AA282)</f>
        <v/>
      </c>
      <c r="BA282" s="17">
        <f>IF(AB282="","",AV282-AB282)</f>
        <v/>
      </c>
      <c r="BB282" s="17">
        <f>IF(AC282="","",AW282-AC282)</f>
        <v/>
      </c>
      <c r="BC282" s="17">
        <f>IF(AD282="","",AX282-AD282)</f>
        <v/>
      </c>
      <c r="BD282" s="17">
        <f>IF(OR(AE282="",B282=""),"",SUMIFS($AE$2:AE282,$B$2:B282,B282))</f>
        <v/>
      </c>
      <c r="BE282" s="17">
        <f>IF(OR(AF282="",B282=""),"",SUMIFS($AF$2:AF282,$B$2:B282,B282))</f>
        <v/>
      </c>
      <c r="BF282" s="17">
        <f>IF(OR(AG282="",B282=""),"",SUMIFS($AG$2:AG282,$B$2:B282,B282))</f>
        <v/>
      </c>
      <c r="BG282" s="17">
        <f>IF(OR(AH282="",B282=""),"",SUMIFS($AH$2:AH282,$B$2:B282,B282))</f>
        <v/>
      </c>
      <c r="BH282" s="17">
        <f>IF(OR(AI282="",B282=""),"",SUMIFS($AI$2:AI282,$B$2:B282,B282))</f>
        <v/>
      </c>
      <c r="BI282" s="17">
        <f>IF(AJ282="","",IF(BI281="",AJ282,MAX(BI281,AJ282)))</f>
        <v/>
      </c>
      <c r="BJ282" s="17">
        <f>IF(AK282="","",IF(BJ281="",AK282,MAX(BJ281,AK282)))</f>
        <v/>
      </c>
      <c r="BK282" s="17">
        <f>IF(AL282="","",IF(BK281="",AL282,MAX(BK281,AL282)))</f>
        <v/>
      </c>
      <c r="BL282" s="17">
        <f>IF(AM282="","",IF(BL281="",AM282,MAX(BL281,AM282)))</f>
        <v/>
      </c>
      <c r="BM282" s="17">
        <f>IF(AN282="","",IF(BM281="",AN282,MAX(BM281,AN282)))</f>
        <v/>
      </c>
      <c r="BN282" s="17">
        <f>IF(AJ282="","",BI282-AJ282)</f>
        <v/>
      </c>
      <c r="BO282" s="17">
        <f>IF(AK282="","",BJ282-AK282)</f>
        <v/>
      </c>
      <c r="BP282" s="17">
        <f>IF(AL282="","",BK282-AL282)</f>
        <v/>
      </c>
      <c r="BQ282" s="17">
        <f>IF(AM282="","",BL282-AM282)</f>
        <v/>
      </c>
      <c r="BR282" s="17">
        <f>IF(AN282="","",BM282-AN282)</f>
        <v/>
      </c>
    </row>
    <row r="283">
      <c r="A283">
        <f>ROW()-1</f>
        <v/>
      </c>
      <c r="B283" s="9" t="n"/>
      <c r="C283" s="12" t="n"/>
      <c r="D283" s="11">
        <f>IF(B283="","",CHOOSE(WEEKDAY(B283,2),"Lu","Ma","Mi","Jo","Vi","Sa","Du"))</f>
        <v/>
      </c>
      <c r="E283" s="11">
        <f>IF(OR(B283="",C283=""),"",IF(OR(WEEKDAY(B283,2)=1,WEEKDAY(B283,2)=5),"D",IF(AND(C283&gt;=TIME(15,30,0),C283&lt;TIME(16,30,0)),"C",IF(AND(AND(WEEKDAY(B283,2)&gt;=2,WEEKDAY(B283,2)&lt;=4),C283&gt;=TIME(16,35,0),C283&lt;TIME(17,0,0)),"A1",IF(AND(AND(WEEKDAY(B283,2)&gt;=2,WEEKDAY(B283,2)&lt;=4),C283&gt;=TIME(17,0,0),C283&lt;TIME(18,0,0)),"A2",IF(AND(AND(WEEKDAY(B283,2)&gt;=2,WEEKDAY(B283,2)&lt;=4),C283&gt;=TIME(18,0,0),C283&lt;TIME(19,0,0)),"A3",IF(AND(AND(WEEKDAY(B283,2)&gt;=2,WEEKDAY(B283,2)&lt;=4),C283&gt;=TIME(22,0,0),C283&lt;TIME(22,45,0)),"B","Other")))))))</f>
        <v/>
      </c>
      <c r="F283" s="12" t="n"/>
      <c r="G283" s="12" t="n"/>
      <c r="H283" s="12" t="n"/>
      <c r="I283" s="12" t="n"/>
      <c r="J283" s="13" t="n"/>
      <c r="K283" s="13" t="n"/>
      <c r="L283" s="13" t="n"/>
      <c r="M283" s="13" t="n"/>
      <c r="N283" s="12" t="n"/>
      <c r="O283" s="12" t="n"/>
      <c r="P283" s="14">
        <f>IF(N283="","",IF(N283="SL",-1,K283/J283))</f>
        <v/>
      </c>
      <c r="Q283" s="14">
        <f>IF(N283="","",IF(OR(N283="SL",N283="TP0"),-1,L283/J283))</f>
        <v/>
      </c>
      <c r="R283" s="14">
        <f>IF(N283="","",IF(N283="TP2",M283/J283,-1))</f>
        <v/>
      </c>
      <c r="S283" s="14">
        <f>IF(N283="","",IF(N283="SL",-1,IF(N283="TP0",0.5*K283/J283,0.5*(K283+L283)/J283)))</f>
        <v/>
      </c>
      <c r="T283" s="14">
        <f>IF(N283="","",IF(N283="SL",-1,IF(N283="TP0",0.5*K283/J283-0.5,0.5*(K283+L283)/J283)))</f>
        <v/>
      </c>
      <c r="U283" s="15">
        <f>IF(P283="","",P283*J283/100*Config!$B$4)</f>
        <v/>
      </c>
      <c r="V283" s="15">
        <f>IF(Q283="","",Q283*J283/100*Config!$B$4)</f>
        <v/>
      </c>
      <c r="W283" s="15">
        <f>IF(R283="","",R283*J283/100*Config!$B$4)</f>
        <v/>
      </c>
      <c r="X283" s="15">
        <f>IF(S283="","",S283*J283/100*Config!$B$4)</f>
        <v/>
      </c>
      <c r="Y283" s="15">
        <f>IF(T283="","",T283*J283/100*Config!$B$4)</f>
        <v/>
      </c>
      <c r="Z283" s="15">
        <f>IF(U283="","",Config!$B$4 + SUM($U$2:U283))</f>
        <v/>
      </c>
      <c r="AA283" s="15">
        <f>IF(V283="","",Config!$B$4 + SUM($V$2:V283))</f>
        <v/>
      </c>
      <c r="AB283" s="15">
        <f>IF(W283="","",Config!$B$4 + SUM($W$2:W283))</f>
        <v/>
      </c>
      <c r="AC283" s="15">
        <f>IF(X283="","",Config!$B$4 + SUM($X$2:X283))</f>
        <v/>
      </c>
      <c r="AD283" s="15">
        <f>IF(Y283="","",Config!$B$4 + SUM($Y$2:Y283))</f>
        <v/>
      </c>
      <c r="AE283" s="15">
        <f>IF(P283="","",P283*J283/100*Config!$B$11)</f>
        <v/>
      </c>
      <c r="AF283" s="15">
        <f>IF(Q283="","",Q283*J283/100*Config!$B$11)</f>
        <v/>
      </c>
      <c r="AG283" s="15">
        <f>IF(R283="","",R283*J283/100*Config!$B$11)</f>
        <v/>
      </c>
      <c r="AH283" s="15">
        <f>IF(S283="","",S283*J283/100*Config!$B$11)</f>
        <v/>
      </c>
      <c r="AI283" s="15">
        <f>IF(T283="","",T283*J283/100*Config!$B$11)</f>
        <v/>
      </c>
      <c r="AJ283" s="15">
        <f>IF(AE283="","",Config!$B$9 + SUM($AE$2:AE283))</f>
        <v/>
      </c>
      <c r="AK283" s="15">
        <f>IF(AF283="","",Config!$B$9 + SUM($AF$2:AF283))</f>
        <v/>
      </c>
      <c r="AL283" s="15">
        <f>IF(AG283="","",Config!$B$9 + SUM($AG$2:AG283))</f>
        <v/>
      </c>
      <c r="AM283" s="15">
        <f>IF(AH283="","",Config!$B$9 + SUM($AH$2:AH283))</f>
        <v/>
      </c>
      <c r="AN283" s="15">
        <f>IF(AI283="","",Config!$B$9 + SUM($AI$2:AI283))</f>
        <v/>
      </c>
      <c r="AO283" s="16">
        <f>IF(P283="","",IF(P283&gt;0,1,0))</f>
        <v/>
      </c>
      <c r="AP283" s="16">
        <f>IF(Q283="","",IF(Q283&gt;0,1,0))</f>
        <v/>
      </c>
      <c r="AQ283" s="16">
        <f>IF(R283="","",IF(R283&gt;0,1,0))</f>
        <v/>
      </c>
      <c r="AR283" s="16">
        <f>IF(S283="","",IF(S283&gt;0,1,0))</f>
        <v/>
      </c>
      <c r="AS283" s="16">
        <f>IF(T283="","",IF(T283&gt;0,1,0))</f>
        <v/>
      </c>
      <c r="AT283" s="17">
        <f>IF(Z283="","",IF(AT282="",Z283,MAX(AT282,Z283)))</f>
        <v/>
      </c>
      <c r="AU283" s="17">
        <f>IF(AA283="","",IF(AU282="",AA283,MAX(AU282,AA283)))</f>
        <v/>
      </c>
      <c r="AV283" s="17">
        <f>IF(AB283="","",IF(AV282="",AB283,MAX(AV282,AB283)))</f>
        <v/>
      </c>
      <c r="AW283" s="17">
        <f>IF(AC283="","",IF(AW282="",AC283,MAX(AW282,AC283)))</f>
        <v/>
      </c>
      <c r="AX283" s="17">
        <f>IF(AD283="","",IF(AX282="",AD283,MAX(AX282,AD283)))</f>
        <v/>
      </c>
      <c r="AY283" s="17">
        <f>IF(Z283="","",AT283-Z283)</f>
        <v/>
      </c>
      <c r="AZ283" s="17">
        <f>IF(AA283="","",AU283-AA283)</f>
        <v/>
      </c>
      <c r="BA283" s="17">
        <f>IF(AB283="","",AV283-AB283)</f>
        <v/>
      </c>
      <c r="BB283" s="17">
        <f>IF(AC283="","",AW283-AC283)</f>
        <v/>
      </c>
      <c r="BC283" s="17">
        <f>IF(AD283="","",AX283-AD283)</f>
        <v/>
      </c>
      <c r="BD283" s="17">
        <f>IF(OR(AE283="",B283=""),"",SUMIFS($AE$2:AE283,$B$2:B283,B283))</f>
        <v/>
      </c>
      <c r="BE283" s="17">
        <f>IF(OR(AF283="",B283=""),"",SUMIFS($AF$2:AF283,$B$2:B283,B283))</f>
        <v/>
      </c>
      <c r="BF283" s="17">
        <f>IF(OR(AG283="",B283=""),"",SUMIFS($AG$2:AG283,$B$2:B283,B283))</f>
        <v/>
      </c>
      <c r="BG283" s="17">
        <f>IF(OR(AH283="",B283=""),"",SUMIFS($AH$2:AH283,$B$2:B283,B283))</f>
        <v/>
      </c>
      <c r="BH283" s="17">
        <f>IF(OR(AI283="",B283=""),"",SUMIFS($AI$2:AI283,$B$2:B283,B283))</f>
        <v/>
      </c>
      <c r="BI283" s="17">
        <f>IF(AJ283="","",IF(BI282="",AJ283,MAX(BI282,AJ283)))</f>
        <v/>
      </c>
      <c r="BJ283" s="17">
        <f>IF(AK283="","",IF(BJ282="",AK283,MAX(BJ282,AK283)))</f>
        <v/>
      </c>
      <c r="BK283" s="17">
        <f>IF(AL283="","",IF(BK282="",AL283,MAX(BK282,AL283)))</f>
        <v/>
      </c>
      <c r="BL283" s="17">
        <f>IF(AM283="","",IF(BL282="",AM283,MAX(BL282,AM283)))</f>
        <v/>
      </c>
      <c r="BM283" s="17">
        <f>IF(AN283="","",IF(BM282="",AN283,MAX(BM282,AN283)))</f>
        <v/>
      </c>
      <c r="BN283" s="17">
        <f>IF(AJ283="","",BI283-AJ283)</f>
        <v/>
      </c>
      <c r="BO283" s="17">
        <f>IF(AK283="","",BJ283-AK283)</f>
        <v/>
      </c>
      <c r="BP283" s="17">
        <f>IF(AL283="","",BK283-AL283)</f>
        <v/>
      </c>
      <c r="BQ283" s="17">
        <f>IF(AM283="","",BL283-AM283)</f>
        <v/>
      </c>
      <c r="BR283" s="17">
        <f>IF(AN283="","",BM283-AN283)</f>
        <v/>
      </c>
    </row>
    <row r="284">
      <c r="A284">
        <f>ROW()-1</f>
        <v/>
      </c>
      <c r="B284" s="9" t="n"/>
      <c r="C284" s="12" t="n"/>
      <c r="D284" s="11">
        <f>IF(B284="","",CHOOSE(WEEKDAY(B284,2),"Lu","Ma","Mi","Jo","Vi","Sa","Du"))</f>
        <v/>
      </c>
      <c r="E284" s="11">
        <f>IF(OR(B284="",C284=""),"",IF(OR(WEEKDAY(B284,2)=1,WEEKDAY(B284,2)=5),"D",IF(AND(C284&gt;=TIME(15,30,0),C284&lt;TIME(16,30,0)),"C",IF(AND(AND(WEEKDAY(B284,2)&gt;=2,WEEKDAY(B284,2)&lt;=4),C284&gt;=TIME(16,35,0),C284&lt;TIME(17,0,0)),"A1",IF(AND(AND(WEEKDAY(B284,2)&gt;=2,WEEKDAY(B284,2)&lt;=4),C284&gt;=TIME(17,0,0),C284&lt;TIME(18,0,0)),"A2",IF(AND(AND(WEEKDAY(B284,2)&gt;=2,WEEKDAY(B284,2)&lt;=4),C284&gt;=TIME(18,0,0),C284&lt;TIME(19,0,0)),"A3",IF(AND(AND(WEEKDAY(B284,2)&gt;=2,WEEKDAY(B284,2)&lt;=4),C284&gt;=TIME(22,0,0),C284&lt;TIME(22,45,0)),"B","Other")))))))</f>
        <v/>
      </c>
      <c r="F284" s="12" t="n"/>
      <c r="G284" s="12" t="n"/>
      <c r="H284" s="12" t="n"/>
      <c r="I284" s="12" t="n"/>
      <c r="J284" s="13" t="n"/>
      <c r="K284" s="13" t="n"/>
      <c r="L284" s="13" t="n"/>
      <c r="M284" s="13" t="n"/>
      <c r="N284" s="12" t="n"/>
      <c r="O284" s="12" t="n"/>
      <c r="P284" s="14">
        <f>IF(N284="","",IF(N284="SL",-1,K284/J284))</f>
        <v/>
      </c>
      <c r="Q284" s="14">
        <f>IF(N284="","",IF(OR(N284="SL",N284="TP0"),-1,L284/J284))</f>
        <v/>
      </c>
      <c r="R284" s="14">
        <f>IF(N284="","",IF(N284="TP2",M284/J284,-1))</f>
        <v/>
      </c>
      <c r="S284" s="14">
        <f>IF(N284="","",IF(N284="SL",-1,IF(N284="TP0",0.5*K284/J284,0.5*(K284+L284)/J284)))</f>
        <v/>
      </c>
      <c r="T284" s="14">
        <f>IF(N284="","",IF(N284="SL",-1,IF(N284="TP0",0.5*K284/J284-0.5,0.5*(K284+L284)/J284)))</f>
        <v/>
      </c>
      <c r="U284" s="15">
        <f>IF(P284="","",P284*J284/100*Config!$B$4)</f>
        <v/>
      </c>
      <c r="V284" s="15">
        <f>IF(Q284="","",Q284*J284/100*Config!$B$4)</f>
        <v/>
      </c>
      <c r="W284" s="15">
        <f>IF(R284="","",R284*J284/100*Config!$B$4)</f>
        <v/>
      </c>
      <c r="X284" s="15">
        <f>IF(S284="","",S284*J284/100*Config!$B$4)</f>
        <v/>
      </c>
      <c r="Y284" s="15">
        <f>IF(T284="","",T284*J284/100*Config!$B$4)</f>
        <v/>
      </c>
      <c r="Z284" s="15">
        <f>IF(U284="","",Config!$B$4 + SUM($U$2:U284))</f>
        <v/>
      </c>
      <c r="AA284" s="15">
        <f>IF(V284="","",Config!$B$4 + SUM($V$2:V284))</f>
        <v/>
      </c>
      <c r="AB284" s="15">
        <f>IF(W284="","",Config!$B$4 + SUM($W$2:W284))</f>
        <v/>
      </c>
      <c r="AC284" s="15">
        <f>IF(X284="","",Config!$B$4 + SUM($X$2:X284))</f>
        <v/>
      </c>
      <c r="AD284" s="15">
        <f>IF(Y284="","",Config!$B$4 + SUM($Y$2:Y284))</f>
        <v/>
      </c>
      <c r="AE284" s="15">
        <f>IF(P284="","",P284*J284/100*Config!$B$11)</f>
        <v/>
      </c>
      <c r="AF284" s="15">
        <f>IF(Q284="","",Q284*J284/100*Config!$B$11)</f>
        <v/>
      </c>
      <c r="AG284" s="15">
        <f>IF(R284="","",R284*J284/100*Config!$B$11)</f>
        <v/>
      </c>
      <c r="AH284" s="15">
        <f>IF(S284="","",S284*J284/100*Config!$B$11)</f>
        <v/>
      </c>
      <c r="AI284" s="15">
        <f>IF(T284="","",T284*J284/100*Config!$B$11)</f>
        <v/>
      </c>
      <c r="AJ284" s="15">
        <f>IF(AE284="","",Config!$B$9 + SUM($AE$2:AE284))</f>
        <v/>
      </c>
      <c r="AK284" s="15">
        <f>IF(AF284="","",Config!$B$9 + SUM($AF$2:AF284))</f>
        <v/>
      </c>
      <c r="AL284" s="15">
        <f>IF(AG284="","",Config!$B$9 + SUM($AG$2:AG284))</f>
        <v/>
      </c>
      <c r="AM284" s="15">
        <f>IF(AH284="","",Config!$B$9 + SUM($AH$2:AH284))</f>
        <v/>
      </c>
      <c r="AN284" s="15">
        <f>IF(AI284="","",Config!$B$9 + SUM($AI$2:AI284))</f>
        <v/>
      </c>
      <c r="AO284" s="16">
        <f>IF(P284="","",IF(P284&gt;0,1,0))</f>
        <v/>
      </c>
      <c r="AP284" s="16">
        <f>IF(Q284="","",IF(Q284&gt;0,1,0))</f>
        <v/>
      </c>
      <c r="AQ284" s="16">
        <f>IF(R284="","",IF(R284&gt;0,1,0))</f>
        <v/>
      </c>
      <c r="AR284" s="16">
        <f>IF(S284="","",IF(S284&gt;0,1,0))</f>
        <v/>
      </c>
      <c r="AS284" s="16">
        <f>IF(T284="","",IF(T284&gt;0,1,0))</f>
        <v/>
      </c>
      <c r="AT284" s="17">
        <f>IF(Z284="","",IF(AT283="",Z284,MAX(AT283,Z284)))</f>
        <v/>
      </c>
      <c r="AU284" s="17">
        <f>IF(AA284="","",IF(AU283="",AA284,MAX(AU283,AA284)))</f>
        <v/>
      </c>
      <c r="AV284" s="17">
        <f>IF(AB284="","",IF(AV283="",AB284,MAX(AV283,AB284)))</f>
        <v/>
      </c>
      <c r="AW284" s="17">
        <f>IF(AC284="","",IF(AW283="",AC284,MAX(AW283,AC284)))</f>
        <v/>
      </c>
      <c r="AX284" s="17">
        <f>IF(AD284="","",IF(AX283="",AD284,MAX(AX283,AD284)))</f>
        <v/>
      </c>
      <c r="AY284" s="17">
        <f>IF(Z284="","",AT284-Z284)</f>
        <v/>
      </c>
      <c r="AZ284" s="17">
        <f>IF(AA284="","",AU284-AA284)</f>
        <v/>
      </c>
      <c r="BA284" s="17">
        <f>IF(AB284="","",AV284-AB284)</f>
        <v/>
      </c>
      <c r="BB284" s="17">
        <f>IF(AC284="","",AW284-AC284)</f>
        <v/>
      </c>
      <c r="BC284" s="17">
        <f>IF(AD284="","",AX284-AD284)</f>
        <v/>
      </c>
      <c r="BD284" s="17">
        <f>IF(OR(AE284="",B284=""),"",SUMIFS($AE$2:AE284,$B$2:B284,B284))</f>
        <v/>
      </c>
      <c r="BE284" s="17">
        <f>IF(OR(AF284="",B284=""),"",SUMIFS($AF$2:AF284,$B$2:B284,B284))</f>
        <v/>
      </c>
      <c r="BF284" s="17">
        <f>IF(OR(AG284="",B284=""),"",SUMIFS($AG$2:AG284,$B$2:B284,B284))</f>
        <v/>
      </c>
      <c r="BG284" s="17">
        <f>IF(OR(AH284="",B284=""),"",SUMIFS($AH$2:AH284,$B$2:B284,B284))</f>
        <v/>
      </c>
      <c r="BH284" s="17">
        <f>IF(OR(AI284="",B284=""),"",SUMIFS($AI$2:AI284,$B$2:B284,B284))</f>
        <v/>
      </c>
      <c r="BI284" s="17">
        <f>IF(AJ284="","",IF(BI283="",AJ284,MAX(BI283,AJ284)))</f>
        <v/>
      </c>
      <c r="BJ284" s="17">
        <f>IF(AK284="","",IF(BJ283="",AK284,MAX(BJ283,AK284)))</f>
        <v/>
      </c>
      <c r="BK284" s="17">
        <f>IF(AL284="","",IF(BK283="",AL284,MAX(BK283,AL284)))</f>
        <v/>
      </c>
      <c r="BL284" s="17">
        <f>IF(AM284="","",IF(BL283="",AM284,MAX(BL283,AM284)))</f>
        <v/>
      </c>
      <c r="BM284" s="17">
        <f>IF(AN284="","",IF(BM283="",AN284,MAX(BM283,AN284)))</f>
        <v/>
      </c>
      <c r="BN284" s="17">
        <f>IF(AJ284="","",BI284-AJ284)</f>
        <v/>
      </c>
      <c r="BO284" s="17">
        <f>IF(AK284="","",BJ284-AK284)</f>
        <v/>
      </c>
      <c r="BP284" s="17">
        <f>IF(AL284="","",BK284-AL284)</f>
        <v/>
      </c>
      <c r="BQ284" s="17">
        <f>IF(AM284="","",BL284-AM284)</f>
        <v/>
      </c>
      <c r="BR284" s="17">
        <f>IF(AN284="","",BM284-AN284)</f>
        <v/>
      </c>
    </row>
    <row r="285">
      <c r="A285">
        <f>ROW()-1</f>
        <v/>
      </c>
      <c r="B285" s="9" t="n"/>
      <c r="C285" s="12" t="n"/>
      <c r="D285" s="11">
        <f>IF(B285="","",CHOOSE(WEEKDAY(B285,2),"Lu","Ma","Mi","Jo","Vi","Sa","Du"))</f>
        <v/>
      </c>
      <c r="E285" s="11">
        <f>IF(OR(B285="",C285=""),"",IF(OR(WEEKDAY(B285,2)=1,WEEKDAY(B285,2)=5),"D",IF(AND(C285&gt;=TIME(15,30,0),C285&lt;TIME(16,30,0)),"C",IF(AND(AND(WEEKDAY(B285,2)&gt;=2,WEEKDAY(B285,2)&lt;=4),C285&gt;=TIME(16,35,0),C285&lt;TIME(17,0,0)),"A1",IF(AND(AND(WEEKDAY(B285,2)&gt;=2,WEEKDAY(B285,2)&lt;=4),C285&gt;=TIME(17,0,0),C285&lt;TIME(18,0,0)),"A2",IF(AND(AND(WEEKDAY(B285,2)&gt;=2,WEEKDAY(B285,2)&lt;=4),C285&gt;=TIME(18,0,0),C285&lt;TIME(19,0,0)),"A3",IF(AND(AND(WEEKDAY(B285,2)&gt;=2,WEEKDAY(B285,2)&lt;=4),C285&gt;=TIME(22,0,0),C285&lt;TIME(22,45,0)),"B","Other")))))))</f>
        <v/>
      </c>
      <c r="F285" s="12" t="n"/>
      <c r="G285" s="12" t="n"/>
      <c r="H285" s="12" t="n"/>
      <c r="I285" s="12" t="n"/>
      <c r="J285" s="13" t="n"/>
      <c r="K285" s="13" t="n"/>
      <c r="L285" s="13" t="n"/>
      <c r="M285" s="13" t="n"/>
      <c r="N285" s="12" t="n"/>
      <c r="O285" s="12" t="n"/>
      <c r="P285" s="14">
        <f>IF(N285="","",IF(N285="SL",-1,K285/J285))</f>
        <v/>
      </c>
      <c r="Q285" s="14">
        <f>IF(N285="","",IF(OR(N285="SL",N285="TP0"),-1,L285/J285))</f>
        <v/>
      </c>
      <c r="R285" s="14">
        <f>IF(N285="","",IF(N285="TP2",M285/J285,-1))</f>
        <v/>
      </c>
      <c r="S285" s="14">
        <f>IF(N285="","",IF(N285="SL",-1,IF(N285="TP0",0.5*K285/J285,0.5*(K285+L285)/J285)))</f>
        <v/>
      </c>
      <c r="T285" s="14">
        <f>IF(N285="","",IF(N285="SL",-1,IF(N285="TP0",0.5*K285/J285-0.5,0.5*(K285+L285)/J285)))</f>
        <v/>
      </c>
      <c r="U285" s="15">
        <f>IF(P285="","",P285*J285/100*Config!$B$4)</f>
        <v/>
      </c>
      <c r="V285" s="15">
        <f>IF(Q285="","",Q285*J285/100*Config!$B$4)</f>
        <v/>
      </c>
      <c r="W285" s="15">
        <f>IF(R285="","",R285*J285/100*Config!$B$4)</f>
        <v/>
      </c>
      <c r="X285" s="15">
        <f>IF(S285="","",S285*J285/100*Config!$B$4)</f>
        <v/>
      </c>
      <c r="Y285" s="15">
        <f>IF(T285="","",T285*J285/100*Config!$B$4)</f>
        <v/>
      </c>
      <c r="Z285" s="15">
        <f>IF(U285="","",Config!$B$4 + SUM($U$2:U285))</f>
        <v/>
      </c>
      <c r="AA285" s="15">
        <f>IF(V285="","",Config!$B$4 + SUM($V$2:V285))</f>
        <v/>
      </c>
      <c r="AB285" s="15">
        <f>IF(W285="","",Config!$B$4 + SUM($W$2:W285))</f>
        <v/>
      </c>
      <c r="AC285" s="15">
        <f>IF(X285="","",Config!$B$4 + SUM($X$2:X285))</f>
        <v/>
      </c>
      <c r="AD285" s="15">
        <f>IF(Y285="","",Config!$B$4 + SUM($Y$2:Y285))</f>
        <v/>
      </c>
      <c r="AE285" s="15">
        <f>IF(P285="","",P285*J285/100*Config!$B$11)</f>
        <v/>
      </c>
      <c r="AF285" s="15">
        <f>IF(Q285="","",Q285*J285/100*Config!$B$11)</f>
        <v/>
      </c>
      <c r="AG285" s="15">
        <f>IF(R285="","",R285*J285/100*Config!$B$11)</f>
        <v/>
      </c>
      <c r="AH285" s="15">
        <f>IF(S285="","",S285*J285/100*Config!$B$11)</f>
        <v/>
      </c>
      <c r="AI285" s="15">
        <f>IF(T285="","",T285*J285/100*Config!$B$11)</f>
        <v/>
      </c>
      <c r="AJ285" s="15">
        <f>IF(AE285="","",Config!$B$9 + SUM($AE$2:AE285))</f>
        <v/>
      </c>
      <c r="AK285" s="15">
        <f>IF(AF285="","",Config!$B$9 + SUM($AF$2:AF285))</f>
        <v/>
      </c>
      <c r="AL285" s="15">
        <f>IF(AG285="","",Config!$B$9 + SUM($AG$2:AG285))</f>
        <v/>
      </c>
      <c r="AM285" s="15">
        <f>IF(AH285="","",Config!$B$9 + SUM($AH$2:AH285))</f>
        <v/>
      </c>
      <c r="AN285" s="15">
        <f>IF(AI285="","",Config!$B$9 + SUM($AI$2:AI285))</f>
        <v/>
      </c>
      <c r="AO285" s="16">
        <f>IF(P285="","",IF(P285&gt;0,1,0))</f>
        <v/>
      </c>
      <c r="AP285" s="16">
        <f>IF(Q285="","",IF(Q285&gt;0,1,0))</f>
        <v/>
      </c>
      <c r="AQ285" s="16">
        <f>IF(R285="","",IF(R285&gt;0,1,0))</f>
        <v/>
      </c>
      <c r="AR285" s="16">
        <f>IF(S285="","",IF(S285&gt;0,1,0))</f>
        <v/>
      </c>
      <c r="AS285" s="16">
        <f>IF(T285="","",IF(T285&gt;0,1,0))</f>
        <v/>
      </c>
      <c r="AT285" s="17">
        <f>IF(Z285="","",IF(AT284="",Z285,MAX(AT284,Z285)))</f>
        <v/>
      </c>
      <c r="AU285" s="17">
        <f>IF(AA285="","",IF(AU284="",AA285,MAX(AU284,AA285)))</f>
        <v/>
      </c>
      <c r="AV285" s="17">
        <f>IF(AB285="","",IF(AV284="",AB285,MAX(AV284,AB285)))</f>
        <v/>
      </c>
      <c r="AW285" s="17">
        <f>IF(AC285="","",IF(AW284="",AC285,MAX(AW284,AC285)))</f>
        <v/>
      </c>
      <c r="AX285" s="17">
        <f>IF(AD285="","",IF(AX284="",AD285,MAX(AX284,AD285)))</f>
        <v/>
      </c>
      <c r="AY285" s="17">
        <f>IF(Z285="","",AT285-Z285)</f>
        <v/>
      </c>
      <c r="AZ285" s="17">
        <f>IF(AA285="","",AU285-AA285)</f>
        <v/>
      </c>
      <c r="BA285" s="17">
        <f>IF(AB285="","",AV285-AB285)</f>
        <v/>
      </c>
      <c r="BB285" s="17">
        <f>IF(AC285="","",AW285-AC285)</f>
        <v/>
      </c>
      <c r="BC285" s="17">
        <f>IF(AD285="","",AX285-AD285)</f>
        <v/>
      </c>
      <c r="BD285" s="17">
        <f>IF(OR(AE285="",B285=""),"",SUMIFS($AE$2:AE285,$B$2:B285,B285))</f>
        <v/>
      </c>
      <c r="BE285" s="17">
        <f>IF(OR(AF285="",B285=""),"",SUMIFS($AF$2:AF285,$B$2:B285,B285))</f>
        <v/>
      </c>
      <c r="BF285" s="17">
        <f>IF(OR(AG285="",B285=""),"",SUMIFS($AG$2:AG285,$B$2:B285,B285))</f>
        <v/>
      </c>
      <c r="BG285" s="17">
        <f>IF(OR(AH285="",B285=""),"",SUMIFS($AH$2:AH285,$B$2:B285,B285))</f>
        <v/>
      </c>
      <c r="BH285" s="17">
        <f>IF(OR(AI285="",B285=""),"",SUMIFS($AI$2:AI285,$B$2:B285,B285))</f>
        <v/>
      </c>
      <c r="BI285" s="17">
        <f>IF(AJ285="","",IF(BI284="",AJ285,MAX(BI284,AJ285)))</f>
        <v/>
      </c>
      <c r="BJ285" s="17">
        <f>IF(AK285="","",IF(BJ284="",AK285,MAX(BJ284,AK285)))</f>
        <v/>
      </c>
      <c r="BK285" s="17">
        <f>IF(AL285="","",IF(BK284="",AL285,MAX(BK284,AL285)))</f>
        <v/>
      </c>
      <c r="BL285" s="17">
        <f>IF(AM285="","",IF(BL284="",AM285,MAX(BL284,AM285)))</f>
        <v/>
      </c>
      <c r="BM285" s="17">
        <f>IF(AN285="","",IF(BM284="",AN285,MAX(BM284,AN285)))</f>
        <v/>
      </c>
      <c r="BN285" s="17">
        <f>IF(AJ285="","",BI285-AJ285)</f>
        <v/>
      </c>
      <c r="BO285" s="17">
        <f>IF(AK285="","",BJ285-AK285)</f>
        <v/>
      </c>
      <c r="BP285" s="17">
        <f>IF(AL285="","",BK285-AL285)</f>
        <v/>
      </c>
      <c r="BQ285" s="17">
        <f>IF(AM285="","",BL285-AM285)</f>
        <v/>
      </c>
      <c r="BR285" s="17">
        <f>IF(AN285="","",BM285-AN285)</f>
        <v/>
      </c>
    </row>
    <row r="286">
      <c r="A286">
        <f>ROW()-1</f>
        <v/>
      </c>
      <c r="B286" s="9" t="n"/>
      <c r="C286" s="12" t="n"/>
      <c r="D286" s="11">
        <f>IF(B286="","",CHOOSE(WEEKDAY(B286,2),"Lu","Ma","Mi","Jo","Vi","Sa","Du"))</f>
        <v/>
      </c>
      <c r="E286" s="11">
        <f>IF(OR(B286="",C286=""),"",IF(OR(WEEKDAY(B286,2)=1,WEEKDAY(B286,2)=5),"D",IF(AND(C286&gt;=TIME(15,30,0),C286&lt;TIME(16,30,0)),"C",IF(AND(AND(WEEKDAY(B286,2)&gt;=2,WEEKDAY(B286,2)&lt;=4),C286&gt;=TIME(16,35,0),C286&lt;TIME(17,0,0)),"A1",IF(AND(AND(WEEKDAY(B286,2)&gt;=2,WEEKDAY(B286,2)&lt;=4),C286&gt;=TIME(17,0,0),C286&lt;TIME(18,0,0)),"A2",IF(AND(AND(WEEKDAY(B286,2)&gt;=2,WEEKDAY(B286,2)&lt;=4),C286&gt;=TIME(18,0,0),C286&lt;TIME(19,0,0)),"A3",IF(AND(AND(WEEKDAY(B286,2)&gt;=2,WEEKDAY(B286,2)&lt;=4),C286&gt;=TIME(22,0,0),C286&lt;TIME(22,45,0)),"B","Other")))))))</f>
        <v/>
      </c>
      <c r="F286" s="12" t="n"/>
      <c r="G286" s="12" t="n"/>
      <c r="H286" s="12" t="n"/>
      <c r="I286" s="12" t="n"/>
      <c r="J286" s="13" t="n"/>
      <c r="K286" s="13" t="n"/>
      <c r="L286" s="13" t="n"/>
      <c r="M286" s="13" t="n"/>
      <c r="N286" s="12" t="n"/>
      <c r="O286" s="12" t="n"/>
      <c r="P286" s="14">
        <f>IF(N286="","",IF(N286="SL",-1,K286/J286))</f>
        <v/>
      </c>
      <c r="Q286" s="14">
        <f>IF(N286="","",IF(OR(N286="SL",N286="TP0"),-1,L286/J286))</f>
        <v/>
      </c>
      <c r="R286" s="14">
        <f>IF(N286="","",IF(N286="TP2",M286/J286,-1))</f>
        <v/>
      </c>
      <c r="S286" s="14">
        <f>IF(N286="","",IF(N286="SL",-1,IF(N286="TP0",0.5*K286/J286,0.5*(K286+L286)/J286)))</f>
        <v/>
      </c>
      <c r="T286" s="14">
        <f>IF(N286="","",IF(N286="SL",-1,IF(N286="TP0",0.5*K286/J286-0.5,0.5*(K286+L286)/J286)))</f>
        <v/>
      </c>
      <c r="U286" s="15">
        <f>IF(P286="","",P286*J286/100*Config!$B$4)</f>
        <v/>
      </c>
      <c r="V286" s="15">
        <f>IF(Q286="","",Q286*J286/100*Config!$B$4)</f>
        <v/>
      </c>
      <c r="W286" s="15">
        <f>IF(R286="","",R286*J286/100*Config!$B$4)</f>
        <v/>
      </c>
      <c r="X286" s="15">
        <f>IF(S286="","",S286*J286/100*Config!$B$4)</f>
        <v/>
      </c>
      <c r="Y286" s="15">
        <f>IF(T286="","",T286*J286/100*Config!$B$4)</f>
        <v/>
      </c>
      <c r="Z286" s="15">
        <f>IF(U286="","",Config!$B$4 + SUM($U$2:U286))</f>
        <v/>
      </c>
      <c r="AA286" s="15">
        <f>IF(V286="","",Config!$B$4 + SUM($V$2:V286))</f>
        <v/>
      </c>
      <c r="AB286" s="15">
        <f>IF(W286="","",Config!$B$4 + SUM($W$2:W286))</f>
        <v/>
      </c>
      <c r="AC286" s="15">
        <f>IF(X286="","",Config!$B$4 + SUM($X$2:X286))</f>
        <v/>
      </c>
      <c r="AD286" s="15">
        <f>IF(Y286="","",Config!$B$4 + SUM($Y$2:Y286))</f>
        <v/>
      </c>
      <c r="AE286" s="15">
        <f>IF(P286="","",P286*J286/100*Config!$B$11)</f>
        <v/>
      </c>
      <c r="AF286" s="15">
        <f>IF(Q286="","",Q286*J286/100*Config!$B$11)</f>
        <v/>
      </c>
      <c r="AG286" s="15">
        <f>IF(R286="","",R286*J286/100*Config!$B$11)</f>
        <v/>
      </c>
      <c r="AH286" s="15">
        <f>IF(S286="","",S286*J286/100*Config!$B$11)</f>
        <v/>
      </c>
      <c r="AI286" s="15">
        <f>IF(T286="","",T286*J286/100*Config!$B$11)</f>
        <v/>
      </c>
      <c r="AJ286" s="15">
        <f>IF(AE286="","",Config!$B$9 + SUM($AE$2:AE286))</f>
        <v/>
      </c>
      <c r="AK286" s="15">
        <f>IF(AF286="","",Config!$B$9 + SUM($AF$2:AF286))</f>
        <v/>
      </c>
      <c r="AL286" s="15">
        <f>IF(AG286="","",Config!$B$9 + SUM($AG$2:AG286))</f>
        <v/>
      </c>
      <c r="AM286" s="15">
        <f>IF(AH286="","",Config!$B$9 + SUM($AH$2:AH286))</f>
        <v/>
      </c>
      <c r="AN286" s="15">
        <f>IF(AI286="","",Config!$B$9 + SUM($AI$2:AI286))</f>
        <v/>
      </c>
      <c r="AO286" s="16">
        <f>IF(P286="","",IF(P286&gt;0,1,0))</f>
        <v/>
      </c>
      <c r="AP286" s="16">
        <f>IF(Q286="","",IF(Q286&gt;0,1,0))</f>
        <v/>
      </c>
      <c r="AQ286" s="16">
        <f>IF(R286="","",IF(R286&gt;0,1,0))</f>
        <v/>
      </c>
      <c r="AR286" s="16">
        <f>IF(S286="","",IF(S286&gt;0,1,0))</f>
        <v/>
      </c>
      <c r="AS286" s="16">
        <f>IF(T286="","",IF(T286&gt;0,1,0))</f>
        <v/>
      </c>
      <c r="AT286" s="17">
        <f>IF(Z286="","",IF(AT285="",Z286,MAX(AT285,Z286)))</f>
        <v/>
      </c>
      <c r="AU286" s="17">
        <f>IF(AA286="","",IF(AU285="",AA286,MAX(AU285,AA286)))</f>
        <v/>
      </c>
      <c r="AV286" s="17">
        <f>IF(AB286="","",IF(AV285="",AB286,MAX(AV285,AB286)))</f>
        <v/>
      </c>
      <c r="AW286" s="17">
        <f>IF(AC286="","",IF(AW285="",AC286,MAX(AW285,AC286)))</f>
        <v/>
      </c>
      <c r="AX286" s="17">
        <f>IF(AD286="","",IF(AX285="",AD286,MAX(AX285,AD286)))</f>
        <v/>
      </c>
      <c r="AY286" s="17">
        <f>IF(Z286="","",AT286-Z286)</f>
        <v/>
      </c>
      <c r="AZ286" s="17">
        <f>IF(AA286="","",AU286-AA286)</f>
        <v/>
      </c>
      <c r="BA286" s="17">
        <f>IF(AB286="","",AV286-AB286)</f>
        <v/>
      </c>
      <c r="BB286" s="17">
        <f>IF(AC286="","",AW286-AC286)</f>
        <v/>
      </c>
      <c r="BC286" s="17">
        <f>IF(AD286="","",AX286-AD286)</f>
        <v/>
      </c>
      <c r="BD286" s="17">
        <f>IF(OR(AE286="",B286=""),"",SUMIFS($AE$2:AE286,$B$2:B286,B286))</f>
        <v/>
      </c>
      <c r="BE286" s="17">
        <f>IF(OR(AF286="",B286=""),"",SUMIFS($AF$2:AF286,$B$2:B286,B286))</f>
        <v/>
      </c>
      <c r="BF286" s="17">
        <f>IF(OR(AG286="",B286=""),"",SUMIFS($AG$2:AG286,$B$2:B286,B286))</f>
        <v/>
      </c>
      <c r="BG286" s="17">
        <f>IF(OR(AH286="",B286=""),"",SUMIFS($AH$2:AH286,$B$2:B286,B286))</f>
        <v/>
      </c>
      <c r="BH286" s="17">
        <f>IF(OR(AI286="",B286=""),"",SUMIFS($AI$2:AI286,$B$2:B286,B286))</f>
        <v/>
      </c>
      <c r="BI286" s="17">
        <f>IF(AJ286="","",IF(BI285="",AJ286,MAX(BI285,AJ286)))</f>
        <v/>
      </c>
      <c r="BJ286" s="17">
        <f>IF(AK286="","",IF(BJ285="",AK286,MAX(BJ285,AK286)))</f>
        <v/>
      </c>
      <c r="BK286" s="17">
        <f>IF(AL286="","",IF(BK285="",AL286,MAX(BK285,AL286)))</f>
        <v/>
      </c>
      <c r="BL286" s="17">
        <f>IF(AM286="","",IF(BL285="",AM286,MAX(BL285,AM286)))</f>
        <v/>
      </c>
      <c r="BM286" s="17">
        <f>IF(AN286="","",IF(BM285="",AN286,MAX(BM285,AN286)))</f>
        <v/>
      </c>
      <c r="BN286" s="17">
        <f>IF(AJ286="","",BI286-AJ286)</f>
        <v/>
      </c>
      <c r="BO286" s="17">
        <f>IF(AK286="","",BJ286-AK286)</f>
        <v/>
      </c>
      <c r="BP286" s="17">
        <f>IF(AL286="","",BK286-AL286)</f>
        <v/>
      </c>
      <c r="BQ286" s="17">
        <f>IF(AM286="","",BL286-AM286)</f>
        <v/>
      </c>
      <c r="BR286" s="17">
        <f>IF(AN286="","",BM286-AN286)</f>
        <v/>
      </c>
    </row>
    <row r="287">
      <c r="A287">
        <f>ROW()-1</f>
        <v/>
      </c>
      <c r="B287" s="9" t="n"/>
      <c r="C287" s="12" t="n"/>
      <c r="D287" s="11">
        <f>IF(B287="","",CHOOSE(WEEKDAY(B287,2),"Lu","Ma","Mi","Jo","Vi","Sa","Du"))</f>
        <v/>
      </c>
      <c r="E287" s="11">
        <f>IF(OR(B287="",C287=""),"",IF(OR(WEEKDAY(B287,2)=1,WEEKDAY(B287,2)=5),"D",IF(AND(C287&gt;=TIME(15,30,0),C287&lt;TIME(16,30,0)),"C",IF(AND(AND(WEEKDAY(B287,2)&gt;=2,WEEKDAY(B287,2)&lt;=4),C287&gt;=TIME(16,35,0),C287&lt;TIME(17,0,0)),"A1",IF(AND(AND(WEEKDAY(B287,2)&gt;=2,WEEKDAY(B287,2)&lt;=4),C287&gt;=TIME(17,0,0),C287&lt;TIME(18,0,0)),"A2",IF(AND(AND(WEEKDAY(B287,2)&gt;=2,WEEKDAY(B287,2)&lt;=4),C287&gt;=TIME(18,0,0),C287&lt;TIME(19,0,0)),"A3",IF(AND(AND(WEEKDAY(B287,2)&gt;=2,WEEKDAY(B287,2)&lt;=4),C287&gt;=TIME(22,0,0),C287&lt;TIME(22,45,0)),"B","Other")))))))</f>
        <v/>
      </c>
      <c r="F287" s="12" t="n"/>
      <c r="G287" s="12" t="n"/>
      <c r="H287" s="12" t="n"/>
      <c r="I287" s="12" t="n"/>
      <c r="J287" s="13" t="n"/>
      <c r="K287" s="13" t="n"/>
      <c r="L287" s="13" t="n"/>
      <c r="M287" s="13" t="n"/>
      <c r="N287" s="12" t="n"/>
      <c r="O287" s="12" t="n"/>
      <c r="P287" s="14">
        <f>IF(N287="","",IF(N287="SL",-1,K287/J287))</f>
        <v/>
      </c>
      <c r="Q287" s="14">
        <f>IF(N287="","",IF(OR(N287="SL",N287="TP0"),-1,L287/J287))</f>
        <v/>
      </c>
      <c r="R287" s="14">
        <f>IF(N287="","",IF(N287="TP2",M287/J287,-1))</f>
        <v/>
      </c>
      <c r="S287" s="14">
        <f>IF(N287="","",IF(N287="SL",-1,IF(N287="TP0",0.5*K287/J287,0.5*(K287+L287)/J287)))</f>
        <v/>
      </c>
      <c r="T287" s="14">
        <f>IF(N287="","",IF(N287="SL",-1,IF(N287="TP0",0.5*K287/J287-0.5,0.5*(K287+L287)/J287)))</f>
        <v/>
      </c>
      <c r="U287" s="15">
        <f>IF(P287="","",P287*J287/100*Config!$B$4)</f>
        <v/>
      </c>
      <c r="V287" s="15">
        <f>IF(Q287="","",Q287*J287/100*Config!$B$4)</f>
        <v/>
      </c>
      <c r="W287" s="15">
        <f>IF(R287="","",R287*J287/100*Config!$B$4)</f>
        <v/>
      </c>
      <c r="X287" s="15">
        <f>IF(S287="","",S287*J287/100*Config!$B$4)</f>
        <v/>
      </c>
      <c r="Y287" s="15">
        <f>IF(T287="","",T287*J287/100*Config!$B$4)</f>
        <v/>
      </c>
      <c r="Z287" s="15">
        <f>IF(U287="","",Config!$B$4 + SUM($U$2:U287))</f>
        <v/>
      </c>
      <c r="AA287" s="15">
        <f>IF(V287="","",Config!$B$4 + SUM($V$2:V287))</f>
        <v/>
      </c>
      <c r="AB287" s="15">
        <f>IF(W287="","",Config!$B$4 + SUM($W$2:W287))</f>
        <v/>
      </c>
      <c r="AC287" s="15">
        <f>IF(X287="","",Config!$B$4 + SUM($X$2:X287))</f>
        <v/>
      </c>
      <c r="AD287" s="15">
        <f>IF(Y287="","",Config!$B$4 + SUM($Y$2:Y287))</f>
        <v/>
      </c>
      <c r="AE287" s="15">
        <f>IF(P287="","",P287*J287/100*Config!$B$11)</f>
        <v/>
      </c>
      <c r="AF287" s="15">
        <f>IF(Q287="","",Q287*J287/100*Config!$B$11)</f>
        <v/>
      </c>
      <c r="AG287" s="15">
        <f>IF(R287="","",R287*J287/100*Config!$B$11)</f>
        <v/>
      </c>
      <c r="AH287" s="15">
        <f>IF(S287="","",S287*J287/100*Config!$B$11)</f>
        <v/>
      </c>
      <c r="AI287" s="15">
        <f>IF(T287="","",T287*J287/100*Config!$B$11)</f>
        <v/>
      </c>
      <c r="AJ287" s="15">
        <f>IF(AE287="","",Config!$B$9 + SUM($AE$2:AE287))</f>
        <v/>
      </c>
      <c r="AK287" s="15">
        <f>IF(AF287="","",Config!$B$9 + SUM($AF$2:AF287))</f>
        <v/>
      </c>
      <c r="AL287" s="15">
        <f>IF(AG287="","",Config!$B$9 + SUM($AG$2:AG287))</f>
        <v/>
      </c>
      <c r="AM287" s="15">
        <f>IF(AH287="","",Config!$B$9 + SUM($AH$2:AH287))</f>
        <v/>
      </c>
      <c r="AN287" s="15">
        <f>IF(AI287="","",Config!$B$9 + SUM($AI$2:AI287))</f>
        <v/>
      </c>
      <c r="AO287" s="16">
        <f>IF(P287="","",IF(P287&gt;0,1,0))</f>
        <v/>
      </c>
      <c r="AP287" s="16">
        <f>IF(Q287="","",IF(Q287&gt;0,1,0))</f>
        <v/>
      </c>
      <c r="AQ287" s="16">
        <f>IF(R287="","",IF(R287&gt;0,1,0))</f>
        <v/>
      </c>
      <c r="AR287" s="16">
        <f>IF(S287="","",IF(S287&gt;0,1,0))</f>
        <v/>
      </c>
      <c r="AS287" s="16">
        <f>IF(T287="","",IF(T287&gt;0,1,0))</f>
        <v/>
      </c>
      <c r="AT287" s="17">
        <f>IF(Z287="","",IF(AT286="",Z287,MAX(AT286,Z287)))</f>
        <v/>
      </c>
      <c r="AU287" s="17">
        <f>IF(AA287="","",IF(AU286="",AA287,MAX(AU286,AA287)))</f>
        <v/>
      </c>
      <c r="AV287" s="17">
        <f>IF(AB287="","",IF(AV286="",AB287,MAX(AV286,AB287)))</f>
        <v/>
      </c>
      <c r="AW287" s="17">
        <f>IF(AC287="","",IF(AW286="",AC287,MAX(AW286,AC287)))</f>
        <v/>
      </c>
      <c r="AX287" s="17">
        <f>IF(AD287="","",IF(AX286="",AD287,MAX(AX286,AD287)))</f>
        <v/>
      </c>
      <c r="AY287" s="17">
        <f>IF(Z287="","",AT287-Z287)</f>
        <v/>
      </c>
      <c r="AZ287" s="17">
        <f>IF(AA287="","",AU287-AA287)</f>
        <v/>
      </c>
      <c r="BA287" s="17">
        <f>IF(AB287="","",AV287-AB287)</f>
        <v/>
      </c>
      <c r="BB287" s="17">
        <f>IF(AC287="","",AW287-AC287)</f>
        <v/>
      </c>
      <c r="BC287" s="17">
        <f>IF(AD287="","",AX287-AD287)</f>
        <v/>
      </c>
      <c r="BD287" s="17">
        <f>IF(OR(AE287="",B287=""),"",SUMIFS($AE$2:AE287,$B$2:B287,B287))</f>
        <v/>
      </c>
      <c r="BE287" s="17">
        <f>IF(OR(AF287="",B287=""),"",SUMIFS($AF$2:AF287,$B$2:B287,B287))</f>
        <v/>
      </c>
      <c r="BF287" s="17">
        <f>IF(OR(AG287="",B287=""),"",SUMIFS($AG$2:AG287,$B$2:B287,B287))</f>
        <v/>
      </c>
      <c r="BG287" s="17">
        <f>IF(OR(AH287="",B287=""),"",SUMIFS($AH$2:AH287,$B$2:B287,B287))</f>
        <v/>
      </c>
      <c r="BH287" s="17">
        <f>IF(OR(AI287="",B287=""),"",SUMIFS($AI$2:AI287,$B$2:B287,B287))</f>
        <v/>
      </c>
      <c r="BI287" s="17">
        <f>IF(AJ287="","",IF(BI286="",AJ287,MAX(BI286,AJ287)))</f>
        <v/>
      </c>
      <c r="BJ287" s="17">
        <f>IF(AK287="","",IF(BJ286="",AK287,MAX(BJ286,AK287)))</f>
        <v/>
      </c>
      <c r="BK287" s="17">
        <f>IF(AL287="","",IF(BK286="",AL287,MAX(BK286,AL287)))</f>
        <v/>
      </c>
      <c r="BL287" s="17">
        <f>IF(AM287="","",IF(BL286="",AM287,MAX(BL286,AM287)))</f>
        <v/>
      </c>
      <c r="BM287" s="17">
        <f>IF(AN287="","",IF(BM286="",AN287,MAX(BM286,AN287)))</f>
        <v/>
      </c>
      <c r="BN287" s="17">
        <f>IF(AJ287="","",BI287-AJ287)</f>
        <v/>
      </c>
      <c r="BO287" s="17">
        <f>IF(AK287="","",BJ287-AK287)</f>
        <v/>
      </c>
      <c r="BP287" s="17">
        <f>IF(AL287="","",BK287-AL287)</f>
        <v/>
      </c>
      <c r="BQ287" s="17">
        <f>IF(AM287="","",BL287-AM287)</f>
        <v/>
      </c>
      <c r="BR287" s="17">
        <f>IF(AN287="","",BM287-AN287)</f>
        <v/>
      </c>
    </row>
    <row r="288">
      <c r="A288">
        <f>ROW()-1</f>
        <v/>
      </c>
      <c r="B288" s="9" t="n"/>
      <c r="C288" s="12" t="n"/>
      <c r="D288" s="11">
        <f>IF(B288="","",CHOOSE(WEEKDAY(B288,2),"Lu","Ma","Mi","Jo","Vi","Sa","Du"))</f>
        <v/>
      </c>
      <c r="E288" s="11">
        <f>IF(OR(B288="",C288=""),"",IF(OR(WEEKDAY(B288,2)=1,WEEKDAY(B288,2)=5),"D",IF(AND(C288&gt;=TIME(15,30,0),C288&lt;TIME(16,30,0)),"C",IF(AND(AND(WEEKDAY(B288,2)&gt;=2,WEEKDAY(B288,2)&lt;=4),C288&gt;=TIME(16,35,0),C288&lt;TIME(17,0,0)),"A1",IF(AND(AND(WEEKDAY(B288,2)&gt;=2,WEEKDAY(B288,2)&lt;=4),C288&gt;=TIME(17,0,0),C288&lt;TIME(18,0,0)),"A2",IF(AND(AND(WEEKDAY(B288,2)&gt;=2,WEEKDAY(B288,2)&lt;=4),C288&gt;=TIME(18,0,0),C288&lt;TIME(19,0,0)),"A3",IF(AND(AND(WEEKDAY(B288,2)&gt;=2,WEEKDAY(B288,2)&lt;=4),C288&gt;=TIME(22,0,0),C288&lt;TIME(22,45,0)),"B","Other")))))))</f>
        <v/>
      </c>
      <c r="F288" s="12" t="n"/>
      <c r="G288" s="12" t="n"/>
      <c r="H288" s="12" t="n"/>
      <c r="I288" s="12" t="n"/>
      <c r="J288" s="13" t="n"/>
      <c r="K288" s="13" t="n"/>
      <c r="L288" s="13" t="n"/>
      <c r="M288" s="13" t="n"/>
      <c r="N288" s="12" t="n"/>
      <c r="O288" s="12" t="n"/>
      <c r="P288" s="14">
        <f>IF(N288="","",IF(N288="SL",-1,K288/J288))</f>
        <v/>
      </c>
      <c r="Q288" s="14">
        <f>IF(N288="","",IF(OR(N288="SL",N288="TP0"),-1,L288/J288))</f>
        <v/>
      </c>
      <c r="R288" s="14">
        <f>IF(N288="","",IF(N288="TP2",M288/J288,-1))</f>
        <v/>
      </c>
      <c r="S288" s="14">
        <f>IF(N288="","",IF(N288="SL",-1,IF(N288="TP0",0.5*K288/J288,0.5*(K288+L288)/J288)))</f>
        <v/>
      </c>
      <c r="T288" s="14">
        <f>IF(N288="","",IF(N288="SL",-1,IF(N288="TP0",0.5*K288/J288-0.5,0.5*(K288+L288)/J288)))</f>
        <v/>
      </c>
      <c r="U288" s="15">
        <f>IF(P288="","",P288*J288/100*Config!$B$4)</f>
        <v/>
      </c>
      <c r="V288" s="15">
        <f>IF(Q288="","",Q288*J288/100*Config!$B$4)</f>
        <v/>
      </c>
      <c r="W288" s="15">
        <f>IF(R288="","",R288*J288/100*Config!$B$4)</f>
        <v/>
      </c>
      <c r="X288" s="15">
        <f>IF(S288="","",S288*J288/100*Config!$B$4)</f>
        <v/>
      </c>
      <c r="Y288" s="15">
        <f>IF(T288="","",T288*J288/100*Config!$B$4)</f>
        <v/>
      </c>
      <c r="Z288" s="15">
        <f>IF(U288="","",Config!$B$4 + SUM($U$2:U288))</f>
        <v/>
      </c>
      <c r="AA288" s="15">
        <f>IF(V288="","",Config!$B$4 + SUM($V$2:V288))</f>
        <v/>
      </c>
      <c r="AB288" s="15">
        <f>IF(W288="","",Config!$B$4 + SUM($W$2:W288))</f>
        <v/>
      </c>
      <c r="AC288" s="15">
        <f>IF(X288="","",Config!$B$4 + SUM($X$2:X288))</f>
        <v/>
      </c>
      <c r="AD288" s="15">
        <f>IF(Y288="","",Config!$B$4 + SUM($Y$2:Y288))</f>
        <v/>
      </c>
      <c r="AE288" s="15">
        <f>IF(P288="","",P288*J288/100*Config!$B$11)</f>
        <v/>
      </c>
      <c r="AF288" s="15">
        <f>IF(Q288="","",Q288*J288/100*Config!$B$11)</f>
        <v/>
      </c>
      <c r="AG288" s="15">
        <f>IF(R288="","",R288*J288/100*Config!$B$11)</f>
        <v/>
      </c>
      <c r="AH288" s="15">
        <f>IF(S288="","",S288*J288/100*Config!$B$11)</f>
        <v/>
      </c>
      <c r="AI288" s="15">
        <f>IF(T288="","",T288*J288/100*Config!$B$11)</f>
        <v/>
      </c>
      <c r="AJ288" s="15">
        <f>IF(AE288="","",Config!$B$9 + SUM($AE$2:AE288))</f>
        <v/>
      </c>
      <c r="AK288" s="15">
        <f>IF(AF288="","",Config!$B$9 + SUM($AF$2:AF288))</f>
        <v/>
      </c>
      <c r="AL288" s="15">
        <f>IF(AG288="","",Config!$B$9 + SUM($AG$2:AG288))</f>
        <v/>
      </c>
      <c r="AM288" s="15">
        <f>IF(AH288="","",Config!$B$9 + SUM($AH$2:AH288))</f>
        <v/>
      </c>
      <c r="AN288" s="15">
        <f>IF(AI288="","",Config!$B$9 + SUM($AI$2:AI288))</f>
        <v/>
      </c>
      <c r="AO288" s="16">
        <f>IF(P288="","",IF(P288&gt;0,1,0))</f>
        <v/>
      </c>
      <c r="AP288" s="16">
        <f>IF(Q288="","",IF(Q288&gt;0,1,0))</f>
        <v/>
      </c>
      <c r="AQ288" s="16">
        <f>IF(R288="","",IF(R288&gt;0,1,0))</f>
        <v/>
      </c>
      <c r="AR288" s="16">
        <f>IF(S288="","",IF(S288&gt;0,1,0))</f>
        <v/>
      </c>
      <c r="AS288" s="16">
        <f>IF(T288="","",IF(T288&gt;0,1,0))</f>
        <v/>
      </c>
      <c r="AT288" s="17">
        <f>IF(Z288="","",IF(AT287="",Z288,MAX(AT287,Z288)))</f>
        <v/>
      </c>
      <c r="AU288" s="17">
        <f>IF(AA288="","",IF(AU287="",AA288,MAX(AU287,AA288)))</f>
        <v/>
      </c>
      <c r="AV288" s="17">
        <f>IF(AB288="","",IF(AV287="",AB288,MAX(AV287,AB288)))</f>
        <v/>
      </c>
      <c r="AW288" s="17">
        <f>IF(AC288="","",IF(AW287="",AC288,MAX(AW287,AC288)))</f>
        <v/>
      </c>
      <c r="AX288" s="17">
        <f>IF(AD288="","",IF(AX287="",AD288,MAX(AX287,AD288)))</f>
        <v/>
      </c>
      <c r="AY288" s="17">
        <f>IF(Z288="","",AT288-Z288)</f>
        <v/>
      </c>
      <c r="AZ288" s="17">
        <f>IF(AA288="","",AU288-AA288)</f>
        <v/>
      </c>
      <c r="BA288" s="17">
        <f>IF(AB288="","",AV288-AB288)</f>
        <v/>
      </c>
      <c r="BB288" s="17">
        <f>IF(AC288="","",AW288-AC288)</f>
        <v/>
      </c>
      <c r="BC288" s="17">
        <f>IF(AD288="","",AX288-AD288)</f>
        <v/>
      </c>
      <c r="BD288" s="17">
        <f>IF(OR(AE288="",B288=""),"",SUMIFS($AE$2:AE288,$B$2:B288,B288))</f>
        <v/>
      </c>
      <c r="BE288" s="17">
        <f>IF(OR(AF288="",B288=""),"",SUMIFS($AF$2:AF288,$B$2:B288,B288))</f>
        <v/>
      </c>
      <c r="BF288" s="17">
        <f>IF(OR(AG288="",B288=""),"",SUMIFS($AG$2:AG288,$B$2:B288,B288))</f>
        <v/>
      </c>
      <c r="BG288" s="17">
        <f>IF(OR(AH288="",B288=""),"",SUMIFS($AH$2:AH288,$B$2:B288,B288))</f>
        <v/>
      </c>
      <c r="BH288" s="17">
        <f>IF(OR(AI288="",B288=""),"",SUMIFS($AI$2:AI288,$B$2:B288,B288))</f>
        <v/>
      </c>
      <c r="BI288" s="17">
        <f>IF(AJ288="","",IF(BI287="",AJ288,MAX(BI287,AJ288)))</f>
        <v/>
      </c>
      <c r="BJ288" s="17">
        <f>IF(AK288="","",IF(BJ287="",AK288,MAX(BJ287,AK288)))</f>
        <v/>
      </c>
      <c r="BK288" s="17">
        <f>IF(AL288="","",IF(BK287="",AL288,MAX(BK287,AL288)))</f>
        <v/>
      </c>
      <c r="BL288" s="17">
        <f>IF(AM288="","",IF(BL287="",AM288,MAX(BL287,AM288)))</f>
        <v/>
      </c>
      <c r="BM288" s="17">
        <f>IF(AN288="","",IF(BM287="",AN288,MAX(BM287,AN288)))</f>
        <v/>
      </c>
      <c r="BN288" s="17">
        <f>IF(AJ288="","",BI288-AJ288)</f>
        <v/>
      </c>
      <c r="BO288" s="17">
        <f>IF(AK288="","",BJ288-AK288)</f>
        <v/>
      </c>
      <c r="BP288" s="17">
        <f>IF(AL288="","",BK288-AL288)</f>
        <v/>
      </c>
      <c r="BQ288" s="17">
        <f>IF(AM288="","",BL288-AM288)</f>
        <v/>
      </c>
      <c r="BR288" s="17">
        <f>IF(AN288="","",BM288-AN288)</f>
        <v/>
      </c>
    </row>
    <row r="289">
      <c r="A289">
        <f>ROW()-1</f>
        <v/>
      </c>
      <c r="B289" s="9" t="n"/>
      <c r="C289" s="12" t="n"/>
      <c r="D289" s="11">
        <f>IF(B289="","",CHOOSE(WEEKDAY(B289,2),"Lu","Ma","Mi","Jo","Vi","Sa","Du"))</f>
        <v/>
      </c>
      <c r="E289" s="11">
        <f>IF(OR(B289="",C289=""),"",IF(OR(WEEKDAY(B289,2)=1,WEEKDAY(B289,2)=5),"D",IF(AND(C289&gt;=TIME(15,30,0),C289&lt;TIME(16,30,0)),"C",IF(AND(AND(WEEKDAY(B289,2)&gt;=2,WEEKDAY(B289,2)&lt;=4),C289&gt;=TIME(16,35,0),C289&lt;TIME(17,0,0)),"A1",IF(AND(AND(WEEKDAY(B289,2)&gt;=2,WEEKDAY(B289,2)&lt;=4),C289&gt;=TIME(17,0,0),C289&lt;TIME(18,0,0)),"A2",IF(AND(AND(WEEKDAY(B289,2)&gt;=2,WEEKDAY(B289,2)&lt;=4),C289&gt;=TIME(18,0,0),C289&lt;TIME(19,0,0)),"A3",IF(AND(AND(WEEKDAY(B289,2)&gt;=2,WEEKDAY(B289,2)&lt;=4),C289&gt;=TIME(22,0,0),C289&lt;TIME(22,45,0)),"B","Other")))))))</f>
        <v/>
      </c>
      <c r="F289" s="12" t="n"/>
      <c r="G289" s="12" t="n"/>
      <c r="H289" s="12" t="n"/>
      <c r="I289" s="12" t="n"/>
      <c r="J289" s="13" t="n"/>
      <c r="K289" s="13" t="n"/>
      <c r="L289" s="13" t="n"/>
      <c r="M289" s="13" t="n"/>
      <c r="N289" s="12" t="n"/>
      <c r="O289" s="12" t="n"/>
      <c r="P289" s="14">
        <f>IF(N289="","",IF(N289="SL",-1,K289/J289))</f>
        <v/>
      </c>
      <c r="Q289" s="14">
        <f>IF(N289="","",IF(OR(N289="SL",N289="TP0"),-1,L289/J289))</f>
        <v/>
      </c>
      <c r="R289" s="14">
        <f>IF(N289="","",IF(N289="TP2",M289/J289,-1))</f>
        <v/>
      </c>
      <c r="S289" s="14">
        <f>IF(N289="","",IF(N289="SL",-1,IF(N289="TP0",0.5*K289/J289,0.5*(K289+L289)/J289)))</f>
        <v/>
      </c>
      <c r="T289" s="14">
        <f>IF(N289="","",IF(N289="SL",-1,IF(N289="TP0",0.5*K289/J289-0.5,0.5*(K289+L289)/J289)))</f>
        <v/>
      </c>
      <c r="U289" s="15">
        <f>IF(P289="","",P289*J289/100*Config!$B$4)</f>
        <v/>
      </c>
      <c r="V289" s="15">
        <f>IF(Q289="","",Q289*J289/100*Config!$B$4)</f>
        <v/>
      </c>
      <c r="W289" s="15">
        <f>IF(R289="","",R289*J289/100*Config!$B$4)</f>
        <v/>
      </c>
      <c r="X289" s="15">
        <f>IF(S289="","",S289*J289/100*Config!$B$4)</f>
        <v/>
      </c>
      <c r="Y289" s="15">
        <f>IF(T289="","",T289*J289/100*Config!$B$4)</f>
        <v/>
      </c>
      <c r="Z289" s="15">
        <f>IF(U289="","",Config!$B$4 + SUM($U$2:U289))</f>
        <v/>
      </c>
      <c r="AA289" s="15">
        <f>IF(V289="","",Config!$B$4 + SUM($V$2:V289))</f>
        <v/>
      </c>
      <c r="AB289" s="15">
        <f>IF(W289="","",Config!$B$4 + SUM($W$2:W289))</f>
        <v/>
      </c>
      <c r="AC289" s="15">
        <f>IF(X289="","",Config!$B$4 + SUM($X$2:X289))</f>
        <v/>
      </c>
      <c r="AD289" s="15">
        <f>IF(Y289="","",Config!$B$4 + SUM($Y$2:Y289))</f>
        <v/>
      </c>
      <c r="AE289" s="15">
        <f>IF(P289="","",P289*J289/100*Config!$B$11)</f>
        <v/>
      </c>
      <c r="AF289" s="15">
        <f>IF(Q289="","",Q289*J289/100*Config!$B$11)</f>
        <v/>
      </c>
      <c r="AG289" s="15">
        <f>IF(R289="","",R289*J289/100*Config!$B$11)</f>
        <v/>
      </c>
      <c r="AH289" s="15">
        <f>IF(S289="","",S289*J289/100*Config!$B$11)</f>
        <v/>
      </c>
      <c r="AI289" s="15">
        <f>IF(T289="","",T289*J289/100*Config!$B$11)</f>
        <v/>
      </c>
      <c r="AJ289" s="15">
        <f>IF(AE289="","",Config!$B$9 + SUM($AE$2:AE289))</f>
        <v/>
      </c>
      <c r="AK289" s="15">
        <f>IF(AF289="","",Config!$B$9 + SUM($AF$2:AF289))</f>
        <v/>
      </c>
      <c r="AL289" s="15">
        <f>IF(AG289="","",Config!$B$9 + SUM($AG$2:AG289))</f>
        <v/>
      </c>
      <c r="AM289" s="15">
        <f>IF(AH289="","",Config!$B$9 + SUM($AH$2:AH289))</f>
        <v/>
      </c>
      <c r="AN289" s="15">
        <f>IF(AI289="","",Config!$B$9 + SUM($AI$2:AI289))</f>
        <v/>
      </c>
      <c r="AO289" s="16">
        <f>IF(P289="","",IF(P289&gt;0,1,0))</f>
        <v/>
      </c>
      <c r="AP289" s="16">
        <f>IF(Q289="","",IF(Q289&gt;0,1,0))</f>
        <v/>
      </c>
      <c r="AQ289" s="16">
        <f>IF(R289="","",IF(R289&gt;0,1,0))</f>
        <v/>
      </c>
      <c r="AR289" s="16">
        <f>IF(S289="","",IF(S289&gt;0,1,0))</f>
        <v/>
      </c>
      <c r="AS289" s="16">
        <f>IF(T289="","",IF(T289&gt;0,1,0))</f>
        <v/>
      </c>
      <c r="AT289" s="17">
        <f>IF(Z289="","",IF(AT288="",Z289,MAX(AT288,Z289)))</f>
        <v/>
      </c>
      <c r="AU289" s="17">
        <f>IF(AA289="","",IF(AU288="",AA289,MAX(AU288,AA289)))</f>
        <v/>
      </c>
      <c r="AV289" s="17">
        <f>IF(AB289="","",IF(AV288="",AB289,MAX(AV288,AB289)))</f>
        <v/>
      </c>
      <c r="AW289" s="17">
        <f>IF(AC289="","",IF(AW288="",AC289,MAX(AW288,AC289)))</f>
        <v/>
      </c>
      <c r="AX289" s="17">
        <f>IF(AD289="","",IF(AX288="",AD289,MAX(AX288,AD289)))</f>
        <v/>
      </c>
      <c r="AY289" s="17">
        <f>IF(Z289="","",AT289-Z289)</f>
        <v/>
      </c>
      <c r="AZ289" s="17">
        <f>IF(AA289="","",AU289-AA289)</f>
        <v/>
      </c>
      <c r="BA289" s="17">
        <f>IF(AB289="","",AV289-AB289)</f>
        <v/>
      </c>
      <c r="BB289" s="17">
        <f>IF(AC289="","",AW289-AC289)</f>
        <v/>
      </c>
      <c r="BC289" s="17">
        <f>IF(AD289="","",AX289-AD289)</f>
        <v/>
      </c>
      <c r="BD289" s="17">
        <f>IF(OR(AE289="",B289=""),"",SUMIFS($AE$2:AE289,$B$2:B289,B289))</f>
        <v/>
      </c>
      <c r="BE289" s="17">
        <f>IF(OR(AF289="",B289=""),"",SUMIFS($AF$2:AF289,$B$2:B289,B289))</f>
        <v/>
      </c>
      <c r="BF289" s="17">
        <f>IF(OR(AG289="",B289=""),"",SUMIFS($AG$2:AG289,$B$2:B289,B289))</f>
        <v/>
      </c>
      <c r="BG289" s="17">
        <f>IF(OR(AH289="",B289=""),"",SUMIFS($AH$2:AH289,$B$2:B289,B289))</f>
        <v/>
      </c>
      <c r="BH289" s="17">
        <f>IF(OR(AI289="",B289=""),"",SUMIFS($AI$2:AI289,$B$2:B289,B289))</f>
        <v/>
      </c>
      <c r="BI289" s="17">
        <f>IF(AJ289="","",IF(BI288="",AJ289,MAX(BI288,AJ289)))</f>
        <v/>
      </c>
      <c r="BJ289" s="17">
        <f>IF(AK289="","",IF(BJ288="",AK289,MAX(BJ288,AK289)))</f>
        <v/>
      </c>
      <c r="BK289" s="17">
        <f>IF(AL289="","",IF(BK288="",AL289,MAX(BK288,AL289)))</f>
        <v/>
      </c>
      <c r="BL289" s="17">
        <f>IF(AM289="","",IF(BL288="",AM289,MAX(BL288,AM289)))</f>
        <v/>
      </c>
      <c r="BM289" s="17">
        <f>IF(AN289="","",IF(BM288="",AN289,MAX(BM288,AN289)))</f>
        <v/>
      </c>
      <c r="BN289" s="17">
        <f>IF(AJ289="","",BI289-AJ289)</f>
        <v/>
      </c>
      <c r="BO289" s="17">
        <f>IF(AK289="","",BJ289-AK289)</f>
        <v/>
      </c>
      <c r="BP289" s="17">
        <f>IF(AL289="","",BK289-AL289)</f>
        <v/>
      </c>
      <c r="BQ289" s="17">
        <f>IF(AM289="","",BL289-AM289)</f>
        <v/>
      </c>
      <c r="BR289" s="17">
        <f>IF(AN289="","",BM289-AN289)</f>
        <v/>
      </c>
    </row>
    <row r="290">
      <c r="A290">
        <f>ROW()-1</f>
        <v/>
      </c>
      <c r="B290" s="9" t="n"/>
      <c r="C290" s="12" t="n"/>
      <c r="D290" s="11">
        <f>IF(B290="","",CHOOSE(WEEKDAY(B290,2),"Lu","Ma","Mi","Jo","Vi","Sa","Du"))</f>
        <v/>
      </c>
      <c r="E290" s="11">
        <f>IF(OR(B290="",C290=""),"",IF(OR(WEEKDAY(B290,2)=1,WEEKDAY(B290,2)=5),"D",IF(AND(C290&gt;=TIME(15,30,0),C290&lt;TIME(16,30,0)),"C",IF(AND(AND(WEEKDAY(B290,2)&gt;=2,WEEKDAY(B290,2)&lt;=4),C290&gt;=TIME(16,35,0),C290&lt;TIME(17,0,0)),"A1",IF(AND(AND(WEEKDAY(B290,2)&gt;=2,WEEKDAY(B290,2)&lt;=4),C290&gt;=TIME(17,0,0),C290&lt;TIME(18,0,0)),"A2",IF(AND(AND(WEEKDAY(B290,2)&gt;=2,WEEKDAY(B290,2)&lt;=4),C290&gt;=TIME(18,0,0),C290&lt;TIME(19,0,0)),"A3",IF(AND(AND(WEEKDAY(B290,2)&gt;=2,WEEKDAY(B290,2)&lt;=4),C290&gt;=TIME(22,0,0),C290&lt;TIME(22,45,0)),"B","Other")))))))</f>
        <v/>
      </c>
      <c r="F290" s="12" t="n"/>
      <c r="G290" s="12" t="n"/>
      <c r="H290" s="12" t="n"/>
      <c r="I290" s="12" t="n"/>
      <c r="J290" s="13" t="n"/>
      <c r="K290" s="13" t="n"/>
      <c r="L290" s="13" t="n"/>
      <c r="M290" s="13" t="n"/>
      <c r="N290" s="12" t="n"/>
      <c r="O290" s="12" t="n"/>
      <c r="P290" s="14">
        <f>IF(N290="","",IF(N290="SL",-1,K290/J290))</f>
        <v/>
      </c>
      <c r="Q290" s="14">
        <f>IF(N290="","",IF(OR(N290="SL",N290="TP0"),-1,L290/J290))</f>
        <v/>
      </c>
      <c r="R290" s="14">
        <f>IF(N290="","",IF(N290="TP2",M290/J290,-1))</f>
        <v/>
      </c>
      <c r="S290" s="14">
        <f>IF(N290="","",IF(N290="SL",-1,IF(N290="TP0",0.5*K290/J290,0.5*(K290+L290)/J290)))</f>
        <v/>
      </c>
      <c r="T290" s="14">
        <f>IF(N290="","",IF(N290="SL",-1,IF(N290="TP0",0.5*K290/J290-0.5,0.5*(K290+L290)/J290)))</f>
        <v/>
      </c>
      <c r="U290" s="15">
        <f>IF(P290="","",P290*J290/100*Config!$B$4)</f>
        <v/>
      </c>
      <c r="V290" s="15">
        <f>IF(Q290="","",Q290*J290/100*Config!$B$4)</f>
        <v/>
      </c>
      <c r="W290" s="15">
        <f>IF(R290="","",R290*J290/100*Config!$B$4)</f>
        <v/>
      </c>
      <c r="X290" s="15">
        <f>IF(S290="","",S290*J290/100*Config!$B$4)</f>
        <v/>
      </c>
      <c r="Y290" s="15">
        <f>IF(T290="","",T290*J290/100*Config!$B$4)</f>
        <v/>
      </c>
      <c r="Z290" s="15">
        <f>IF(U290="","",Config!$B$4 + SUM($U$2:U290))</f>
        <v/>
      </c>
      <c r="AA290" s="15">
        <f>IF(V290="","",Config!$B$4 + SUM($V$2:V290))</f>
        <v/>
      </c>
      <c r="AB290" s="15">
        <f>IF(W290="","",Config!$B$4 + SUM($W$2:W290))</f>
        <v/>
      </c>
      <c r="AC290" s="15">
        <f>IF(X290="","",Config!$B$4 + SUM($X$2:X290))</f>
        <v/>
      </c>
      <c r="AD290" s="15">
        <f>IF(Y290="","",Config!$B$4 + SUM($Y$2:Y290))</f>
        <v/>
      </c>
      <c r="AE290" s="15">
        <f>IF(P290="","",P290*J290/100*Config!$B$11)</f>
        <v/>
      </c>
      <c r="AF290" s="15">
        <f>IF(Q290="","",Q290*J290/100*Config!$B$11)</f>
        <v/>
      </c>
      <c r="AG290" s="15">
        <f>IF(R290="","",R290*J290/100*Config!$B$11)</f>
        <v/>
      </c>
      <c r="AH290" s="15">
        <f>IF(S290="","",S290*J290/100*Config!$B$11)</f>
        <v/>
      </c>
      <c r="AI290" s="15">
        <f>IF(T290="","",T290*J290/100*Config!$B$11)</f>
        <v/>
      </c>
      <c r="AJ290" s="15">
        <f>IF(AE290="","",Config!$B$9 + SUM($AE$2:AE290))</f>
        <v/>
      </c>
      <c r="AK290" s="15">
        <f>IF(AF290="","",Config!$B$9 + SUM($AF$2:AF290))</f>
        <v/>
      </c>
      <c r="AL290" s="15">
        <f>IF(AG290="","",Config!$B$9 + SUM($AG$2:AG290))</f>
        <v/>
      </c>
      <c r="AM290" s="15">
        <f>IF(AH290="","",Config!$B$9 + SUM($AH$2:AH290))</f>
        <v/>
      </c>
      <c r="AN290" s="15">
        <f>IF(AI290="","",Config!$B$9 + SUM($AI$2:AI290))</f>
        <v/>
      </c>
      <c r="AO290" s="16">
        <f>IF(P290="","",IF(P290&gt;0,1,0))</f>
        <v/>
      </c>
      <c r="AP290" s="16">
        <f>IF(Q290="","",IF(Q290&gt;0,1,0))</f>
        <v/>
      </c>
      <c r="AQ290" s="16">
        <f>IF(R290="","",IF(R290&gt;0,1,0))</f>
        <v/>
      </c>
      <c r="AR290" s="16">
        <f>IF(S290="","",IF(S290&gt;0,1,0))</f>
        <v/>
      </c>
      <c r="AS290" s="16">
        <f>IF(T290="","",IF(T290&gt;0,1,0))</f>
        <v/>
      </c>
      <c r="AT290" s="17">
        <f>IF(Z290="","",IF(AT289="",Z290,MAX(AT289,Z290)))</f>
        <v/>
      </c>
      <c r="AU290" s="17">
        <f>IF(AA290="","",IF(AU289="",AA290,MAX(AU289,AA290)))</f>
        <v/>
      </c>
      <c r="AV290" s="17">
        <f>IF(AB290="","",IF(AV289="",AB290,MAX(AV289,AB290)))</f>
        <v/>
      </c>
      <c r="AW290" s="17">
        <f>IF(AC290="","",IF(AW289="",AC290,MAX(AW289,AC290)))</f>
        <v/>
      </c>
      <c r="AX290" s="17">
        <f>IF(AD290="","",IF(AX289="",AD290,MAX(AX289,AD290)))</f>
        <v/>
      </c>
      <c r="AY290" s="17">
        <f>IF(Z290="","",AT290-Z290)</f>
        <v/>
      </c>
      <c r="AZ290" s="17">
        <f>IF(AA290="","",AU290-AA290)</f>
        <v/>
      </c>
      <c r="BA290" s="17">
        <f>IF(AB290="","",AV290-AB290)</f>
        <v/>
      </c>
      <c r="BB290" s="17">
        <f>IF(AC290="","",AW290-AC290)</f>
        <v/>
      </c>
      <c r="BC290" s="17">
        <f>IF(AD290="","",AX290-AD290)</f>
        <v/>
      </c>
      <c r="BD290" s="17">
        <f>IF(OR(AE290="",B290=""),"",SUMIFS($AE$2:AE290,$B$2:B290,B290))</f>
        <v/>
      </c>
      <c r="BE290" s="17">
        <f>IF(OR(AF290="",B290=""),"",SUMIFS($AF$2:AF290,$B$2:B290,B290))</f>
        <v/>
      </c>
      <c r="BF290" s="17">
        <f>IF(OR(AG290="",B290=""),"",SUMIFS($AG$2:AG290,$B$2:B290,B290))</f>
        <v/>
      </c>
      <c r="BG290" s="17">
        <f>IF(OR(AH290="",B290=""),"",SUMIFS($AH$2:AH290,$B$2:B290,B290))</f>
        <v/>
      </c>
      <c r="BH290" s="17">
        <f>IF(OR(AI290="",B290=""),"",SUMIFS($AI$2:AI290,$B$2:B290,B290))</f>
        <v/>
      </c>
      <c r="BI290" s="17">
        <f>IF(AJ290="","",IF(BI289="",AJ290,MAX(BI289,AJ290)))</f>
        <v/>
      </c>
      <c r="BJ290" s="17">
        <f>IF(AK290="","",IF(BJ289="",AK290,MAX(BJ289,AK290)))</f>
        <v/>
      </c>
      <c r="BK290" s="17">
        <f>IF(AL290="","",IF(BK289="",AL290,MAX(BK289,AL290)))</f>
        <v/>
      </c>
      <c r="BL290" s="17">
        <f>IF(AM290="","",IF(BL289="",AM290,MAX(BL289,AM290)))</f>
        <v/>
      </c>
      <c r="BM290" s="17">
        <f>IF(AN290="","",IF(BM289="",AN290,MAX(BM289,AN290)))</f>
        <v/>
      </c>
      <c r="BN290" s="17">
        <f>IF(AJ290="","",BI290-AJ290)</f>
        <v/>
      </c>
      <c r="BO290" s="17">
        <f>IF(AK290="","",BJ290-AK290)</f>
        <v/>
      </c>
      <c r="BP290" s="17">
        <f>IF(AL290="","",BK290-AL290)</f>
        <v/>
      </c>
      <c r="BQ290" s="17">
        <f>IF(AM290="","",BL290-AM290)</f>
        <v/>
      </c>
      <c r="BR290" s="17">
        <f>IF(AN290="","",BM290-AN290)</f>
        <v/>
      </c>
    </row>
    <row r="291">
      <c r="A291">
        <f>ROW()-1</f>
        <v/>
      </c>
      <c r="B291" s="9" t="n"/>
      <c r="C291" s="12" t="n"/>
      <c r="D291" s="11">
        <f>IF(B291="","",CHOOSE(WEEKDAY(B291,2),"Lu","Ma","Mi","Jo","Vi","Sa","Du"))</f>
        <v/>
      </c>
      <c r="E291" s="11">
        <f>IF(OR(B291="",C291=""),"",IF(OR(WEEKDAY(B291,2)=1,WEEKDAY(B291,2)=5),"D",IF(AND(C291&gt;=TIME(15,30,0),C291&lt;TIME(16,30,0)),"C",IF(AND(AND(WEEKDAY(B291,2)&gt;=2,WEEKDAY(B291,2)&lt;=4),C291&gt;=TIME(16,35,0),C291&lt;TIME(17,0,0)),"A1",IF(AND(AND(WEEKDAY(B291,2)&gt;=2,WEEKDAY(B291,2)&lt;=4),C291&gt;=TIME(17,0,0),C291&lt;TIME(18,0,0)),"A2",IF(AND(AND(WEEKDAY(B291,2)&gt;=2,WEEKDAY(B291,2)&lt;=4),C291&gt;=TIME(18,0,0),C291&lt;TIME(19,0,0)),"A3",IF(AND(AND(WEEKDAY(B291,2)&gt;=2,WEEKDAY(B291,2)&lt;=4),C291&gt;=TIME(22,0,0),C291&lt;TIME(22,45,0)),"B","Other")))))))</f>
        <v/>
      </c>
      <c r="F291" s="12" t="n"/>
      <c r="G291" s="12" t="n"/>
      <c r="H291" s="12" t="n"/>
      <c r="I291" s="12" t="n"/>
      <c r="J291" s="13" t="n"/>
      <c r="K291" s="13" t="n"/>
      <c r="L291" s="13" t="n"/>
      <c r="M291" s="13" t="n"/>
      <c r="N291" s="12" t="n"/>
      <c r="O291" s="12" t="n"/>
      <c r="P291" s="14">
        <f>IF(N291="","",IF(N291="SL",-1,K291/J291))</f>
        <v/>
      </c>
      <c r="Q291" s="14">
        <f>IF(N291="","",IF(OR(N291="SL",N291="TP0"),-1,L291/J291))</f>
        <v/>
      </c>
      <c r="R291" s="14">
        <f>IF(N291="","",IF(N291="TP2",M291/J291,-1))</f>
        <v/>
      </c>
      <c r="S291" s="14">
        <f>IF(N291="","",IF(N291="SL",-1,IF(N291="TP0",0.5*K291/J291,0.5*(K291+L291)/J291)))</f>
        <v/>
      </c>
      <c r="T291" s="14">
        <f>IF(N291="","",IF(N291="SL",-1,IF(N291="TP0",0.5*K291/J291-0.5,0.5*(K291+L291)/J291)))</f>
        <v/>
      </c>
      <c r="U291" s="15">
        <f>IF(P291="","",P291*J291/100*Config!$B$4)</f>
        <v/>
      </c>
      <c r="V291" s="15">
        <f>IF(Q291="","",Q291*J291/100*Config!$B$4)</f>
        <v/>
      </c>
      <c r="W291" s="15">
        <f>IF(R291="","",R291*J291/100*Config!$B$4)</f>
        <v/>
      </c>
      <c r="X291" s="15">
        <f>IF(S291="","",S291*J291/100*Config!$B$4)</f>
        <v/>
      </c>
      <c r="Y291" s="15">
        <f>IF(T291="","",T291*J291/100*Config!$B$4)</f>
        <v/>
      </c>
      <c r="Z291" s="15">
        <f>IF(U291="","",Config!$B$4 + SUM($U$2:U291))</f>
        <v/>
      </c>
      <c r="AA291" s="15">
        <f>IF(V291="","",Config!$B$4 + SUM($V$2:V291))</f>
        <v/>
      </c>
      <c r="AB291" s="15">
        <f>IF(W291="","",Config!$B$4 + SUM($W$2:W291))</f>
        <v/>
      </c>
      <c r="AC291" s="15">
        <f>IF(X291="","",Config!$B$4 + SUM($X$2:X291))</f>
        <v/>
      </c>
      <c r="AD291" s="15">
        <f>IF(Y291="","",Config!$B$4 + SUM($Y$2:Y291))</f>
        <v/>
      </c>
      <c r="AE291" s="15">
        <f>IF(P291="","",P291*J291/100*Config!$B$11)</f>
        <v/>
      </c>
      <c r="AF291" s="15">
        <f>IF(Q291="","",Q291*J291/100*Config!$B$11)</f>
        <v/>
      </c>
      <c r="AG291" s="15">
        <f>IF(R291="","",R291*J291/100*Config!$B$11)</f>
        <v/>
      </c>
      <c r="AH291" s="15">
        <f>IF(S291="","",S291*J291/100*Config!$B$11)</f>
        <v/>
      </c>
      <c r="AI291" s="15">
        <f>IF(T291="","",T291*J291/100*Config!$B$11)</f>
        <v/>
      </c>
      <c r="AJ291" s="15">
        <f>IF(AE291="","",Config!$B$9 + SUM($AE$2:AE291))</f>
        <v/>
      </c>
      <c r="AK291" s="15">
        <f>IF(AF291="","",Config!$B$9 + SUM($AF$2:AF291))</f>
        <v/>
      </c>
      <c r="AL291" s="15">
        <f>IF(AG291="","",Config!$B$9 + SUM($AG$2:AG291))</f>
        <v/>
      </c>
      <c r="AM291" s="15">
        <f>IF(AH291="","",Config!$B$9 + SUM($AH$2:AH291))</f>
        <v/>
      </c>
      <c r="AN291" s="15">
        <f>IF(AI291="","",Config!$B$9 + SUM($AI$2:AI291))</f>
        <v/>
      </c>
      <c r="AO291" s="16">
        <f>IF(P291="","",IF(P291&gt;0,1,0))</f>
        <v/>
      </c>
      <c r="AP291" s="16">
        <f>IF(Q291="","",IF(Q291&gt;0,1,0))</f>
        <v/>
      </c>
      <c r="AQ291" s="16">
        <f>IF(R291="","",IF(R291&gt;0,1,0))</f>
        <v/>
      </c>
      <c r="AR291" s="16">
        <f>IF(S291="","",IF(S291&gt;0,1,0))</f>
        <v/>
      </c>
      <c r="AS291" s="16">
        <f>IF(T291="","",IF(T291&gt;0,1,0))</f>
        <v/>
      </c>
      <c r="AT291" s="17">
        <f>IF(Z291="","",IF(AT290="",Z291,MAX(AT290,Z291)))</f>
        <v/>
      </c>
      <c r="AU291" s="17">
        <f>IF(AA291="","",IF(AU290="",AA291,MAX(AU290,AA291)))</f>
        <v/>
      </c>
      <c r="AV291" s="17">
        <f>IF(AB291="","",IF(AV290="",AB291,MAX(AV290,AB291)))</f>
        <v/>
      </c>
      <c r="AW291" s="17">
        <f>IF(AC291="","",IF(AW290="",AC291,MAX(AW290,AC291)))</f>
        <v/>
      </c>
      <c r="AX291" s="17">
        <f>IF(AD291="","",IF(AX290="",AD291,MAX(AX290,AD291)))</f>
        <v/>
      </c>
      <c r="AY291" s="17">
        <f>IF(Z291="","",AT291-Z291)</f>
        <v/>
      </c>
      <c r="AZ291" s="17">
        <f>IF(AA291="","",AU291-AA291)</f>
        <v/>
      </c>
      <c r="BA291" s="17">
        <f>IF(AB291="","",AV291-AB291)</f>
        <v/>
      </c>
      <c r="BB291" s="17">
        <f>IF(AC291="","",AW291-AC291)</f>
        <v/>
      </c>
      <c r="BC291" s="17">
        <f>IF(AD291="","",AX291-AD291)</f>
        <v/>
      </c>
      <c r="BD291" s="17">
        <f>IF(OR(AE291="",B291=""),"",SUMIFS($AE$2:AE291,$B$2:B291,B291))</f>
        <v/>
      </c>
      <c r="BE291" s="17">
        <f>IF(OR(AF291="",B291=""),"",SUMIFS($AF$2:AF291,$B$2:B291,B291))</f>
        <v/>
      </c>
      <c r="BF291" s="17">
        <f>IF(OR(AG291="",B291=""),"",SUMIFS($AG$2:AG291,$B$2:B291,B291))</f>
        <v/>
      </c>
      <c r="BG291" s="17">
        <f>IF(OR(AH291="",B291=""),"",SUMIFS($AH$2:AH291,$B$2:B291,B291))</f>
        <v/>
      </c>
      <c r="BH291" s="17">
        <f>IF(OR(AI291="",B291=""),"",SUMIFS($AI$2:AI291,$B$2:B291,B291))</f>
        <v/>
      </c>
      <c r="BI291" s="17">
        <f>IF(AJ291="","",IF(BI290="",AJ291,MAX(BI290,AJ291)))</f>
        <v/>
      </c>
      <c r="BJ291" s="17">
        <f>IF(AK291="","",IF(BJ290="",AK291,MAX(BJ290,AK291)))</f>
        <v/>
      </c>
      <c r="BK291" s="17">
        <f>IF(AL291="","",IF(BK290="",AL291,MAX(BK290,AL291)))</f>
        <v/>
      </c>
      <c r="BL291" s="17">
        <f>IF(AM291="","",IF(BL290="",AM291,MAX(BL290,AM291)))</f>
        <v/>
      </c>
      <c r="BM291" s="17">
        <f>IF(AN291="","",IF(BM290="",AN291,MAX(BM290,AN291)))</f>
        <v/>
      </c>
      <c r="BN291" s="17">
        <f>IF(AJ291="","",BI291-AJ291)</f>
        <v/>
      </c>
      <c r="BO291" s="17">
        <f>IF(AK291="","",BJ291-AK291)</f>
        <v/>
      </c>
      <c r="BP291" s="17">
        <f>IF(AL291="","",BK291-AL291)</f>
        <v/>
      </c>
      <c r="BQ291" s="17">
        <f>IF(AM291="","",BL291-AM291)</f>
        <v/>
      </c>
      <c r="BR291" s="17">
        <f>IF(AN291="","",BM291-AN291)</f>
        <v/>
      </c>
    </row>
    <row r="292">
      <c r="A292">
        <f>ROW()-1</f>
        <v/>
      </c>
      <c r="B292" s="9" t="n"/>
      <c r="C292" s="12" t="n"/>
      <c r="D292" s="11">
        <f>IF(B292="","",CHOOSE(WEEKDAY(B292,2),"Lu","Ma","Mi","Jo","Vi","Sa","Du"))</f>
        <v/>
      </c>
      <c r="E292" s="11">
        <f>IF(OR(B292="",C292=""),"",IF(OR(WEEKDAY(B292,2)=1,WEEKDAY(B292,2)=5),"D",IF(AND(C292&gt;=TIME(15,30,0),C292&lt;TIME(16,30,0)),"C",IF(AND(AND(WEEKDAY(B292,2)&gt;=2,WEEKDAY(B292,2)&lt;=4),C292&gt;=TIME(16,35,0),C292&lt;TIME(17,0,0)),"A1",IF(AND(AND(WEEKDAY(B292,2)&gt;=2,WEEKDAY(B292,2)&lt;=4),C292&gt;=TIME(17,0,0),C292&lt;TIME(18,0,0)),"A2",IF(AND(AND(WEEKDAY(B292,2)&gt;=2,WEEKDAY(B292,2)&lt;=4),C292&gt;=TIME(18,0,0),C292&lt;TIME(19,0,0)),"A3",IF(AND(AND(WEEKDAY(B292,2)&gt;=2,WEEKDAY(B292,2)&lt;=4),C292&gt;=TIME(22,0,0),C292&lt;TIME(22,45,0)),"B","Other")))))))</f>
        <v/>
      </c>
      <c r="F292" s="12" t="n"/>
      <c r="G292" s="12" t="n"/>
      <c r="H292" s="12" t="n"/>
      <c r="I292" s="12" t="n"/>
      <c r="J292" s="13" t="n"/>
      <c r="K292" s="13" t="n"/>
      <c r="L292" s="13" t="n"/>
      <c r="M292" s="13" t="n"/>
      <c r="N292" s="12" t="n"/>
      <c r="O292" s="12" t="n"/>
      <c r="P292" s="14">
        <f>IF(N292="","",IF(N292="SL",-1,K292/J292))</f>
        <v/>
      </c>
      <c r="Q292" s="14">
        <f>IF(N292="","",IF(OR(N292="SL",N292="TP0"),-1,L292/J292))</f>
        <v/>
      </c>
      <c r="R292" s="14">
        <f>IF(N292="","",IF(N292="TP2",M292/J292,-1))</f>
        <v/>
      </c>
      <c r="S292" s="14">
        <f>IF(N292="","",IF(N292="SL",-1,IF(N292="TP0",0.5*K292/J292,0.5*(K292+L292)/J292)))</f>
        <v/>
      </c>
      <c r="T292" s="14">
        <f>IF(N292="","",IF(N292="SL",-1,IF(N292="TP0",0.5*K292/J292-0.5,0.5*(K292+L292)/J292)))</f>
        <v/>
      </c>
      <c r="U292" s="15">
        <f>IF(P292="","",P292*J292/100*Config!$B$4)</f>
        <v/>
      </c>
      <c r="V292" s="15">
        <f>IF(Q292="","",Q292*J292/100*Config!$B$4)</f>
        <v/>
      </c>
      <c r="W292" s="15">
        <f>IF(R292="","",R292*J292/100*Config!$B$4)</f>
        <v/>
      </c>
      <c r="X292" s="15">
        <f>IF(S292="","",S292*J292/100*Config!$B$4)</f>
        <v/>
      </c>
      <c r="Y292" s="15">
        <f>IF(T292="","",T292*J292/100*Config!$B$4)</f>
        <v/>
      </c>
      <c r="Z292" s="15">
        <f>IF(U292="","",Config!$B$4 + SUM($U$2:U292))</f>
        <v/>
      </c>
      <c r="AA292" s="15">
        <f>IF(V292="","",Config!$B$4 + SUM($V$2:V292))</f>
        <v/>
      </c>
      <c r="AB292" s="15">
        <f>IF(W292="","",Config!$B$4 + SUM($W$2:W292))</f>
        <v/>
      </c>
      <c r="AC292" s="15">
        <f>IF(X292="","",Config!$B$4 + SUM($X$2:X292))</f>
        <v/>
      </c>
      <c r="AD292" s="15">
        <f>IF(Y292="","",Config!$B$4 + SUM($Y$2:Y292))</f>
        <v/>
      </c>
      <c r="AE292" s="15">
        <f>IF(P292="","",P292*J292/100*Config!$B$11)</f>
        <v/>
      </c>
      <c r="AF292" s="15">
        <f>IF(Q292="","",Q292*J292/100*Config!$B$11)</f>
        <v/>
      </c>
      <c r="AG292" s="15">
        <f>IF(R292="","",R292*J292/100*Config!$B$11)</f>
        <v/>
      </c>
      <c r="AH292" s="15">
        <f>IF(S292="","",S292*J292/100*Config!$B$11)</f>
        <v/>
      </c>
      <c r="AI292" s="15">
        <f>IF(T292="","",T292*J292/100*Config!$B$11)</f>
        <v/>
      </c>
      <c r="AJ292" s="15">
        <f>IF(AE292="","",Config!$B$9 + SUM($AE$2:AE292))</f>
        <v/>
      </c>
      <c r="AK292" s="15">
        <f>IF(AF292="","",Config!$B$9 + SUM($AF$2:AF292))</f>
        <v/>
      </c>
      <c r="AL292" s="15">
        <f>IF(AG292="","",Config!$B$9 + SUM($AG$2:AG292))</f>
        <v/>
      </c>
      <c r="AM292" s="15">
        <f>IF(AH292="","",Config!$B$9 + SUM($AH$2:AH292))</f>
        <v/>
      </c>
      <c r="AN292" s="15">
        <f>IF(AI292="","",Config!$B$9 + SUM($AI$2:AI292))</f>
        <v/>
      </c>
      <c r="AO292" s="16">
        <f>IF(P292="","",IF(P292&gt;0,1,0))</f>
        <v/>
      </c>
      <c r="AP292" s="16">
        <f>IF(Q292="","",IF(Q292&gt;0,1,0))</f>
        <v/>
      </c>
      <c r="AQ292" s="16">
        <f>IF(R292="","",IF(R292&gt;0,1,0))</f>
        <v/>
      </c>
      <c r="AR292" s="16">
        <f>IF(S292="","",IF(S292&gt;0,1,0))</f>
        <v/>
      </c>
      <c r="AS292" s="16">
        <f>IF(T292="","",IF(T292&gt;0,1,0))</f>
        <v/>
      </c>
      <c r="AT292" s="17">
        <f>IF(Z292="","",IF(AT291="",Z292,MAX(AT291,Z292)))</f>
        <v/>
      </c>
      <c r="AU292" s="17">
        <f>IF(AA292="","",IF(AU291="",AA292,MAX(AU291,AA292)))</f>
        <v/>
      </c>
      <c r="AV292" s="17">
        <f>IF(AB292="","",IF(AV291="",AB292,MAX(AV291,AB292)))</f>
        <v/>
      </c>
      <c r="AW292" s="17">
        <f>IF(AC292="","",IF(AW291="",AC292,MAX(AW291,AC292)))</f>
        <v/>
      </c>
      <c r="AX292" s="17">
        <f>IF(AD292="","",IF(AX291="",AD292,MAX(AX291,AD292)))</f>
        <v/>
      </c>
      <c r="AY292" s="17">
        <f>IF(Z292="","",AT292-Z292)</f>
        <v/>
      </c>
      <c r="AZ292" s="17">
        <f>IF(AA292="","",AU292-AA292)</f>
        <v/>
      </c>
      <c r="BA292" s="17">
        <f>IF(AB292="","",AV292-AB292)</f>
        <v/>
      </c>
      <c r="BB292" s="17">
        <f>IF(AC292="","",AW292-AC292)</f>
        <v/>
      </c>
      <c r="BC292" s="17">
        <f>IF(AD292="","",AX292-AD292)</f>
        <v/>
      </c>
      <c r="BD292" s="17">
        <f>IF(OR(AE292="",B292=""),"",SUMIFS($AE$2:AE292,$B$2:B292,B292))</f>
        <v/>
      </c>
      <c r="BE292" s="17">
        <f>IF(OR(AF292="",B292=""),"",SUMIFS($AF$2:AF292,$B$2:B292,B292))</f>
        <v/>
      </c>
      <c r="BF292" s="17">
        <f>IF(OR(AG292="",B292=""),"",SUMIFS($AG$2:AG292,$B$2:B292,B292))</f>
        <v/>
      </c>
      <c r="BG292" s="17">
        <f>IF(OR(AH292="",B292=""),"",SUMIFS($AH$2:AH292,$B$2:B292,B292))</f>
        <v/>
      </c>
      <c r="BH292" s="17">
        <f>IF(OR(AI292="",B292=""),"",SUMIFS($AI$2:AI292,$B$2:B292,B292))</f>
        <v/>
      </c>
      <c r="BI292" s="17">
        <f>IF(AJ292="","",IF(BI291="",AJ292,MAX(BI291,AJ292)))</f>
        <v/>
      </c>
      <c r="BJ292" s="17">
        <f>IF(AK292="","",IF(BJ291="",AK292,MAX(BJ291,AK292)))</f>
        <v/>
      </c>
      <c r="BK292" s="17">
        <f>IF(AL292="","",IF(BK291="",AL292,MAX(BK291,AL292)))</f>
        <v/>
      </c>
      <c r="BL292" s="17">
        <f>IF(AM292="","",IF(BL291="",AM292,MAX(BL291,AM292)))</f>
        <v/>
      </c>
      <c r="BM292" s="17">
        <f>IF(AN292="","",IF(BM291="",AN292,MAX(BM291,AN292)))</f>
        <v/>
      </c>
      <c r="BN292" s="17">
        <f>IF(AJ292="","",BI292-AJ292)</f>
        <v/>
      </c>
      <c r="BO292" s="17">
        <f>IF(AK292="","",BJ292-AK292)</f>
        <v/>
      </c>
      <c r="BP292" s="17">
        <f>IF(AL292="","",BK292-AL292)</f>
        <v/>
      </c>
      <c r="BQ292" s="17">
        <f>IF(AM292="","",BL292-AM292)</f>
        <v/>
      </c>
      <c r="BR292" s="17">
        <f>IF(AN292="","",BM292-AN292)</f>
        <v/>
      </c>
    </row>
    <row r="293">
      <c r="A293">
        <f>ROW()-1</f>
        <v/>
      </c>
      <c r="B293" s="9" t="n"/>
      <c r="C293" s="12" t="n"/>
      <c r="D293" s="11">
        <f>IF(B293="","",CHOOSE(WEEKDAY(B293,2),"Lu","Ma","Mi","Jo","Vi","Sa","Du"))</f>
        <v/>
      </c>
      <c r="E293" s="11">
        <f>IF(OR(B293="",C293=""),"",IF(OR(WEEKDAY(B293,2)=1,WEEKDAY(B293,2)=5),"D",IF(AND(C293&gt;=TIME(15,30,0),C293&lt;TIME(16,30,0)),"C",IF(AND(AND(WEEKDAY(B293,2)&gt;=2,WEEKDAY(B293,2)&lt;=4),C293&gt;=TIME(16,35,0),C293&lt;TIME(17,0,0)),"A1",IF(AND(AND(WEEKDAY(B293,2)&gt;=2,WEEKDAY(B293,2)&lt;=4),C293&gt;=TIME(17,0,0),C293&lt;TIME(18,0,0)),"A2",IF(AND(AND(WEEKDAY(B293,2)&gt;=2,WEEKDAY(B293,2)&lt;=4),C293&gt;=TIME(18,0,0),C293&lt;TIME(19,0,0)),"A3",IF(AND(AND(WEEKDAY(B293,2)&gt;=2,WEEKDAY(B293,2)&lt;=4),C293&gt;=TIME(22,0,0),C293&lt;TIME(22,45,0)),"B","Other")))))))</f>
        <v/>
      </c>
      <c r="F293" s="12" t="n"/>
      <c r="G293" s="12" t="n"/>
      <c r="H293" s="12" t="n"/>
      <c r="I293" s="12" t="n"/>
      <c r="J293" s="13" t="n"/>
      <c r="K293" s="13" t="n"/>
      <c r="L293" s="13" t="n"/>
      <c r="M293" s="13" t="n"/>
      <c r="N293" s="12" t="n"/>
      <c r="O293" s="12" t="n"/>
      <c r="P293" s="14">
        <f>IF(N293="","",IF(N293="SL",-1,K293/J293))</f>
        <v/>
      </c>
      <c r="Q293" s="14">
        <f>IF(N293="","",IF(OR(N293="SL",N293="TP0"),-1,L293/J293))</f>
        <v/>
      </c>
      <c r="R293" s="14">
        <f>IF(N293="","",IF(N293="TP2",M293/J293,-1))</f>
        <v/>
      </c>
      <c r="S293" s="14">
        <f>IF(N293="","",IF(N293="SL",-1,IF(N293="TP0",0.5*K293/J293,0.5*(K293+L293)/J293)))</f>
        <v/>
      </c>
      <c r="T293" s="14">
        <f>IF(N293="","",IF(N293="SL",-1,IF(N293="TP0",0.5*K293/J293-0.5,0.5*(K293+L293)/J293)))</f>
        <v/>
      </c>
      <c r="U293" s="15">
        <f>IF(P293="","",P293*J293/100*Config!$B$4)</f>
        <v/>
      </c>
      <c r="V293" s="15">
        <f>IF(Q293="","",Q293*J293/100*Config!$B$4)</f>
        <v/>
      </c>
      <c r="W293" s="15">
        <f>IF(R293="","",R293*J293/100*Config!$B$4)</f>
        <v/>
      </c>
      <c r="X293" s="15">
        <f>IF(S293="","",S293*J293/100*Config!$B$4)</f>
        <v/>
      </c>
      <c r="Y293" s="15">
        <f>IF(T293="","",T293*J293/100*Config!$B$4)</f>
        <v/>
      </c>
      <c r="Z293" s="15">
        <f>IF(U293="","",Config!$B$4 + SUM($U$2:U293))</f>
        <v/>
      </c>
      <c r="AA293" s="15">
        <f>IF(V293="","",Config!$B$4 + SUM($V$2:V293))</f>
        <v/>
      </c>
      <c r="AB293" s="15">
        <f>IF(W293="","",Config!$B$4 + SUM($W$2:W293))</f>
        <v/>
      </c>
      <c r="AC293" s="15">
        <f>IF(X293="","",Config!$B$4 + SUM($X$2:X293))</f>
        <v/>
      </c>
      <c r="AD293" s="15">
        <f>IF(Y293="","",Config!$B$4 + SUM($Y$2:Y293))</f>
        <v/>
      </c>
      <c r="AE293" s="15">
        <f>IF(P293="","",P293*J293/100*Config!$B$11)</f>
        <v/>
      </c>
      <c r="AF293" s="15">
        <f>IF(Q293="","",Q293*J293/100*Config!$B$11)</f>
        <v/>
      </c>
      <c r="AG293" s="15">
        <f>IF(R293="","",R293*J293/100*Config!$B$11)</f>
        <v/>
      </c>
      <c r="AH293" s="15">
        <f>IF(S293="","",S293*J293/100*Config!$B$11)</f>
        <v/>
      </c>
      <c r="AI293" s="15">
        <f>IF(T293="","",T293*J293/100*Config!$B$11)</f>
        <v/>
      </c>
      <c r="AJ293" s="15">
        <f>IF(AE293="","",Config!$B$9 + SUM($AE$2:AE293))</f>
        <v/>
      </c>
      <c r="AK293" s="15">
        <f>IF(AF293="","",Config!$B$9 + SUM($AF$2:AF293))</f>
        <v/>
      </c>
      <c r="AL293" s="15">
        <f>IF(AG293="","",Config!$B$9 + SUM($AG$2:AG293))</f>
        <v/>
      </c>
      <c r="AM293" s="15">
        <f>IF(AH293="","",Config!$B$9 + SUM($AH$2:AH293))</f>
        <v/>
      </c>
      <c r="AN293" s="15">
        <f>IF(AI293="","",Config!$B$9 + SUM($AI$2:AI293))</f>
        <v/>
      </c>
      <c r="AO293" s="16">
        <f>IF(P293="","",IF(P293&gt;0,1,0))</f>
        <v/>
      </c>
      <c r="AP293" s="16">
        <f>IF(Q293="","",IF(Q293&gt;0,1,0))</f>
        <v/>
      </c>
      <c r="AQ293" s="16">
        <f>IF(R293="","",IF(R293&gt;0,1,0))</f>
        <v/>
      </c>
      <c r="AR293" s="16">
        <f>IF(S293="","",IF(S293&gt;0,1,0))</f>
        <v/>
      </c>
      <c r="AS293" s="16">
        <f>IF(T293="","",IF(T293&gt;0,1,0))</f>
        <v/>
      </c>
      <c r="AT293" s="17">
        <f>IF(Z293="","",IF(AT292="",Z293,MAX(AT292,Z293)))</f>
        <v/>
      </c>
      <c r="AU293" s="17">
        <f>IF(AA293="","",IF(AU292="",AA293,MAX(AU292,AA293)))</f>
        <v/>
      </c>
      <c r="AV293" s="17">
        <f>IF(AB293="","",IF(AV292="",AB293,MAX(AV292,AB293)))</f>
        <v/>
      </c>
      <c r="AW293" s="17">
        <f>IF(AC293="","",IF(AW292="",AC293,MAX(AW292,AC293)))</f>
        <v/>
      </c>
      <c r="AX293" s="17">
        <f>IF(AD293="","",IF(AX292="",AD293,MAX(AX292,AD293)))</f>
        <v/>
      </c>
      <c r="AY293" s="17">
        <f>IF(Z293="","",AT293-Z293)</f>
        <v/>
      </c>
      <c r="AZ293" s="17">
        <f>IF(AA293="","",AU293-AA293)</f>
        <v/>
      </c>
      <c r="BA293" s="17">
        <f>IF(AB293="","",AV293-AB293)</f>
        <v/>
      </c>
      <c r="BB293" s="17">
        <f>IF(AC293="","",AW293-AC293)</f>
        <v/>
      </c>
      <c r="BC293" s="17">
        <f>IF(AD293="","",AX293-AD293)</f>
        <v/>
      </c>
      <c r="BD293" s="17">
        <f>IF(OR(AE293="",B293=""),"",SUMIFS($AE$2:AE293,$B$2:B293,B293))</f>
        <v/>
      </c>
      <c r="BE293" s="17">
        <f>IF(OR(AF293="",B293=""),"",SUMIFS($AF$2:AF293,$B$2:B293,B293))</f>
        <v/>
      </c>
      <c r="BF293" s="17">
        <f>IF(OR(AG293="",B293=""),"",SUMIFS($AG$2:AG293,$B$2:B293,B293))</f>
        <v/>
      </c>
      <c r="BG293" s="17">
        <f>IF(OR(AH293="",B293=""),"",SUMIFS($AH$2:AH293,$B$2:B293,B293))</f>
        <v/>
      </c>
      <c r="BH293" s="17">
        <f>IF(OR(AI293="",B293=""),"",SUMIFS($AI$2:AI293,$B$2:B293,B293))</f>
        <v/>
      </c>
      <c r="BI293" s="17">
        <f>IF(AJ293="","",IF(BI292="",AJ293,MAX(BI292,AJ293)))</f>
        <v/>
      </c>
      <c r="BJ293" s="17">
        <f>IF(AK293="","",IF(BJ292="",AK293,MAX(BJ292,AK293)))</f>
        <v/>
      </c>
      <c r="BK293" s="17">
        <f>IF(AL293="","",IF(BK292="",AL293,MAX(BK292,AL293)))</f>
        <v/>
      </c>
      <c r="BL293" s="17">
        <f>IF(AM293="","",IF(BL292="",AM293,MAX(BL292,AM293)))</f>
        <v/>
      </c>
      <c r="BM293" s="17">
        <f>IF(AN293="","",IF(BM292="",AN293,MAX(BM292,AN293)))</f>
        <v/>
      </c>
      <c r="BN293" s="17">
        <f>IF(AJ293="","",BI293-AJ293)</f>
        <v/>
      </c>
      <c r="BO293" s="17">
        <f>IF(AK293="","",BJ293-AK293)</f>
        <v/>
      </c>
      <c r="BP293" s="17">
        <f>IF(AL293="","",BK293-AL293)</f>
        <v/>
      </c>
      <c r="BQ293" s="17">
        <f>IF(AM293="","",BL293-AM293)</f>
        <v/>
      </c>
      <c r="BR293" s="17">
        <f>IF(AN293="","",BM293-AN293)</f>
        <v/>
      </c>
    </row>
    <row r="294">
      <c r="A294">
        <f>ROW()-1</f>
        <v/>
      </c>
      <c r="B294" s="9" t="n"/>
      <c r="C294" s="12" t="n"/>
      <c r="D294" s="11">
        <f>IF(B294="","",CHOOSE(WEEKDAY(B294,2),"Lu","Ma","Mi","Jo","Vi","Sa","Du"))</f>
        <v/>
      </c>
      <c r="E294" s="11">
        <f>IF(OR(B294="",C294=""),"",IF(OR(WEEKDAY(B294,2)=1,WEEKDAY(B294,2)=5),"D",IF(AND(C294&gt;=TIME(15,30,0),C294&lt;TIME(16,30,0)),"C",IF(AND(AND(WEEKDAY(B294,2)&gt;=2,WEEKDAY(B294,2)&lt;=4),C294&gt;=TIME(16,35,0),C294&lt;TIME(17,0,0)),"A1",IF(AND(AND(WEEKDAY(B294,2)&gt;=2,WEEKDAY(B294,2)&lt;=4),C294&gt;=TIME(17,0,0),C294&lt;TIME(18,0,0)),"A2",IF(AND(AND(WEEKDAY(B294,2)&gt;=2,WEEKDAY(B294,2)&lt;=4),C294&gt;=TIME(18,0,0),C294&lt;TIME(19,0,0)),"A3",IF(AND(AND(WEEKDAY(B294,2)&gt;=2,WEEKDAY(B294,2)&lt;=4),C294&gt;=TIME(22,0,0),C294&lt;TIME(22,45,0)),"B","Other")))))))</f>
        <v/>
      </c>
      <c r="F294" s="12" t="n"/>
      <c r="G294" s="12" t="n"/>
      <c r="H294" s="12" t="n"/>
      <c r="I294" s="12" t="n"/>
      <c r="J294" s="13" t="n"/>
      <c r="K294" s="13" t="n"/>
      <c r="L294" s="13" t="n"/>
      <c r="M294" s="13" t="n"/>
      <c r="N294" s="12" t="n"/>
      <c r="O294" s="12" t="n"/>
      <c r="P294" s="14">
        <f>IF(N294="","",IF(N294="SL",-1,K294/J294))</f>
        <v/>
      </c>
      <c r="Q294" s="14">
        <f>IF(N294="","",IF(OR(N294="SL",N294="TP0"),-1,L294/J294))</f>
        <v/>
      </c>
      <c r="R294" s="14">
        <f>IF(N294="","",IF(N294="TP2",M294/J294,-1))</f>
        <v/>
      </c>
      <c r="S294" s="14">
        <f>IF(N294="","",IF(N294="SL",-1,IF(N294="TP0",0.5*K294/J294,0.5*(K294+L294)/J294)))</f>
        <v/>
      </c>
      <c r="T294" s="14">
        <f>IF(N294="","",IF(N294="SL",-1,IF(N294="TP0",0.5*K294/J294-0.5,0.5*(K294+L294)/J294)))</f>
        <v/>
      </c>
      <c r="U294" s="15">
        <f>IF(P294="","",P294*J294/100*Config!$B$4)</f>
        <v/>
      </c>
      <c r="V294" s="15">
        <f>IF(Q294="","",Q294*J294/100*Config!$B$4)</f>
        <v/>
      </c>
      <c r="W294" s="15">
        <f>IF(R294="","",R294*J294/100*Config!$B$4)</f>
        <v/>
      </c>
      <c r="X294" s="15">
        <f>IF(S294="","",S294*J294/100*Config!$B$4)</f>
        <v/>
      </c>
      <c r="Y294" s="15">
        <f>IF(T294="","",T294*J294/100*Config!$B$4)</f>
        <v/>
      </c>
      <c r="Z294" s="15">
        <f>IF(U294="","",Config!$B$4 + SUM($U$2:U294))</f>
        <v/>
      </c>
      <c r="AA294" s="15">
        <f>IF(V294="","",Config!$B$4 + SUM($V$2:V294))</f>
        <v/>
      </c>
      <c r="AB294" s="15">
        <f>IF(W294="","",Config!$B$4 + SUM($W$2:W294))</f>
        <v/>
      </c>
      <c r="AC294" s="15">
        <f>IF(X294="","",Config!$B$4 + SUM($X$2:X294))</f>
        <v/>
      </c>
      <c r="AD294" s="15">
        <f>IF(Y294="","",Config!$B$4 + SUM($Y$2:Y294))</f>
        <v/>
      </c>
      <c r="AE294" s="15">
        <f>IF(P294="","",P294*J294/100*Config!$B$11)</f>
        <v/>
      </c>
      <c r="AF294" s="15">
        <f>IF(Q294="","",Q294*J294/100*Config!$B$11)</f>
        <v/>
      </c>
      <c r="AG294" s="15">
        <f>IF(R294="","",R294*J294/100*Config!$B$11)</f>
        <v/>
      </c>
      <c r="AH294" s="15">
        <f>IF(S294="","",S294*J294/100*Config!$B$11)</f>
        <v/>
      </c>
      <c r="AI294" s="15">
        <f>IF(T294="","",T294*J294/100*Config!$B$11)</f>
        <v/>
      </c>
      <c r="AJ294" s="15">
        <f>IF(AE294="","",Config!$B$9 + SUM($AE$2:AE294))</f>
        <v/>
      </c>
      <c r="AK294" s="15">
        <f>IF(AF294="","",Config!$B$9 + SUM($AF$2:AF294))</f>
        <v/>
      </c>
      <c r="AL294" s="15">
        <f>IF(AG294="","",Config!$B$9 + SUM($AG$2:AG294))</f>
        <v/>
      </c>
      <c r="AM294" s="15">
        <f>IF(AH294="","",Config!$B$9 + SUM($AH$2:AH294))</f>
        <v/>
      </c>
      <c r="AN294" s="15">
        <f>IF(AI294="","",Config!$B$9 + SUM($AI$2:AI294))</f>
        <v/>
      </c>
      <c r="AO294" s="16">
        <f>IF(P294="","",IF(P294&gt;0,1,0))</f>
        <v/>
      </c>
      <c r="AP294" s="16">
        <f>IF(Q294="","",IF(Q294&gt;0,1,0))</f>
        <v/>
      </c>
      <c r="AQ294" s="16">
        <f>IF(R294="","",IF(R294&gt;0,1,0))</f>
        <v/>
      </c>
      <c r="AR294" s="16">
        <f>IF(S294="","",IF(S294&gt;0,1,0))</f>
        <v/>
      </c>
      <c r="AS294" s="16">
        <f>IF(T294="","",IF(T294&gt;0,1,0))</f>
        <v/>
      </c>
      <c r="AT294" s="17">
        <f>IF(Z294="","",IF(AT293="",Z294,MAX(AT293,Z294)))</f>
        <v/>
      </c>
      <c r="AU294" s="17">
        <f>IF(AA294="","",IF(AU293="",AA294,MAX(AU293,AA294)))</f>
        <v/>
      </c>
      <c r="AV294" s="17">
        <f>IF(AB294="","",IF(AV293="",AB294,MAX(AV293,AB294)))</f>
        <v/>
      </c>
      <c r="AW294" s="17">
        <f>IF(AC294="","",IF(AW293="",AC294,MAX(AW293,AC294)))</f>
        <v/>
      </c>
      <c r="AX294" s="17">
        <f>IF(AD294="","",IF(AX293="",AD294,MAX(AX293,AD294)))</f>
        <v/>
      </c>
      <c r="AY294" s="17">
        <f>IF(Z294="","",AT294-Z294)</f>
        <v/>
      </c>
      <c r="AZ294" s="17">
        <f>IF(AA294="","",AU294-AA294)</f>
        <v/>
      </c>
      <c r="BA294" s="17">
        <f>IF(AB294="","",AV294-AB294)</f>
        <v/>
      </c>
      <c r="BB294" s="17">
        <f>IF(AC294="","",AW294-AC294)</f>
        <v/>
      </c>
      <c r="BC294" s="17">
        <f>IF(AD294="","",AX294-AD294)</f>
        <v/>
      </c>
      <c r="BD294" s="17">
        <f>IF(OR(AE294="",B294=""),"",SUMIFS($AE$2:AE294,$B$2:B294,B294))</f>
        <v/>
      </c>
      <c r="BE294" s="17">
        <f>IF(OR(AF294="",B294=""),"",SUMIFS($AF$2:AF294,$B$2:B294,B294))</f>
        <v/>
      </c>
      <c r="BF294" s="17">
        <f>IF(OR(AG294="",B294=""),"",SUMIFS($AG$2:AG294,$B$2:B294,B294))</f>
        <v/>
      </c>
      <c r="BG294" s="17">
        <f>IF(OR(AH294="",B294=""),"",SUMIFS($AH$2:AH294,$B$2:B294,B294))</f>
        <v/>
      </c>
      <c r="BH294" s="17">
        <f>IF(OR(AI294="",B294=""),"",SUMIFS($AI$2:AI294,$B$2:B294,B294))</f>
        <v/>
      </c>
      <c r="BI294" s="17">
        <f>IF(AJ294="","",IF(BI293="",AJ294,MAX(BI293,AJ294)))</f>
        <v/>
      </c>
      <c r="BJ294" s="17">
        <f>IF(AK294="","",IF(BJ293="",AK294,MAX(BJ293,AK294)))</f>
        <v/>
      </c>
      <c r="BK294" s="17">
        <f>IF(AL294="","",IF(BK293="",AL294,MAX(BK293,AL294)))</f>
        <v/>
      </c>
      <c r="BL294" s="17">
        <f>IF(AM294="","",IF(BL293="",AM294,MAX(BL293,AM294)))</f>
        <v/>
      </c>
      <c r="BM294" s="17">
        <f>IF(AN294="","",IF(BM293="",AN294,MAX(BM293,AN294)))</f>
        <v/>
      </c>
      <c r="BN294" s="17">
        <f>IF(AJ294="","",BI294-AJ294)</f>
        <v/>
      </c>
      <c r="BO294" s="17">
        <f>IF(AK294="","",BJ294-AK294)</f>
        <v/>
      </c>
      <c r="BP294" s="17">
        <f>IF(AL294="","",BK294-AL294)</f>
        <v/>
      </c>
      <c r="BQ294" s="17">
        <f>IF(AM294="","",BL294-AM294)</f>
        <v/>
      </c>
      <c r="BR294" s="17">
        <f>IF(AN294="","",BM294-AN294)</f>
        <v/>
      </c>
    </row>
    <row r="295">
      <c r="A295">
        <f>ROW()-1</f>
        <v/>
      </c>
      <c r="B295" s="9" t="n"/>
      <c r="C295" s="12" t="n"/>
      <c r="D295" s="11">
        <f>IF(B295="","",CHOOSE(WEEKDAY(B295,2),"Lu","Ma","Mi","Jo","Vi","Sa","Du"))</f>
        <v/>
      </c>
      <c r="E295" s="11">
        <f>IF(OR(B295="",C295=""),"",IF(OR(WEEKDAY(B295,2)=1,WEEKDAY(B295,2)=5),"D",IF(AND(C295&gt;=TIME(15,30,0),C295&lt;TIME(16,30,0)),"C",IF(AND(AND(WEEKDAY(B295,2)&gt;=2,WEEKDAY(B295,2)&lt;=4),C295&gt;=TIME(16,35,0),C295&lt;TIME(17,0,0)),"A1",IF(AND(AND(WEEKDAY(B295,2)&gt;=2,WEEKDAY(B295,2)&lt;=4),C295&gt;=TIME(17,0,0),C295&lt;TIME(18,0,0)),"A2",IF(AND(AND(WEEKDAY(B295,2)&gt;=2,WEEKDAY(B295,2)&lt;=4),C295&gt;=TIME(18,0,0),C295&lt;TIME(19,0,0)),"A3",IF(AND(AND(WEEKDAY(B295,2)&gt;=2,WEEKDAY(B295,2)&lt;=4),C295&gt;=TIME(22,0,0),C295&lt;TIME(22,45,0)),"B","Other")))))))</f>
        <v/>
      </c>
      <c r="F295" s="12" t="n"/>
      <c r="G295" s="12" t="n"/>
      <c r="H295" s="12" t="n"/>
      <c r="I295" s="12" t="n"/>
      <c r="J295" s="13" t="n"/>
      <c r="K295" s="13" t="n"/>
      <c r="L295" s="13" t="n"/>
      <c r="M295" s="13" t="n"/>
      <c r="N295" s="12" t="n"/>
      <c r="O295" s="12" t="n"/>
      <c r="P295" s="14">
        <f>IF(N295="","",IF(N295="SL",-1,K295/J295))</f>
        <v/>
      </c>
      <c r="Q295" s="14">
        <f>IF(N295="","",IF(OR(N295="SL",N295="TP0"),-1,L295/J295))</f>
        <v/>
      </c>
      <c r="R295" s="14">
        <f>IF(N295="","",IF(N295="TP2",M295/J295,-1))</f>
        <v/>
      </c>
      <c r="S295" s="14">
        <f>IF(N295="","",IF(N295="SL",-1,IF(N295="TP0",0.5*K295/J295,0.5*(K295+L295)/J295)))</f>
        <v/>
      </c>
      <c r="T295" s="14">
        <f>IF(N295="","",IF(N295="SL",-1,IF(N295="TP0",0.5*K295/J295-0.5,0.5*(K295+L295)/J295)))</f>
        <v/>
      </c>
      <c r="U295" s="15">
        <f>IF(P295="","",P295*J295/100*Config!$B$4)</f>
        <v/>
      </c>
      <c r="V295" s="15">
        <f>IF(Q295="","",Q295*J295/100*Config!$B$4)</f>
        <v/>
      </c>
      <c r="W295" s="15">
        <f>IF(R295="","",R295*J295/100*Config!$B$4)</f>
        <v/>
      </c>
      <c r="X295" s="15">
        <f>IF(S295="","",S295*J295/100*Config!$B$4)</f>
        <v/>
      </c>
      <c r="Y295" s="15">
        <f>IF(T295="","",T295*J295/100*Config!$B$4)</f>
        <v/>
      </c>
      <c r="Z295" s="15">
        <f>IF(U295="","",Config!$B$4 + SUM($U$2:U295))</f>
        <v/>
      </c>
      <c r="AA295" s="15">
        <f>IF(V295="","",Config!$B$4 + SUM($V$2:V295))</f>
        <v/>
      </c>
      <c r="AB295" s="15">
        <f>IF(W295="","",Config!$B$4 + SUM($W$2:W295))</f>
        <v/>
      </c>
      <c r="AC295" s="15">
        <f>IF(X295="","",Config!$B$4 + SUM($X$2:X295))</f>
        <v/>
      </c>
      <c r="AD295" s="15">
        <f>IF(Y295="","",Config!$B$4 + SUM($Y$2:Y295))</f>
        <v/>
      </c>
      <c r="AE295" s="15">
        <f>IF(P295="","",P295*J295/100*Config!$B$11)</f>
        <v/>
      </c>
      <c r="AF295" s="15">
        <f>IF(Q295="","",Q295*J295/100*Config!$B$11)</f>
        <v/>
      </c>
      <c r="AG295" s="15">
        <f>IF(R295="","",R295*J295/100*Config!$B$11)</f>
        <v/>
      </c>
      <c r="AH295" s="15">
        <f>IF(S295="","",S295*J295/100*Config!$B$11)</f>
        <v/>
      </c>
      <c r="AI295" s="15">
        <f>IF(T295="","",T295*J295/100*Config!$B$11)</f>
        <v/>
      </c>
      <c r="AJ295" s="15">
        <f>IF(AE295="","",Config!$B$9 + SUM($AE$2:AE295))</f>
        <v/>
      </c>
      <c r="AK295" s="15">
        <f>IF(AF295="","",Config!$B$9 + SUM($AF$2:AF295))</f>
        <v/>
      </c>
      <c r="AL295" s="15">
        <f>IF(AG295="","",Config!$B$9 + SUM($AG$2:AG295))</f>
        <v/>
      </c>
      <c r="AM295" s="15">
        <f>IF(AH295="","",Config!$B$9 + SUM($AH$2:AH295))</f>
        <v/>
      </c>
      <c r="AN295" s="15">
        <f>IF(AI295="","",Config!$B$9 + SUM($AI$2:AI295))</f>
        <v/>
      </c>
      <c r="AO295" s="16">
        <f>IF(P295="","",IF(P295&gt;0,1,0))</f>
        <v/>
      </c>
      <c r="AP295" s="16">
        <f>IF(Q295="","",IF(Q295&gt;0,1,0))</f>
        <v/>
      </c>
      <c r="AQ295" s="16">
        <f>IF(R295="","",IF(R295&gt;0,1,0))</f>
        <v/>
      </c>
      <c r="AR295" s="16">
        <f>IF(S295="","",IF(S295&gt;0,1,0))</f>
        <v/>
      </c>
      <c r="AS295" s="16">
        <f>IF(T295="","",IF(T295&gt;0,1,0))</f>
        <v/>
      </c>
      <c r="AT295" s="17">
        <f>IF(Z295="","",IF(AT294="",Z295,MAX(AT294,Z295)))</f>
        <v/>
      </c>
      <c r="AU295" s="17">
        <f>IF(AA295="","",IF(AU294="",AA295,MAX(AU294,AA295)))</f>
        <v/>
      </c>
      <c r="AV295" s="17">
        <f>IF(AB295="","",IF(AV294="",AB295,MAX(AV294,AB295)))</f>
        <v/>
      </c>
      <c r="AW295" s="17">
        <f>IF(AC295="","",IF(AW294="",AC295,MAX(AW294,AC295)))</f>
        <v/>
      </c>
      <c r="AX295" s="17">
        <f>IF(AD295="","",IF(AX294="",AD295,MAX(AX294,AD295)))</f>
        <v/>
      </c>
      <c r="AY295" s="17">
        <f>IF(Z295="","",AT295-Z295)</f>
        <v/>
      </c>
      <c r="AZ295" s="17">
        <f>IF(AA295="","",AU295-AA295)</f>
        <v/>
      </c>
      <c r="BA295" s="17">
        <f>IF(AB295="","",AV295-AB295)</f>
        <v/>
      </c>
      <c r="BB295" s="17">
        <f>IF(AC295="","",AW295-AC295)</f>
        <v/>
      </c>
      <c r="BC295" s="17">
        <f>IF(AD295="","",AX295-AD295)</f>
        <v/>
      </c>
      <c r="BD295" s="17">
        <f>IF(OR(AE295="",B295=""),"",SUMIFS($AE$2:AE295,$B$2:B295,B295))</f>
        <v/>
      </c>
      <c r="BE295" s="17">
        <f>IF(OR(AF295="",B295=""),"",SUMIFS($AF$2:AF295,$B$2:B295,B295))</f>
        <v/>
      </c>
      <c r="BF295" s="17">
        <f>IF(OR(AG295="",B295=""),"",SUMIFS($AG$2:AG295,$B$2:B295,B295))</f>
        <v/>
      </c>
      <c r="BG295" s="17">
        <f>IF(OR(AH295="",B295=""),"",SUMIFS($AH$2:AH295,$B$2:B295,B295))</f>
        <v/>
      </c>
      <c r="BH295" s="17">
        <f>IF(OR(AI295="",B295=""),"",SUMIFS($AI$2:AI295,$B$2:B295,B295))</f>
        <v/>
      </c>
      <c r="BI295" s="17">
        <f>IF(AJ295="","",IF(BI294="",AJ295,MAX(BI294,AJ295)))</f>
        <v/>
      </c>
      <c r="BJ295" s="17">
        <f>IF(AK295="","",IF(BJ294="",AK295,MAX(BJ294,AK295)))</f>
        <v/>
      </c>
      <c r="BK295" s="17">
        <f>IF(AL295="","",IF(BK294="",AL295,MAX(BK294,AL295)))</f>
        <v/>
      </c>
      <c r="BL295" s="17">
        <f>IF(AM295="","",IF(BL294="",AM295,MAX(BL294,AM295)))</f>
        <v/>
      </c>
      <c r="BM295" s="17">
        <f>IF(AN295="","",IF(BM294="",AN295,MAX(BM294,AN295)))</f>
        <v/>
      </c>
      <c r="BN295" s="17">
        <f>IF(AJ295="","",BI295-AJ295)</f>
        <v/>
      </c>
      <c r="BO295" s="17">
        <f>IF(AK295="","",BJ295-AK295)</f>
        <v/>
      </c>
      <c r="BP295" s="17">
        <f>IF(AL295="","",BK295-AL295)</f>
        <v/>
      </c>
      <c r="BQ295" s="17">
        <f>IF(AM295="","",BL295-AM295)</f>
        <v/>
      </c>
      <c r="BR295" s="17">
        <f>IF(AN295="","",BM295-AN295)</f>
        <v/>
      </c>
    </row>
    <row r="296">
      <c r="A296">
        <f>ROW()-1</f>
        <v/>
      </c>
      <c r="B296" s="9" t="n"/>
      <c r="C296" s="12" t="n"/>
      <c r="D296" s="11">
        <f>IF(B296="","",CHOOSE(WEEKDAY(B296,2),"Lu","Ma","Mi","Jo","Vi","Sa","Du"))</f>
        <v/>
      </c>
      <c r="E296" s="11">
        <f>IF(OR(B296="",C296=""),"",IF(OR(WEEKDAY(B296,2)=1,WEEKDAY(B296,2)=5),"D",IF(AND(C296&gt;=TIME(15,30,0),C296&lt;TIME(16,30,0)),"C",IF(AND(AND(WEEKDAY(B296,2)&gt;=2,WEEKDAY(B296,2)&lt;=4),C296&gt;=TIME(16,35,0),C296&lt;TIME(17,0,0)),"A1",IF(AND(AND(WEEKDAY(B296,2)&gt;=2,WEEKDAY(B296,2)&lt;=4),C296&gt;=TIME(17,0,0),C296&lt;TIME(18,0,0)),"A2",IF(AND(AND(WEEKDAY(B296,2)&gt;=2,WEEKDAY(B296,2)&lt;=4),C296&gt;=TIME(18,0,0),C296&lt;TIME(19,0,0)),"A3",IF(AND(AND(WEEKDAY(B296,2)&gt;=2,WEEKDAY(B296,2)&lt;=4),C296&gt;=TIME(22,0,0),C296&lt;TIME(22,45,0)),"B","Other")))))))</f>
        <v/>
      </c>
      <c r="F296" s="12" t="n"/>
      <c r="G296" s="12" t="n"/>
      <c r="H296" s="12" t="n"/>
      <c r="I296" s="12" t="n"/>
      <c r="J296" s="13" t="n"/>
      <c r="K296" s="13" t="n"/>
      <c r="L296" s="13" t="n"/>
      <c r="M296" s="13" t="n"/>
      <c r="N296" s="12" t="n"/>
      <c r="O296" s="12" t="n"/>
      <c r="P296" s="14">
        <f>IF(N296="","",IF(N296="SL",-1,K296/J296))</f>
        <v/>
      </c>
      <c r="Q296" s="14">
        <f>IF(N296="","",IF(OR(N296="SL",N296="TP0"),-1,L296/J296))</f>
        <v/>
      </c>
      <c r="R296" s="14">
        <f>IF(N296="","",IF(N296="TP2",M296/J296,-1))</f>
        <v/>
      </c>
      <c r="S296" s="14">
        <f>IF(N296="","",IF(N296="SL",-1,IF(N296="TP0",0.5*K296/J296,0.5*(K296+L296)/J296)))</f>
        <v/>
      </c>
      <c r="T296" s="14">
        <f>IF(N296="","",IF(N296="SL",-1,IF(N296="TP0",0.5*K296/J296-0.5,0.5*(K296+L296)/J296)))</f>
        <v/>
      </c>
      <c r="U296" s="15">
        <f>IF(P296="","",P296*J296/100*Config!$B$4)</f>
        <v/>
      </c>
      <c r="V296" s="15">
        <f>IF(Q296="","",Q296*J296/100*Config!$B$4)</f>
        <v/>
      </c>
      <c r="W296" s="15">
        <f>IF(R296="","",R296*J296/100*Config!$B$4)</f>
        <v/>
      </c>
      <c r="X296" s="15">
        <f>IF(S296="","",S296*J296/100*Config!$B$4)</f>
        <v/>
      </c>
      <c r="Y296" s="15">
        <f>IF(T296="","",T296*J296/100*Config!$B$4)</f>
        <v/>
      </c>
      <c r="Z296" s="15">
        <f>IF(U296="","",Config!$B$4 + SUM($U$2:U296))</f>
        <v/>
      </c>
      <c r="AA296" s="15">
        <f>IF(V296="","",Config!$B$4 + SUM($V$2:V296))</f>
        <v/>
      </c>
      <c r="AB296" s="15">
        <f>IF(W296="","",Config!$B$4 + SUM($W$2:W296))</f>
        <v/>
      </c>
      <c r="AC296" s="15">
        <f>IF(X296="","",Config!$B$4 + SUM($X$2:X296))</f>
        <v/>
      </c>
      <c r="AD296" s="15">
        <f>IF(Y296="","",Config!$B$4 + SUM($Y$2:Y296))</f>
        <v/>
      </c>
      <c r="AE296" s="15">
        <f>IF(P296="","",P296*J296/100*Config!$B$11)</f>
        <v/>
      </c>
      <c r="AF296" s="15">
        <f>IF(Q296="","",Q296*J296/100*Config!$B$11)</f>
        <v/>
      </c>
      <c r="AG296" s="15">
        <f>IF(R296="","",R296*J296/100*Config!$B$11)</f>
        <v/>
      </c>
      <c r="AH296" s="15">
        <f>IF(S296="","",S296*J296/100*Config!$B$11)</f>
        <v/>
      </c>
      <c r="AI296" s="15">
        <f>IF(T296="","",T296*J296/100*Config!$B$11)</f>
        <v/>
      </c>
      <c r="AJ296" s="15">
        <f>IF(AE296="","",Config!$B$9 + SUM($AE$2:AE296))</f>
        <v/>
      </c>
      <c r="AK296" s="15">
        <f>IF(AF296="","",Config!$B$9 + SUM($AF$2:AF296))</f>
        <v/>
      </c>
      <c r="AL296" s="15">
        <f>IF(AG296="","",Config!$B$9 + SUM($AG$2:AG296))</f>
        <v/>
      </c>
      <c r="AM296" s="15">
        <f>IF(AH296="","",Config!$B$9 + SUM($AH$2:AH296))</f>
        <v/>
      </c>
      <c r="AN296" s="15">
        <f>IF(AI296="","",Config!$B$9 + SUM($AI$2:AI296))</f>
        <v/>
      </c>
      <c r="AO296" s="16">
        <f>IF(P296="","",IF(P296&gt;0,1,0))</f>
        <v/>
      </c>
      <c r="AP296" s="16">
        <f>IF(Q296="","",IF(Q296&gt;0,1,0))</f>
        <v/>
      </c>
      <c r="AQ296" s="16">
        <f>IF(R296="","",IF(R296&gt;0,1,0))</f>
        <v/>
      </c>
      <c r="AR296" s="16">
        <f>IF(S296="","",IF(S296&gt;0,1,0))</f>
        <v/>
      </c>
      <c r="AS296" s="16">
        <f>IF(T296="","",IF(T296&gt;0,1,0))</f>
        <v/>
      </c>
      <c r="AT296" s="17">
        <f>IF(Z296="","",IF(AT295="",Z296,MAX(AT295,Z296)))</f>
        <v/>
      </c>
      <c r="AU296" s="17">
        <f>IF(AA296="","",IF(AU295="",AA296,MAX(AU295,AA296)))</f>
        <v/>
      </c>
      <c r="AV296" s="17">
        <f>IF(AB296="","",IF(AV295="",AB296,MAX(AV295,AB296)))</f>
        <v/>
      </c>
      <c r="AW296" s="17">
        <f>IF(AC296="","",IF(AW295="",AC296,MAX(AW295,AC296)))</f>
        <v/>
      </c>
      <c r="AX296" s="17">
        <f>IF(AD296="","",IF(AX295="",AD296,MAX(AX295,AD296)))</f>
        <v/>
      </c>
      <c r="AY296" s="17">
        <f>IF(Z296="","",AT296-Z296)</f>
        <v/>
      </c>
      <c r="AZ296" s="17">
        <f>IF(AA296="","",AU296-AA296)</f>
        <v/>
      </c>
      <c r="BA296" s="17">
        <f>IF(AB296="","",AV296-AB296)</f>
        <v/>
      </c>
      <c r="BB296" s="17">
        <f>IF(AC296="","",AW296-AC296)</f>
        <v/>
      </c>
      <c r="BC296" s="17">
        <f>IF(AD296="","",AX296-AD296)</f>
        <v/>
      </c>
      <c r="BD296" s="17">
        <f>IF(OR(AE296="",B296=""),"",SUMIFS($AE$2:AE296,$B$2:B296,B296))</f>
        <v/>
      </c>
      <c r="BE296" s="17">
        <f>IF(OR(AF296="",B296=""),"",SUMIFS($AF$2:AF296,$B$2:B296,B296))</f>
        <v/>
      </c>
      <c r="BF296" s="17">
        <f>IF(OR(AG296="",B296=""),"",SUMIFS($AG$2:AG296,$B$2:B296,B296))</f>
        <v/>
      </c>
      <c r="BG296" s="17">
        <f>IF(OR(AH296="",B296=""),"",SUMIFS($AH$2:AH296,$B$2:B296,B296))</f>
        <v/>
      </c>
      <c r="BH296" s="17">
        <f>IF(OR(AI296="",B296=""),"",SUMIFS($AI$2:AI296,$B$2:B296,B296))</f>
        <v/>
      </c>
      <c r="BI296" s="17">
        <f>IF(AJ296="","",IF(BI295="",AJ296,MAX(BI295,AJ296)))</f>
        <v/>
      </c>
      <c r="BJ296" s="17">
        <f>IF(AK296="","",IF(BJ295="",AK296,MAX(BJ295,AK296)))</f>
        <v/>
      </c>
      <c r="BK296" s="17">
        <f>IF(AL296="","",IF(BK295="",AL296,MAX(BK295,AL296)))</f>
        <v/>
      </c>
      <c r="BL296" s="17">
        <f>IF(AM296="","",IF(BL295="",AM296,MAX(BL295,AM296)))</f>
        <v/>
      </c>
      <c r="BM296" s="17">
        <f>IF(AN296="","",IF(BM295="",AN296,MAX(BM295,AN296)))</f>
        <v/>
      </c>
      <c r="BN296" s="17">
        <f>IF(AJ296="","",BI296-AJ296)</f>
        <v/>
      </c>
      <c r="BO296" s="17">
        <f>IF(AK296="","",BJ296-AK296)</f>
        <v/>
      </c>
      <c r="BP296" s="17">
        <f>IF(AL296="","",BK296-AL296)</f>
        <v/>
      </c>
      <c r="BQ296" s="17">
        <f>IF(AM296="","",BL296-AM296)</f>
        <v/>
      </c>
      <c r="BR296" s="17">
        <f>IF(AN296="","",BM296-AN296)</f>
        <v/>
      </c>
    </row>
    <row r="297">
      <c r="A297">
        <f>ROW()-1</f>
        <v/>
      </c>
      <c r="B297" s="9" t="n"/>
      <c r="C297" s="12" t="n"/>
      <c r="D297" s="11">
        <f>IF(B297="","",CHOOSE(WEEKDAY(B297,2),"Lu","Ma","Mi","Jo","Vi","Sa","Du"))</f>
        <v/>
      </c>
      <c r="E297" s="11">
        <f>IF(OR(B297="",C297=""),"",IF(OR(WEEKDAY(B297,2)=1,WEEKDAY(B297,2)=5),"D",IF(AND(C297&gt;=TIME(15,30,0),C297&lt;TIME(16,30,0)),"C",IF(AND(AND(WEEKDAY(B297,2)&gt;=2,WEEKDAY(B297,2)&lt;=4),C297&gt;=TIME(16,35,0),C297&lt;TIME(17,0,0)),"A1",IF(AND(AND(WEEKDAY(B297,2)&gt;=2,WEEKDAY(B297,2)&lt;=4),C297&gt;=TIME(17,0,0),C297&lt;TIME(18,0,0)),"A2",IF(AND(AND(WEEKDAY(B297,2)&gt;=2,WEEKDAY(B297,2)&lt;=4),C297&gt;=TIME(18,0,0),C297&lt;TIME(19,0,0)),"A3",IF(AND(AND(WEEKDAY(B297,2)&gt;=2,WEEKDAY(B297,2)&lt;=4),C297&gt;=TIME(22,0,0),C297&lt;TIME(22,45,0)),"B","Other")))))))</f>
        <v/>
      </c>
      <c r="F297" s="12" t="n"/>
      <c r="G297" s="12" t="n"/>
      <c r="H297" s="12" t="n"/>
      <c r="I297" s="12" t="n"/>
      <c r="J297" s="13" t="n"/>
      <c r="K297" s="13" t="n"/>
      <c r="L297" s="13" t="n"/>
      <c r="M297" s="13" t="n"/>
      <c r="N297" s="12" t="n"/>
      <c r="O297" s="12" t="n"/>
      <c r="P297" s="14">
        <f>IF(N297="","",IF(N297="SL",-1,K297/J297))</f>
        <v/>
      </c>
      <c r="Q297" s="14">
        <f>IF(N297="","",IF(OR(N297="SL",N297="TP0"),-1,L297/J297))</f>
        <v/>
      </c>
      <c r="R297" s="14">
        <f>IF(N297="","",IF(N297="TP2",M297/J297,-1))</f>
        <v/>
      </c>
      <c r="S297" s="14">
        <f>IF(N297="","",IF(N297="SL",-1,IF(N297="TP0",0.5*K297/J297,0.5*(K297+L297)/J297)))</f>
        <v/>
      </c>
      <c r="T297" s="14">
        <f>IF(N297="","",IF(N297="SL",-1,IF(N297="TP0",0.5*K297/J297-0.5,0.5*(K297+L297)/J297)))</f>
        <v/>
      </c>
      <c r="U297" s="15">
        <f>IF(P297="","",P297*J297/100*Config!$B$4)</f>
        <v/>
      </c>
      <c r="V297" s="15">
        <f>IF(Q297="","",Q297*J297/100*Config!$B$4)</f>
        <v/>
      </c>
      <c r="W297" s="15">
        <f>IF(R297="","",R297*J297/100*Config!$B$4)</f>
        <v/>
      </c>
      <c r="X297" s="15">
        <f>IF(S297="","",S297*J297/100*Config!$B$4)</f>
        <v/>
      </c>
      <c r="Y297" s="15">
        <f>IF(T297="","",T297*J297/100*Config!$B$4)</f>
        <v/>
      </c>
      <c r="Z297" s="15">
        <f>IF(U297="","",Config!$B$4 + SUM($U$2:U297))</f>
        <v/>
      </c>
      <c r="AA297" s="15">
        <f>IF(V297="","",Config!$B$4 + SUM($V$2:V297))</f>
        <v/>
      </c>
      <c r="AB297" s="15">
        <f>IF(W297="","",Config!$B$4 + SUM($W$2:W297))</f>
        <v/>
      </c>
      <c r="AC297" s="15">
        <f>IF(X297="","",Config!$B$4 + SUM($X$2:X297))</f>
        <v/>
      </c>
      <c r="AD297" s="15">
        <f>IF(Y297="","",Config!$B$4 + SUM($Y$2:Y297))</f>
        <v/>
      </c>
      <c r="AE297" s="15">
        <f>IF(P297="","",P297*J297/100*Config!$B$11)</f>
        <v/>
      </c>
      <c r="AF297" s="15">
        <f>IF(Q297="","",Q297*J297/100*Config!$B$11)</f>
        <v/>
      </c>
      <c r="AG297" s="15">
        <f>IF(R297="","",R297*J297/100*Config!$B$11)</f>
        <v/>
      </c>
      <c r="AH297" s="15">
        <f>IF(S297="","",S297*J297/100*Config!$B$11)</f>
        <v/>
      </c>
      <c r="AI297" s="15">
        <f>IF(T297="","",T297*J297/100*Config!$B$11)</f>
        <v/>
      </c>
      <c r="AJ297" s="15">
        <f>IF(AE297="","",Config!$B$9 + SUM($AE$2:AE297))</f>
        <v/>
      </c>
      <c r="AK297" s="15">
        <f>IF(AF297="","",Config!$B$9 + SUM($AF$2:AF297))</f>
        <v/>
      </c>
      <c r="AL297" s="15">
        <f>IF(AG297="","",Config!$B$9 + SUM($AG$2:AG297))</f>
        <v/>
      </c>
      <c r="AM297" s="15">
        <f>IF(AH297="","",Config!$B$9 + SUM($AH$2:AH297))</f>
        <v/>
      </c>
      <c r="AN297" s="15">
        <f>IF(AI297="","",Config!$B$9 + SUM($AI$2:AI297))</f>
        <v/>
      </c>
      <c r="AO297" s="16">
        <f>IF(P297="","",IF(P297&gt;0,1,0))</f>
        <v/>
      </c>
      <c r="AP297" s="16">
        <f>IF(Q297="","",IF(Q297&gt;0,1,0))</f>
        <v/>
      </c>
      <c r="AQ297" s="16">
        <f>IF(R297="","",IF(R297&gt;0,1,0))</f>
        <v/>
      </c>
      <c r="AR297" s="16">
        <f>IF(S297="","",IF(S297&gt;0,1,0))</f>
        <v/>
      </c>
      <c r="AS297" s="16">
        <f>IF(T297="","",IF(T297&gt;0,1,0))</f>
        <v/>
      </c>
      <c r="AT297" s="17">
        <f>IF(Z297="","",IF(AT296="",Z297,MAX(AT296,Z297)))</f>
        <v/>
      </c>
      <c r="AU297" s="17">
        <f>IF(AA297="","",IF(AU296="",AA297,MAX(AU296,AA297)))</f>
        <v/>
      </c>
      <c r="AV297" s="17">
        <f>IF(AB297="","",IF(AV296="",AB297,MAX(AV296,AB297)))</f>
        <v/>
      </c>
      <c r="AW297" s="17">
        <f>IF(AC297="","",IF(AW296="",AC297,MAX(AW296,AC297)))</f>
        <v/>
      </c>
      <c r="AX297" s="17">
        <f>IF(AD297="","",IF(AX296="",AD297,MAX(AX296,AD297)))</f>
        <v/>
      </c>
      <c r="AY297" s="17">
        <f>IF(Z297="","",AT297-Z297)</f>
        <v/>
      </c>
      <c r="AZ297" s="17">
        <f>IF(AA297="","",AU297-AA297)</f>
        <v/>
      </c>
      <c r="BA297" s="17">
        <f>IF(AB297="","",AV297-AB297)</f>
        <v/>
      </c>
      <c r="BB297" s="17">
        <f>IF(AC297="","",AW297-AC297)</f>
        <v/>
      </c>
      <c r="BC297" s="17">
        <f>IF(AD297="","",AX297-AD297)</f>
        <v/>
      </c>
      <c r="BD297" s="17">
        <f>IF(OR(AE297="",B297=""),"",SUMIFS($AE$2:AE297,$B$2:B297,B297))</f>
        <v/>
      </c>
      <c r="BE297" s="17">
        <f>IF(OR(AF297="",B297=""),"",SUMIFS($AF$2:AF297,$B$2:B297,B297))</f>
        <v/>
      </c>
      <c r="BF297" s="17">
        <f>IF(OR(AG297="",B297=""),"",SUMIFS($AG$2:AG297,$B$2:B297,B297))</f>
        <v/>
      </c>
      <c r="BG297" s="17">
        <f>IF(OR(AH297="",B297=""),"",SUMIFS($AH$2:AH297,$B$2:B297,B297))</f>
        <v/>
      </c>
      <c r="BH297" s="17">
        <f>IF(OR(AI297="",B297=""),"",SUMIFS($AI$2:AI297,$B$2:B297,B297))</f>
        <v/>
      </c>
      <c r="BI297" s="17">
        <f>IF(AJ297="","",IF(BI296="",AJ297,MAX(BI296,AJ297)))</f>
        <v/>
      </c>
      <c r="BJ297" s="17">
        <f>IF(AK297="","",IF(BJ296="",AK297,MAX(BJ296,AK297)))</f>
        <v/>
      </c>
      <c r="BK297" s="17">
        <f>IF(AL297="","",IF(BK296="",AL297,MAX(BK296,AL297)))</f>
        <v/>
      </c>
      <c r="BL297" s="17">
        <f>IF(AM297="","",IF(BL296="",AM297,MAX(BL296,AM297)))</f>
        <v/>
      </c>
      <c r="BM297" s="17">
        <f>IF(AN297="","",IF(BM296="",AN297,MAX(BM296,AN297)))</f>
        <v/>
      </c>
      <c r="BN297" s="17">
        <f>IF(AJ297="","",BI297-AJ297)</f>
        <v/>
      </c>
      <c r="BO297" s="17">
        <f>IF(AK297="","",BJ297-AK297)</f>
        <v/>
      </c>
      <c r="BP297" s="17">
        <f>IF(AL297="","",BK297-AL297)</f>
        <v/>
      </c>
      <c r="BQ297" s="17">
        <f>IF(AM297="","",BL297-AM297)</f>
        <v/>
      </c>
      <c r="BR297" s="17">
        <f>IF(AN297="","",BM297-AN297)</f>
        <v/>
      </c>
    </row>
    <row r="298">
      <c r="A298">
        <f>ROW()-1</f>
        <v/>
      </c>
      <c r="B298" s="9" t="n"/>
      <c r="C298" s="12" t="n"/>
      <c r="D298" s="11">
        <f>IF(B298="","",CHOOSE(WEEKDAY(B298,2),"Lu","Ma","Mi","Jo","Vi","Sa","Du"))</f>
        <v/>
      </c>
      <c r="E298" s="11">
        <f>IF(OR(B298="",C298=""),"",IF(OR(WEEKDAY(B298,2)=1,WEEKDAY(B298,2)=5),"D",IF(AND(C298&gt;=TIME(15,30,0),C298&lt;TIME(16,30,0)),"C",IF(AND(AND(WEEKDAY(B298,2)&gt;=2,WEEKDAY(B298,2)&lt;=4),C298&gt;=TIME(16,35,0),C298&lt;TIME(17,0,0)),"A1",IF(AND(AND(WEEKDAY(B298,2)&gt;=2,WEEKDAY(B298,2)&lt;=4),C298&gt;=TIME(17,0,0),C298&lt;TIME(18,0,0)),"A2",IF(AND(AND(WEEKDAY(B298,2)&gt;=2,WEEKDAY(B298,2)&lt;=4),C298&gt;=TIME(18,0,0),C298&lt;TIME(19,0,0)),"A3",IF(AND(AND(WEEKDAY(B298,2)&gt;=2,WEEKDAY(B298,2)&lt;=4),C298&gt;=TIME(22,0,0),C298&lt;TIME(22,45,0)),"B","Other")))))))</f>
        <v/>
      </c>
      <c r="F298" s="12" t="n"/>
      <c r="G298" s="12" t="n"/>
      <c r="H298" s="12" t="n"/>
      <c r="I298" s="12" t="n"/>
      <c r="J298" s="13" t="n"/>
      <c r="K298" s="13" t="n"/>
      <c r="L298" s="13" t="n"/>
      <c r="M298" s="13" t="n"/>
      <c r="N298" s="12" t="n"/>
      <c r="O298" s="12" t="n"/>
      <c r="P298" s="14">
        <f>IF(N298="","",IF(N298="SL",-1,K298/J298))</f>
        <v/>
      </c>
      <c r="Q298" s="14">
        <f>IF(N298="","",IF(OR(N298="SL",N298="TP0"),-1,L298/J298))</f>
        <v/>
      </c>
      <c r="R298" s="14">
        <f>IF(N298="","",IF(N298="TP2",M298/J298,-1))</f>
        <v/>
      </c>
      <c r="S298" s="14">
        <f>IF(N298="","",IF(N298="SL",-1,IF(N298="TP0",0.5*K298/J298,0.5*(K298+L298)/J298)))</f>
        <v/>
      </c>
      <c r="T298" s="14">
        <f>IF(N298="","",IF(N298="SL",-1,IF(N298="TP0",0.5*K298/J298-0.5,0.5*(K298+L298)/J298)))</f>
        <v/>
      </c>
      <c r="U298" s="15">
        <f>IF(P298="","",P298*J298/100*Config!$B$4)</f>
        <v/>
      </c>
      <c r="V298" s="15">
        <f>IF(Q298="","",Q298*J298/100*Config!$B$4)</f>
        <v/>
      </c>
      <c r="W298" s="15">
        <f>IF(R298="","",R298*J298/100*Config!$B$4)</f>
        <v/>
      </c>
      <c r="X298" s="15">
        <f>IF(S298="","",S298*J298/100*Config!$B$4)</f>
        <v/>
      </c>
      <c r="Y298" s="15">
        <f>IF(T298="","",T298*J298/100*Config!$B$4)</f>
        <v/>
      </c>
      <c r="Z298" s="15">
        <f>IF(U298="","",Config!$B$4 + SUM($U$2:U298))</f>
        <v/>
      </c>
      <c r="AA298" s="15">
        <f>IF(V298="","",Config!$B$4 + SUM($V$2:V298))</f>
        <v/>
      </c>
      <c r="AB298" s="15">
        <f>IF(W298="","",Config!$B$4 + SUM($W$2:W298))</f>
        <v/>
      </c>
      <c r="AC298" s="15">
        <f>IF(X298="","",Config!$B$4 + SUM($X$2:X298))</f>
        <v/>
      </c>
      <c r="AD298" s="15">
        <f>IF(Y298="","",Config!$B$4 + SUM($Y$2:Y298))</f>
        <v/>
      </c>
      <c r="AE298" s="15">
        <f>IF(P298="","",P298*J298/100*Config!$B$11)</f>
        <v/>
      </c>
      <c r="AF298" s="15">
        <f>IF(Q298="","",Q298*J298/100*Config!$B$11)</f>
        <v/>
      </c>
      <c r="AG298" s="15">
        <f>IF(R298="","",R298*J298/100*Config!$B$11)</f>
        <v/>
      </c>
      <c r="AH298" s="15">
        <f>IF(S298="","",S298*J298/100*Config!$B$11)</f>
        <v/>
      </c>
      <c r="AI298" s="15">
        <f>IF(T298="","",T298*J298/100*Config!$B$11)</f>
        <v/>
      </c>
      <c r="AJ298" s="15">
        <f>IF(AE298="","",Config!$B$9 + SUM($AE$2:AE298))</f>
        <v/>
      </c>
      <c r="AK298" s="15">
        <f>IF(AF298="","",Config!$B$9 + SUM($AF$2:AF298))</f>
        <v/>
      </c>
      <c r="AL298" s="15">
        <f>IF(AG298="","",Config!$B$9 + SUM($AG$2:AG298))</f>
        <v/>
      </c>
      <c r="AM298" s="15">
        <f>IF(AH298="","",Config!$B$9 + SUM($AH$2:AH298))</f>
        <v/>
      </c>
      <c r="AN298" s="15">
        <f>IF(AI298="","",Config!$B$9 + SUM($AI$2:AI298))</f>
        <v/>
      </c>
      <c r="AO298" s="16">
        <f>IF(P298="","",IF(P298&gt;0,1,0))</f>
        <v/>
      </c>
      <c r="AP298" s="16">
        <f>IF(Q298="","",IF(Q298&gt;0,1,0))</f>
        <v/>
      </c>
      <c r="AQ298" s="16">
        <f>IF(R298="","",IF(R298&gt;0,1,0))</f>
        <v/>
      </c>
      <c r="AR298" s="16">
        <f>IF(S298="","",IF(S298&gt;0,1,0))</f>
        <v/>
      </c>
      <c r="AS298" s="16">
        <f>IF(T298="","",IF(T298&gt;0,1,0))</f>
        <v/>
      </c>
      <c r="AT298" s="17">
        <f>IF(Z298="","",IF(AT297="",Z298,MAX(AT297,Z298)))</f>
        <v/>
      </c>
      <c r="AU298" s="17">
        <f>IF(AA298="","",IF(AU297="",AA298,MAX(AU297,AA298)))</f>
        <v/>
      </c>
      <c r="AV298" s="17">
        <f>IF(AB298="","",IF(AV297="",AB298,MAX(AV297,AB298)))</f>
        <v/>
      </c>
      <c r="AW298" s="17">
        <f>IF(AC298="","",IF(AW297="",AC298,MAX(AW297,AC298)))</f>
        <v/>
      </c>
      <c r="AX298" s="17">
        <f>IF(AD298="","",IF(AX297="",AD298,MAX(AX297,AD298)))</f>
        <v/>
      </c>
      <c r="AY298" s="17">
        <f>IF(Z298="","",AT298-Z298)</f>
        <v/>
      </c>
      <c r="AZ298" s="17">
        <f>IF(AA298="","",AU298-AA298)</f>
        <v/>
      </c>
      <c r="BA298" s="17">
        <f>IF(AB298="","",AV298-AB298)</f>
        <v/>
      </c>
      <c r="BB298" s="17">
        <f>IF(AC298="","",AW298-AC298)</f>
        <v/>
      </c>
      <c r="BC298" s="17">
        <f>IF(AD298="","",AX298-AD298)</f>
        <v/>
      </c>
      <c r="BD298" s="17">
        <f>IF(OR(AE298="",B298=""),"",SUMIFS($AE$2:AE298,$B$2:B298,B298))</f>
        <v/>
      </c>
      <c r="BE298" s="17">
        <f>IF(OR(AF298="",B298=""),"",SUMIFS($AF$2:AF298,$B$2:B298,B298))</f>
        <v/>
      </c>
      <c r="BF298" s="17">
        <f>IF(OR(AG298="",B298=""),"",SUMIFS($AG$2:AG298,$B$2:B298,B298))</f>
        <v/>
      </c>
      <c r="BG298" s="17">
        <f>IF(OR(AH298="",B298=""),"",SUMIFS($AH$2:AH298,$B$2:B298,B298))</f>
        <v/>
      </c>
      <c r="BH298" s="17">
        <f>IF(OR(AI298="",B298=""),"",SUMIFS($AI$2:AI298,$B$2:B298,B298))</f>
        <v/>
      </c>
      <c r="BI298" s="17">
        <f>IF(AJ298="","",IF(BI297="",AJ298,MAX(BI297,AJ298)))</f>
        <v/>
      </c>
      <c r="BJ298" s="17">
        <f>IF(AK298="","",IF(BJ297="",AK298,MAX(BJ297,AK298)))</f>
        <v/>
      </c>
      <c r="BK298" s="17">
        <f>IF(AL298="","",IF(BK297="",AL298,MAX(BK297,AL298)))</f>
        <v/>
      </c>
      <c r="BL298" s="17">
        <f>IF(AM298="","",IF(BL297="",AM298,MAX(BL297,AM298)))</f>
        <v/>
      </c>
      <c r="BM298" s="17">
        <f>IF(AN298="","",IF(BM297="",AN298,MAX(BM297,AN298)))</f>
        <v/>
      </c>
      <c r="BN298" s="17">
        <f>IF(AJ298="","",BI298-AJ298)</f>
        <v/>
      </c>
      <c r="BO298" s="17">
        <f>IF(AK298="","",BJ298-AK298)</f>
        <v/>
      </c>
      <c r="BP298" s="17">
        <f>IF(AL298="","",BK298-AL298)</f>
        <v/>
      </c>
      <c r="BQ298" s="17">
        <f>IF(AM298="","",BL298-AM298)</f>
        <v/>
      </c>
      <c r="BR298" s="17">
        <f>IF(AN298="","",BM298-AN298)</f>
        <v/>
      </c>
    </row>
    <row r="299">
      <c r="A299">
        <f>ROW()-1</f>
        <v/>
      </c>
      <c r="B299" s="9" t="n"/>
      <c r="C299" s="12" t="n"/>
      <c r="D299" s="11">
        <f>IF(B299="","",CHOOSE(WEEKDAY(B299,2),"Lu","Ma","Mi","Jo","Vi","Sa","Du"))</f>
        <v/>
      </c>
      <c r="E299" s="11">
        <f>IF(OR(B299="",C299=""),"",IF(OR(WEEKDAY(B299,2)=1,WEEKDAY(B299,2)=5),"D",IF(AND(C299&gt;=TIME(15,30,0),C299&lt;TIME(16,30,0)),"C",IF(AND(AND(WEEKDAY(B299,2)&gt;=2,WEEKDAY(B299,2)&lt;=4),C299&gt;=TIME(16,35,0),C299&lt;TIME(17,0,0)),"A1",IF(AND(AND(WEEKDAY(B299,2)&gt;=2,WEEKDAY(B299,2)&lt;=4),C299&gt;=TIME(17,0,0),C299&lt;TIME(18,0,0)),"A2",IF(AND(AND(WEEKDAY(B299,2)&gt;=2,WEEKDAY(B299,2)&lt;=4),C299&gt;=TIME(18,0,0),C299&lt;TIME(19,0,0)),"A3",IF(AND(AND(WEEKDAY(B299,2)&gt;=2,WEEKDAY(B299,2)&lt;=4),C299&gt;=TIME(22,0,0),C299&lt;TIME(22,45,0)),"B","Other")))))))</f>
        <v/>
      </c>
      <c r="F299" s="12" t="n"/>
      <c r="G299" s="12" t="n"/>
      <c r="H299" s="12" t="n"/>
      <c r="I299" s="12" t="n"/>
      <c r="J299" s="13" t="n"/>
      <c r="K299" s="13" t="n"/>
      <c r="L299" s="13" t="n"/>
      <c r="M299" s="13" t="n"/>
      <c r="N299" s="12" t="n"/>
      <c r="O299" s="12" t="n"/>
      <c r="P299" s="14">
        <f>IF(N299="","",IF(N299="SL",-1,K299/J299))</f>
        <v/>
      </c>
      <c r="Q299" s="14">
        <f>IF(N299="","",IF(OR(N299="SL",N299="TP0"),-1,L299/J299))</f>
        <v/>
      </c>
      <c r="R299" s="14">
        <f>IF(N299="","",IF(N299="TP2",M299/J299,-1))</f>
        <v/>
      </c>
      <c r="S299" s="14">
        <f>IF(N299="","",IF(N299="SL",-1,IF(N299="TP0",0.5*K299/J299,0.5*(K299+L299)/J299)))</f>
        <v/>
      </c>
      <c r="T299" s="14">
        <f>IF(N299="","",IF(N299="SL",-1,IF(N299="TP0",0.5*K299/J299-0.5,0.5*(K299+L299)/J299)))</f>
        <v/>
      </c>
      <c r="U299" s="15">
        <f>IF(P299="","",P299*J299/100*Config!$B$4)</f>
        <v/>
      </c>
      <c r="V299" s="15">
        <f>IF(Q299="","",Q299*J299/100*Config!$B$4)</f>
        <v/>
      </c>
      <c r="W299" s="15">
        <f>IF(R299="","",R299*J299/100*Config!$B$4)</f>
        <v/>
      </c>
      <c r="X299" s="15">
        <f>IF(S299="","",S299*J299/100*Config!$B$4)</f>
        <v/>
      </c>
      <c r="Y299" s="15">
        <f>IF(T299="","",T299*J299/100*Config!$B$4)</f>
        <v/>
      </c>
      <c r="Z299" s="15">
        <f>IF(U299="","",Config!$B$4 + SUM($U$2:U299))</f>
        <v/>
      </c>
      <c r="AA299" s="15">
        <f>IF(V299="","",Config!$B$4 + SUM($V$2:V299))</f>
        <v/>
      </c>
      <c r="AB299" s="15">
        <f>IF(W299="","",Config!$B$4 + SUM($W$2:W299))</f>
        <v/>
      </c>
      <c r="AC299" s="15">
        <f>IF(X299="","",Config!$B$4 + SUM($X$2:X299))</f>
        <v/>
      </c>
      <c r="AD299" s="15">
        <f>IF(Y299="","",Config!$B$4 + SUM($Y$2:Y299))</f>
        <v/>
      </c>
      <c r="AE299" s="15">
        <f>IF(P299="","",P299*J299/100*Config!$B$11)</f>
        <v/>
      </c>
      <c r="AF299" s="15">
        <f>IF(Q299="","",Q299*J299/100*Config!$B$11)</f>
        <v/>
      </c>
      <c r="AG299" s="15">
        <f>IF(R299="","",R299*J299/100*Config!$B$11)</f>
        <v/>
      </c>
      <c r="AH299" s="15">
        <f>IF(S299="","",S299*J299/100*Config!$B$11)</f>
        <v/>
      </c>
      <c r="AI299" s="15">
        <f>IF(T299="","",T299*J299/100*Config!$B$11)</f>
        <v/>
      </c>
      <c r="AJ299" s="15">
        <f>IF(AE299="","",Config!$B$9 + SUM($AE$2:AE299))</f>
        <v/>
      </c>
      <c r="AK299" s="15">
        <f>IF(AF299="","",Config!$B$9 + SUM($AF$2:AF299))</f>
        <v/>
      </c>
      <c r="AL299" s="15">
        <f>IF(AG299="","",Config!$B$9 + SUM($AG$2:AG299))</f>
        <v/>
      </c>
      <c r="AM299" s="15">
        <f>IF(AH299="","",Config!$B$9 + SUM($AH$2:AH299))</f>
        <v/>
      </c>
      <c r="AN299" s="15">
        <f>IF(AI299="","",Config!$B$9 + SUM($AI$2:AI299))</f>
        <v/>
      </c>
      <c r="AO299" s="16">
        <f>IF(P299="","",IF(P299&gt;0,1,0))</f>
        <v/>
      </c>
      <c r="AP299" s="16">
        <f>IF(Q299="","",IF(Q299&gt;0,1,0))</f>
        <v/>
      </c>
      <c r="AQ299" s="16">
        <f>IF(R299="","",IF(R299&gt;0,1,0))</f>
        <v/>
      </c>
      <c r="AR299" s="16">
        <f>IF(S299="","",IF(S299&gt;0,1,0))</f>
        <v/>
      </c>
      <c r="AS299" s="16">
        <f>IF(T299="","",IF(T299&gt;0,1,0))</f>
        <v/>
      </c>
      <c r="AT299" s="17">
        <f>IF(Z299="","",IF(AT298="",Z299,MAX(AT298,Z299)))</f>
        <v/>
      </c>
      <c r="AU299" s="17">
        <f>IF(AA299="","",IF(AU298="",AA299,MAX(AU298,AA299)))</f>
        <v/>
      </c>
      <c r="AV299" s="17">
        <f>IF(AB299="","",IF(AV298="",AB299,MAX(AV298,AB299)))</f>
        <v/>
      </c>
      <c r="AW299" s="17">
        <f>IF(AC299="","",IF(AW298="",AC299,MAX(AW298,AC299)))</f>
        <v/>
      </c>
      <c r="AX299" s="17">
        <f>IF(AD299="","",IF(AX298="",AD299,MAX(AX298,AD299)))</f>
        <v/>
      </c>
      <c r="AY299" s="17">
        <f>IF(Z299="","",AT299-Z299)</f>
        <v/>
      </c>
      <c r="AZ299" s="17">
        <f>IF(AA299="","",AU299-AA299)</f>
        <v/>
      </c>
      <c r="BA299" s="17">
        <f>IF(AB299="","",AV299-AB299)</f>
        <v/>
      </c>
      <c r="BB299" s="17">
        <f>IF(AC299="","",AW299-AC299)</f>
        <v/>
      </c>
      <c r="BC299" s="17">
        <f>IF(AD299="","",AX299-AD299)</f>
        <v/>
      </c>
      <c r="BD299" s="17">
        <f>IF(OR(AE299="",B299=""),"",SUMIFS($AE$2:AE299,$B$2:B299,B299))</f>
        <v/>
      </c>
      <c r="BE299" s="17">
        <f>IF(OR(AF299="",B299=""),"",SUMIFS($AF$2:AF299,$B$2:B299,B299))</f>
        <v/>
      </c>
      <c r="BF299" s="17">
        <f>IF(OR(AG299="",B299=""),"",SUMIFS($AG$2:AG299,$B$2:B299,B299))</f>
        <v/>
      </c>
      <c r="BG299" s="17">
        <f>IF(OR(AH299="",B299=""),"",SUMIFS($AH$2:AH299,$B$2:B299,B299))</f>
        <v/>
      </c>
      <c r="BH299" s="17">
        <f>IF(OR(AI299="",B299=""),"",SUMIFS($AI$2:AI299,$B$2:B299,B299))</f>
        <v/>
      </c>
      <c r="BI299" s="17">
        <f>IF(AJ299="","",IF(BI298="",AJ299,MAX(BI298,AJ299)))</f>
        <v/>
      </c>
      <c r="BJ299" s="17">
        <f>IF(AK299="","",IF(BJ298="",AK299,MAX(BJ298,AK299)))</f>
        <v/>
      </c>
      <c r="BK299" s="17">
        <f>IF(AL299="","",IF(BK298="",AL299,MAX(BK298,AL299)))</f>
        <v/>
      </c>
      <c r="BL299" s="17">
        <f>IF(AM299="","",IF(BL298="",AM299,MAX(BL298,AM299)))</f>
        <v/>
      </c>
      <c r="BM299" s="17">
        <f>IF(AN299="","",IF(BM298="",AN299,MAX(BM298,AN299)))</f>
        <v/>
      </c>
      <c r="BN299" s="17">
        <f>IF(AJ299="","",BI299-AJ299)</f>
        <v/>
      </c>
      <c r="BO299" s="17">
        <f>IF(AK299="","",BJ299-AK299)</f>
        <v/>
      </c>
      <c r="BP299" s="17">
        <f>IF(AL299="","",BK299-AL299)</f>
        <v/>
      </c>
      <c r="BQ299" s="17">
        <f>IF(AM299="","",BL299-AM299)</f>
        <v/>
      </c>
      <c r="BR299" s="17">
        <f>IF(AN299="","",BM299-AN299)</f>
        <v/>
      </c>
    </row>
    <row r="300">
      <c r="A300">
        <f>ROW()-1</f>
        <v/>
      </c>
      <c r="B300" s="9" t="n"/>
      <c r="C300" s="12" t="n"/>
      <c r="D300" s="11">
        <f>IF(B300="","",CHOOSE(WEEKDAY(B300,2),"Lu","Ma","Mi","Jo","Vi","Sa","Du"))</f>
        <v/>
      </c>
      <c r="E300" s="11">
        <f>IF(OR(B300="",C300=""),"",IF(OR(WEEKDAY(B300,2)=1,WEEKDAY(B300,2)=5),"D",IF(AND(C300&gt;=TIME(15,30,0),C300&lt;TIME(16,30,0)),"C",IF(AND(AND(WEEKDAY(B300,2)&gt;=2,WEEKDAY(B300,2)&lt;=4),C300&gt;=TIME(16,35,0),C300&lt;TIME(17,0,0)),"A1",IF(AND(AND(WEEKDAY(B300,2)&gt;=2,WEEKDAY(B300,2)&lt;=4),C300&gt;=TIME(17,0,0),C300&lt;TIME(18,0,0)),"A2",IF(AND(AND(WEEKDAY(B300,2)&gt;=2,WEEKDAY(B300,2)&lt;=4),C300&gt;=TIME(18,0,0),C300&lt;TIME(19,0,0)),"A3",IF(AND(AND(WEEKDAY(B300,2)&gt;=2,WEEKDAY(B300,2)&lt;=4),C300&gt;=TIME(22,0,0),C300&lt;TIME(22,45,0)),"B","Other")))))))</f>
        <v/>
      </c>
      <c r="F300" s="12" t="n"/>
      <c r="G300" s="12" t="n"/>
      <c r="H300" s="12" t="n"/>
      <c r="I300" s="12" t="n"/>
      <c r="J300" s="13" t="n"/>
      <c r="K300" s="13" t="n"/>
      <c r="L300" s="13" t="n"/>
      <c r="M300" s="13" t="n"/>
      <c r="N300" s="12" t="n"/>
      <c r="O300" s="12" t="n"/>
      <c r="P300" s="14">
        <f>IF(N300="","",IF(N300="SL",-1,K300/J300))</f>
        <v/>
      </c>
      <c r="Q300" s="14">
        <f>IF(N300="","",IF(OR(N300="SL",N300="TP0"),-1,L300/J300))</f>
        <v/>
      </c>
      <c r="R300" s="14">
        <f>IF(N300="","",IF(N300="TP2",M300/J300,-1))</f>
        <v/>
      </c>
      <c r="S300" s="14">
        <f>IF(N300="","",IF(N300="SL",-1,IF(N300="TP0",0.5*K300/J300,0.5*(K300+L300)/J300)))</f>
        <v/>
      </c>
      <c r="T300" s="14">
        <f>IF(N300="","",IF(N300="SL",-1,IF(N300="TP0",0.5*K300/J300-0.5,0.5*(K300+L300)/J300)))</f>
        <v/>
      </c>
      <c r="U300" s="15">
        <f>IF(P300="","",P300*J300/100*Config!$B$4)</f>
        <v/>
      </c>
      <c r="V300" s="15">
        <f>IF(Q300="","",Q300*J300/100*Config!$B$4)</f>
        <v/>
      </c>
      <c r="W300" s="15">
        <f>IF(R300="","",R300*J300/100*Config!$B$4)</f>
        <v/>
      </c>
      <c r="X300" s="15">
        <f>IF(S300="","",S300*J300/100*Config!$B$4)</f>
        <v/>
      </c>
      <c r="Y300" s="15">
        <f>IF(T300="","",T300*J300/100*Config!$B$4)</f>
        <v/>
      </c>
      <c r="Z300" s="15">
        <f>IF(U300="","",Config!$B$4 + SUM($U$2:U300))</f>
        <v/>
      </c>
      <c r="AA300" s="15">
        <f>IF(V300="","",Config!$B$4 + SUM($V$2:V300))</f>
        <v/>
      </c>
      <c r="AB300" s="15">
        <f>IF(W300="","",Config!$B$4 + SUM($W$2:W300))</f>
        <v/>
      </c>
      <c r="AC300" s="15">
        <f>IF(X300="","",Config!$B$4 + SUM($X$2:X300))</f>
        <v/>
      </c>
      <c r="AD300" s="15">
        <f>IF(Y300="","",Config!$B$4 + SUM($Y$2:Y300))</f>
        <v/>
      </c>
      <c r="AE300" s="15">
        <f>IF(P300="","",P300*J300/100*Config!$B$11)</f>
        <v/>
      </c>
      <c r="AF300" s="15">
        <f>IF(Q300="","",Q300*J300/100*Config!$B$11)</f>
        <v/>
      </c>
      <c r="AG300" s="15">
        <f>IF(R300="","",R300*J300/100*Config!$B$11)</f>
        <v/>
      </c>
      <c r="AH300" s="15">
        <f>IF(S300="","",S300*J300/100*Config!$B$11)</f>
        <v/>
      </c>
      <c r="AI300" s="15">
        <f>IF(T300="","",T300*J300/100*Config!$B$11)</f>
        <v/>
      </c>
      <c r="AJ300" s="15">
        <f>IF(AE300="","",Config!$B$9 + SUM($AE$2:AE300))</f>
        <v/>
      </c>
      <c r="AK300" s="15">
        <f>IF(AF300="","",Config!$B$9 + SUM($AF$2:AF300))</f>
        <v/>
      </c>
      <c r="AL300" s="15">
        <f>IF(AG300="","",Config!$B$9 + SUM($AG$2:AG300))</f>
        <v/>
      </c>
      <c r="AM300" s="15">
        <f>IF(AH300="","",Config!$B$9 + SUM($AH$2:AH300))</f>
        <v/>
      </c>
      <c r="AN300" s="15">
        <f>IF(AI300="","",Config!$B$9 + SUM($AI$2:AI300))</f>
        <v/>
      </c>
      <c r="AO300" s="16">
        <f>IF(P300="","",IF(P300&gt;0,1,0))</f>
        <v/>
      </c>
      <c r="AP300" s="16">
        <f>IF(Q300="","",IF(Q300&gt;0,1,0))</f>
        <v/>
      </c>
      <c r="AQ300" s="16">
        <f>IF(R300="","",IF(R300&gt;0,1,0))</f>
        <v/>
      </c>
      <c r="AR300" s="16">
        <f>IF(S300="","",IF(S300&gt;0,1,0))</f>
        <v/>
      </c>
      <c r="AS300" s="16">
        <f>IF(T300="","",IF(T300&gt;0,1,0))</f>
        <v/>
      </c>
      <c r="AT300" s="17">
        <f>IF(Z300="","",IF(AT299="",Z300,MAX(AT299,Z300)))</f>
        <v/>
      </c>
      <c r="AU300" s="17">
        <f>IF(AA300="","",IF(AU299="",AA300,MAX(AU299,AA300)))</f>
        <v/>
      </c>
      <c r="AV300" s="17">
        <f>IF(AB300="","",IF(AV299="",AB300,MAX(AV299,AB300)))</f>
        <v/>
      </c>
      <c r="AW300" s="17">
        <f>IF(AC300="","",IF(AW299="",AC300,MAX(AW299,AC300)))</f>
        <v/>
      </c>
      <c r="AX300" s="17">
        <f>IF(AD300="","",IF(AX299="",AD300,MAX(AX299,AD300)))</f>
        <v/>
      </c>
      <c r="AY300" s="17">
        <f>IF(Z300="","",AT300-Z300)</f>
        <v/>
      </c>
      <c r="AZ300" s="17">
        <f>IF(AA300="","",AU300-AA300)</f>
        <v/>
      </c>
      <c r="BA300" s="17">
        <f>IF(AB300="","",AV300-AB300)</f>
        <v/>
      </c>
      <c r="BB300" s="17">
        <f>IF(AC300="","",AW300-AC300)</f>
        <v/>
      </c>
      <c r="BC300" s="17">
        <f>IF(AD300="","",AX300-AD300)</f>
        <v/>
      </c>
      <c r="BD300" s="17">
        <f>IF(OR(AE300="",B300=""),"",SUMIFS($AE$2:AE300,$B$2:B300,B300))</f>
        <v/>
      </c>
      <c r="BE300" s="17">
        <f>IF(OR(AF300="",B300=""),"",SUMIFS($AF$2:AF300,$B$2:B300,B300))</f>
        <v/>
      </c>
      <c r="BF300" s="17">
        <f>IF(OR(AG300="",B300=""),"",SUMIFS($AG$2:AG300,$B$2:B300,B300))</f>
        <v/>
      </c>
      <c r="BG300" s="17">
        <f>IF(OR(AH300="",B300=""),"",SUMIFS($AH$2:AH300,$B$2:B300,B300))</f>
        <v/>
      </c>
      <c r="BH300" s="17">
        <f>IF(OR(AI300="",B300=""),"",SUMIFS($AI$2:AI300,$B$2:B300,B300))</f>
        <v/>
      </c>
      <c r="BI300" s="17">
        <f>IF(AJ300="","",IF(BI299="",AJ300,MAX(BI299,AJ300)))</f>
        <v/>
      </c>
      <c r="BJ300" s="17">
        <f>IF(AK300="","",IF(BJ299="",AK300,MAX(BJ299,AK300)))</f>
        <v/>
      </c>
      <c r="BK300" s="17">
        <f>IF(AL300="","",IF(BK299="",AL300,MAX(BK299,AL300)))</f>
        <v/>
      </c>
      <c r="BL300" s="17">
        <f>IF(AM300="","",IF(BL299="",AM300,MAX(BL299,AM300)))</f>
        <v/>
      </c>
      <c r="BM300" s="17">
        <f>IF(AN300="","",IF(BM299="",AN300,MAX(BM299,AN300)))</f>
        <v/>
      </c>
      <c r="BN300" s="17">
        <f>IF(AJ300="","",BI300-AJ300)</f>
        <v/>
      </c>
      <c r="BO300" s="17">
        <f>IF(AK300="","",BJ300-AK300)</f>
        <v/>
      </c>
      <c r="BP300" s="17">
        <f>IF(AL300="","",BK300-AL300)</f>
        <v/>
      </c>
      <c r="BQ300" s="17">
        <f>IF(AM300="","",BL300-AM300)</f>
        <v/>
      </c>
      <c r="BR300" s="17">
        <f>IF(AN300="","",BM300-AN300)</f>
        <v/>
      </c>
    </row>
    <row r="301">
      <c r="A301">
        <f>ROW()-1</f>
        <v/>
      </c>
      <c r="B301" s="9" t="n"/>
      <c r="C301" s="12" t="n"/>
      <c r="D301" s="11">
        <f>IF(B301="","",CHOOSE(WEEKDAY(B301,2),"Lu","Ma","Mi","Jo","Vi","Sa","Du"))</f>
        <v/>
      </c>
      <c r="E301" s="11">
        <f>IF(OR(B301="",C301=""),"",IF(OR(WEEKDAY(B301,2)=1,WEEKDAY(B301,2)=5),"D",IF(AND(C301&gt;=TIME(15,30,0),C301&lt;TIME(16,30,0)),"C",IF(AND(AND(WEEKDAY(B301,2)&gt;=2,WEEKDAY(B301,2)&lt;=4),C301&gt;=TIME(16,35,0),C301&lt;TIME(17,0,0)),"A1",IF(AND(AND(WEEKDAY(B301,2)&gt;=2,WEEKDAY(B301,2)&lt;=4),C301&gt;=TIME(17,0,0),C301&lt;TIME(18,0,0)),"A2",IF(AND(AND(WEEKDAY(B301,2)&gt;=2,WEEKDAY(B301,2)&lt;=4),C301&gt;=TIME(18,0,0),C301&lt;TIME(19,0,0)),"A3",IF(AND(AND(WEEKDAY(B301,2)&gt;=2,WEEKDAY(B301,2)&lt;=4),C301&gt;=TIME(22,0,0),C301&lt;TIME(22,45,0)),"B","Other")))))))</f>
        <v/>
      </c>
      <c r="F301" s="12" t="n"/>
      <c r="G301" s="12" t="n"/>
      <c r="H301" s="12" t="n"/>
      <c r="I301" s="12" t="n"/>
      <c r="J301" s="13" t="n"/>
      <c r="K301" s="13" t="n"/>
      <c r="L301" s="13" t="n"/>
      <c r="M301" s="13" t="n"/>
      <c r="N301" s="12" t="n"/>
      <c r="O301" s="12" t="n"/>
      <c r="P301" s="14">
        <f>IF(N301="","",IF(N301="SL",-1,K301/J301))</f>
        <v/>
      </c>
      <c r="Q301" s="14">
        <f>IF(N301="","",IF(OR(N301="SL",N301="TP0"),-1,L301/J301))</f>
        <v/>
      </c>
      <c r="R301" s="14">
        <f>IF(N301="","",IF(N301="TP2",M301/J301,-1))</f>
        <v/>
      </c>
      <c r="S301" s="14">
        <f>IF(N301="","",IF(N301="SL",-1,IF(N301="TP0",0.5*K301/J301,0.5*(K301+L301)/J301)))</f>
        <v/>
      </c>
      <c r="T301" s="14">
        <f>IF(N301="","",IF(N301="SL",-1,IF(N301="TP0",0.5*K301/J301-0.5,0.5*(K301+L301)/J301)))</f>
        <v/>
      </c>
      <c r="U301" s="15">
        <f>IF(P301="","",P301*J301/100*Config!$B$4)</f>
        <v/>
      </c>
      <c r="V301" s="15">
        <f>IF(Q301="","",Q301*J301/100*Config!$B$4)</f>
        <v/>
      </c>
      <c r="W301" s="15">
        <f>IF(R301="","",R301*J301/100*Config!$B$4)</f>
        <v/>
      </c>
      <c r="X301" s="15">
        <f>IF(S301="","",S301*J301/100*Config!$B$4)</f>
        <v/>
      </c>
      <c r="Y301" s="15">
        <f>IF(T301="","",T301*J301/100*Config!$B$4)</f>
        <v/>
      </c>
      <c r="Z301" s="15">
        <f>IF(U301="","",Config!$B$4 + SUM($U$2:U301))</f>
        <v/>
      </c>
      <c r="AA301" s="15">
        <f>IF(V301="","",Config!$B$4 + SUM($V$2:V301))</f>
        <v/>
      </c>
      <c r="AB301" s="15">
        <f>IF(W301="","",Config!$B$4 + SUM($W$2:W301))</f>
        <v/>
      </c>
      <c r="AC301" s="15">
        <f>IF(X301="","",Config!$B$4 + SUM($X$2:X301))</f>
        <v/>
      </c>
      <c r="AD301" s="15">
        <f>IF(Y301="","",Config!$B$4 + SUM($Y$2:Y301))</f>
        <v/>
      </c>
      <c r="AE301" s="15">
        <f>IF(P301="","",P301*J301/100*Config!$B$11)</f>
        <v/>
      </c>
      <c r="AF301" s="15">
        <f>IF(Q301="","",Q301*J301/100*Config!$B$11)</f>
        <v/>
      </c>
      <c r="AG301" s="15">
        <f>IF(R301="","",R301*J301/100*Config!$B$11)</f>
        <v/>
      </c>
      <c r="AH301" s="15">
        <f>IF(S301="","",S301*J301/100*Config!$B$11)</f>
        <v/>
      </c>
      <c r="AI301" s="15">
        <f>IF(T301="","",T301*J301/100*Config!$B$11)</f>
        <v/>
      </c>
      <c r="AJ301" s="15">
        <f>IF(AE301="","",Config!$B$9 + SUM($AE$2:AE301))</f>
        <v/>
      </c>
      <c r="AK301" s="15">
        <f>IF(AF301="","",Config!$B$9 + SUM($AF$2:AF301))</f>
        <v/>
      </c>
      <c r="AL301" s="15">
        <f>IF(AG301="","",Config!$B$9 + SUM($AG$2:AG301))</f>
        <v/>
      </c>
      <c r="AM301" s="15">
        <f>IF(AH301="","",Config!$B$9 + SUM($AH$2:AH301))</f>
        <v/>
      </c>
      <c r="AN301" s="15">
        <f>IF(AI301="","",Config!$B$9 + SUM($AI$2:AI301))</f>
        <v/>
      </c>
      <c r="AO301" s="16">
        <f>IF(P301="","",IF(P301&gt;0,1,0))</f>
        <v/>
      </c>
      <c r="AP301" s="16">
        <f>IF(Q301="","",IF(Q301&gt;0,1,0))</f>
        <v/>
      </c>
      <c r="AQ301" s="16">
        <f>IF(R301="","",IF(R301&gt;0,1,0))</f>
        <v/>
      </c>
      <c r="AR301" s="16">
        <f>IF(S301="","",IF(S301&gt;0,1,0))</f>
        <v/>
      </c>
      <c r="AS301" s="16">
        <f>IF(T301="","",IF(T301&gt;0,1,0))</f>
        <v/>
      </c>
      <c r="AT301" s="17">
        <f>IF(Z301="","",IF(AT300="",Z301,MAX(AT300,Z301)))</f>
        <v/>
      </c>
      <c r="AU301" s="17">
        <f>IF(AA301="","",IF(AU300="",AA301,MAX(AU300,AA301)))</f>
        <v/>
      </c>
      <c r="AV301" s="17">
        <f>IF(AB301="","",IF(AV300="",AB301,MAX(AV300,AB301)))</f>
        <v/>
      </c>
      <c r="AW301" s="17">
        <f>IF(AC301="","",IF(AW300="",AC301,MAX(AW300,AC301)))</f>
        <v/>
      </c>
      <c r="AX301" s="17">
        <f>IF(AD301="","",IF(AX300="",AD301,MAX(AX300,AD301)))</f>
        <v/>
      </c>
      <c r="AY301" s="17">
        <f>IF(Z301="","",AT301-Z301)</f>
        <v/>
      </c>
      <c r="AZ301" s="17">
        <f>IF(AA301="","",AU301-AA301)</f>
        <v/>
      </c>
      <c r="BA301" s="17">
        <f>IF(AB301="","",AV301-AB301)</f>
        <v/>
      </c>
      <c r="BB301" s="17">
        <f>IF(AC301="","",AW301-AC301)</f>
        <v/>
      </c>
      <c r="BC301" s="17">
        <f>IF(AD301="","",AX301-AD301)</f>
        <v/>
      </c>
      <c r="BD301" s="17">
        <f>IF(OR(AE301="",B301=""),"",SUMIFS($AE$2:AE301,$B$2:B301,B301))</f>
        <v/>
      </c>
      <c r="BE301" s="17">
        <f>IF(OR(AF301="",B301=""),"",SUMIFS($AF$2:AF301,$B$2:B301,B301))</f>
        <v/>
      </c>
      <c r="BF301" s="17">
        <f>IF(OR(AG301="",B301=""),"",SUMIFS($AG$2:AG301,$B$2:B301,B301))</f>
        <v/>
      </c>
      <c r="BG301" s="17">
        <f>IF(OR(AH301="",B301=""),"",SUMIFS($AH$2:AH301,$B$2:B301,B301))</f>
        <v/>
      </c>
      <c r="BH301" s="17">
        <f>IF(OR(AI301="",B301=""),"",SUMIFS($AI$2:AI301,$B$2:B301,B301))</f>
        <v/>
      </c>
      <c r="BI301" s="17">
        <f>IF(AJ301="","",IF(BI300="",AJ301,MAX(BI300,AJ301)))</f>
        <v/>
      </c>
      <c r="BJ301" s="17">
        <f>IF(AK301="","",IF(BJ300="",AK301,MAX(BJ300,AK301)))</f>
        <v/>
      </c>
      <c r="BK301" s="17">
        <f>IF(AL301="","",IF(BK300="",AL301,MAX(BK300,AL301)))</f>
        <v/>
      </c>
      <c r="BL301" s="17">
        <f>IF(AM301="","",IF(BL300="",AM301,MAX(BL300,AM301)))</f>
        <v/>
      </c>
      <c r="BM301" s="17">
        <f>IF(AN301="","",IF(BM300="",AN301,MAX(BM300,AN301)))</f>
        <v/>
      </c>
      <c r="BN301" s="17">
        <f>IF(AJ301="","",BI301-AJ301)</f>
        <v/>
      </c>
      <c r="BO301" s="17">
        <f>IF(AK301="","",BJ301-AK301)</f>
        <v/>
      </c>
      <c r="BP301" s="17">
        <f>IF(AL301="","",BK301-AL301)</f>
        <v/>
      </c>
      <c r="BQ301" s="17">
        <f>IF(AM301="","",BL301-AM301)</f>
        <v/>
      </c>
      <c r="BR301" s="17">
        <f>IF(AN301="","",BM301-AN301)</f>
        <v/>
      </c>
    </row>
    <row r="302">
      <c r="A302">
        <f>ROW()-1</f>
        <v/>
      </c>
      <c r="B302" s="9" t="n"/>
      <c r="C302" s="12" t="n"/>
      <c r="D302" s="11">
        <f>IF(B302="","",CHOOSE(WEEKDAY(B302,2),"Lu","Ma","Mi","Jo","Vi","Sa","Du"))</f>
        <v/>
      </c>
      <c r="E302" s="11">
        <f>IF(OR(B302="",C302=""),"",IF(OR(WEEKDAY(B302,2)=1,WEEKDAY(B302,2)=5),"D",IF(AND(C302&gt;=TIME(15,30,0),C302&lt;TIME(16,30,0)),"C",IF(AND(AND(WEEKDAY(B302,2)&gt;=2,WEEKDAY(B302,2)&lt;=4),C302&gt;=TIME(16,35,0),C302&lt;TIME(17,0,0)),"A1",IF(AND(AND(WEEKDAY(B302,2)&gt;=2,WEEKDAY(B302,2)&lt;=4),C302&gt;=TIME(17,0,0),C302&lt;TIME(18,0,0)),"A2",IF(AND(AND(WEEKDAY(B302,2)&gt;=2,WEEKDAY(B302,2)&lt;=4),C302&gt;=TIME(18,0,0),C302&lt;TIME(19,0,0)),"A3",IF(AND(AND(WEEKDAY(B302,2)&gt;=2,WEEKDAY(B302,2)&lt;=4),C302&gt;=TIME(22,0,0),C302&lt;TIME(22,45,0)),"B","Other")))))))</f>
        <v/>
      </c>
      <c r="F302" s="12" t="n"/>
      <c r="G302" s="12" t="n"/>
      <c r="H302" s="12" t="n"/>
      <c r="I302" s="12" t="n"/>
      <c r="J302" s="13" t="n"/>
      <c r="K302" s="13" t="n"/>
      <c r="L302" s="13" t="n"/>
      <c r="M302" s="13" t="n"/>
      <c r="N302" s="12" t="n"/>
      <c r="O302" s="12" t="n"/>
      <c r="P302" s="14">
        <f>IF(N302="","",IF(N302="SL",-1,K302/J302))</f>
        <v/>
      </c>
      <c r="Q302" s="14">
        <f>IF(N302="","",IF(OR(N302="SL",N302="TP0"),-1,L302/J302))</f>
        <v/>
      </c>
      <c r="R302" s="14">
        <f>IF(N302="","",IF(N302="TP2",M302/J302,-1))</f>
        <v/>
      </c>
      <c r="S302" s="14">
        <f>IF(N302="","",IF(N302="SL",-1,IF(N302="TP0",0.5*K302/J302,0.5*(K302+L302)/J302)))</f>
        <v/>
      </c>
      <c r="T302" s="14">
        <f>IF(N302="","",IF(N302="SL",-1,IF(N302="TP0",0.5*K302/J302-0.5,0.5*(K302+L302)/J302)))</f>
        <v/>
      </c>
      <c r="U302" s="15">
        <f>IF(P302="","",P302*J302/100*Config!$B$4)</f>
        <v/>
      </c>
      <c r="V302" s="15">
        <f>IF(Q302="","",Q302*J302/100*Config!$B$4)</f>
        <v/>
      </c>
      <c r="W302" s="15">
        <f>IF(R302="","",R302*J302/100*Config!$B$4)</f>
        <v/>
      </c>
      <c r="X302" s="15">
        <f>IF(S302="","",S302*J302/100*Config!$B$4)</f>
        <v/>
      </c>
      <c r="Y302" s="15">
        <f>IF(T302="","",T302*J302/100*Config!$B$4)</f>
        <v/>
      </c>
      <c r="Z302" s="15">
        <f>IF(U302="","",Config!$B$4 + SUM($U$2:U302))</f>
        <v/>
      </c>
      <c r="AA302" s="15">
        <f>IF(V302="","",Config!$B$4 + SUM($V$2:V302))</f>
        <v/>
      </c>
      <c r="AB302" s="15">
        <f>IF(W302="","",Config!$B$4 + SUM($W$2:W302))</f>
        <v/>
      </c>
      <c r="AC302" s="15">
        <f>IF(X302="","",Config!$B$4 + SUM($X$2:X302))</f>
        <v/>
      </c>
      <c r="AD302" s="15">
        <f>IF(Y302="","",Config!$B$4 + SUM($Y$2:Y302))</f>
        <v/>
      </c>
      <c r="AE302" s="15">
        <f>IF(P302="","",P302*J302/100*Config!$B$11)</f>
        <v/>
      </c>
      <c r="AF302" s="15">
        <f>IF(Q302="","",Q302*J302/100*Config!$B$11)</f>
        <v/>
      </c>
      <c r="AG302" s="15">
        <f>IF(R302="","",R302*J302/100*Config!$B$11)</f>
        <v/>
      </c>
      <c r="AH302" s="15">
        <f>IF(S302="","",S302*J302/100*Config!$B$11)</f>
        <v/>
      </c>
      <c r="AI302" s="15">
        <f>IF(T302="","",T302*J302/100*Config!$B$11)</f>
        <v/>
      </c>
      <c r="AJ302" s="15">
        <f>IF(AE302="","",Config!$B$9 + SUM($AE$2:AE302))</f>
        <v/>
      </c>
      <c r="AK302" s="15">
        <f>IF(AF302="","",Config!$B$9 + SUM($AF$2:AF302))</f>
        <v/>
      </c>
      <c r="AL302" s="15">
        <f>IF(AG302="","",Config!$B$9 + SUM($AG$2:AG302))</f>
        <v/>
      </c>
      <c r="AM302" s="15">
        <f>IF(AH302="","",Config!$B$9 + SUM($AH$2:AH302))</f>
        <v/>
      </c>
      <c r="AN302" s="15">
        <f>IF(AI302="","",Config!$B$9 + SUM($AI$2:AI302))</f>
        <v/>
      </c>
      <c r="AO302" s="16">
        <f>IF(P302="","",IF(P302&gt;0,1,0))</f>
        <v/>
      </c>
      <c r="AP302" s="16">
        <f>IF(Q302="","",IF(Q302&gt;0,1,0))</f>
        <v/>
      </c>
      <c r="AQ302" s="16">
        <f>IF(R302="","",IF(R302&gt;0,1,0))</f>
        <v/>
      </c>
      <c r="AR302" s="16">
        <f>IF(S302="","",IF(S302&gt;0,1,0))</f>
        <v/>
      </c>
      <c r="AS302" s="16">
        <f>IF(T302="","",IF(T302&gt;0,1,0))</f>
        <v/>
      </c>
      <c r="AT302" s="17">
        <f>IF(Z302="","",IF(AT301="",Z302,MAX(AT301,Z302)))</f>
        <v/>
      </c>
      <c r="AU302" s="17">
        <f>IF(AA302="","",IF(AU301="",AA302,MAX(AU301,AA302)))</f>
        <v/>
      </c>
      <c r="AV302" s="17">
        <f>IF(AB302="","",IF(AV301="",AB302,MAX(AV301,AB302)))</f>
        <v/>
      </c>
      <c r="AW302" s="17">
        <f>IF(AC302="","",IF(AW301="",AC302,MAX(AW301,AC302)))</f>
        <v/>
      </c>
      <c r="AX302" s="17">
        <f>IF(AD302="","",IF(AX301="",AD302,MAX(AX301,AD302)))</f>
        <v/>
      </c>
      <c r="AY302" s="17">
        <f>IF(Z302="","",AT302-Z302)</f>
        <v/>
      </c>
      <c r="AZ302" s="17">
        <f>IF(AA302="","",AU302-AA302)</f>
        <v/>
      </c>
      <c r="BA302" s="17">
        <f>IF(AB302="","",AV302-AB302)</f>
        <v/>
      </c>
      <c r="BB302" s="17">
        <f>IF(AC302="","",AW302-AC302)</f>
        <v/>
      </c>
      <c r="BC302" s="17">
        <f>IF(AD302="","",AX302-AD302)</f>
        <v/>
      </c>
      <c r="BD302" s="17">
        <f>IF(OR(AE302="",B302=""),"",SUMIFS($AE$2:AE302,$B$2:B302,B302))</f>
        <v/>
      </c>
      <c r="BE302" s="17">
        <f>IF(OR(AF302="",B302=""),"",SUMIFS($AF$2:AF302,$B$2:B302,B302))</f>
        <v/>
      </c>
      <c r="BF302" s="17">
        <f>IF(OR(AG302="",B302=""),"",SUMIFS($AG$2:AG302,$B$2:B302,B302))</f>
        <v/>
      </c>
      <c r="BG302" s="17">
        <f>IF(OR(AH302="",B302=""),"",SUMIFS($AH$2:AH302,$B$2:B302,B302))</f>
        <v/>
      </c>
      <c r="BH302" s="17">
        <f>IF(OR(AI302="",B302=""),"",SUMIFS($AI$2:AI302,$B$2:B302,B302))</f>
        <v/>
      </c>
      <c r="BI302" s="17">
        <f>IF(AJ302="","",IF(BI301="",AJ302,MAX(BI301,AJ302)))</f>
        <v/>
      </c>
      <c r="BJ302" s="17">
        <f>IF(AK302="","",IF(BJ301="",AK302,MAX(BJ301,AK302)))</f>
        <v/>
      </c>
      <c r="BK302" s="17">
        <f>IF(AL302="","",IF(BK301="",AL302,MAX(BK301,AL302)))</f>
        <v/>
      </c>
      <c r="BL302" s="17">
        <f>IF(AM302="","",IF(BL301="",AM302,MAX(BL301,AM302)))</f>
        <v/>
      </c>
      <c r="BM302" s="17">
        <f>IF(AN302="","",IF(BM301="",AN302,MAX(BM301,AN302)))</f>
        <v/>
      </c>
      <c r="BN302" s="17">
        <f>IF(AJ302="","",BI302-AJ302)</f>
        <v/>
      </c>
      <c r="BO302" s="17">
        <f>IF(AK302="","",BJ302-AK302)</f>
        <v/>
      </c>
      <c r="BP302" s="17">
        <f>IF(AL302="","",BK302-AL302)</f>
        <v/>
      </c>
      <c r="BQ302" s="17">
        <f>IF(AM302="","",BL302-AM302)</f>
        <v/>
      </c>
      <c r="BR302" s="17">
        <f>IF(AN302="","",BM302-AN302)</f>
        <v/>
      </c>
    </row>
    <row r="303">
      <c r="A303">
        <f>ROW()-1</f>
        <v/>
      </c>
      <c r="B303" s="9" t="n"/>
      <c r="C303" s="12" t="n"/>
      <c r="D303" s="11">
        <f>IF(B303="","",CHOOSE(WEEKDAY(B303,2),"Lu","Ma","Mi","Jo","Vi","Sa","Du"))</f>
        <v/>
      </c>
      <c r="E303" s="11">
        <f>IF(OR(B303="",C303=""),"",IF(OR(WEEKDAY(B303,2)=1,WEEKDAY(B303,2)=5),"D",IF(AND(C303&gt;=TIME(15,30,0),C303&lt;TIME(16,30,0)),"C",IF(AND(AND(WEEKDAY(B303,2)&gt;=2,WEEKDAY(B303,2)&lt;=4),C303&gt;=TIME(16,35,0),C303&lt;TIME(17,0,0)),"A1",IF(AND(AND(WEEKDAY(B303,2)&gt;=2,WEEKDAY(B303,2)&lt;=4),C303&gt;=TIME(17,0,0),C303&lt;TIME(18,0,0)),"A2",IF(AND(AND(WEEKDAY(B303,2)&gt;=2,WEEKDAY(B303,2)&lt;=4),C303&gt;=TIME(18,0,0),C303&lt;TIME(19,0,0)),"A3",IF(AND(AND(WEEKDAY(B303,2)&gt;=2,WEEKDAY(B303,2)&lt;=4),C303&gt;=TIME(22,0,0),C303&lt;TIME(22,45,0)),"B","Other")))))))</f>
        <v/>
      </c>
      <c r="F303" s="12" t="n"/>
      <c r="G303" s="12" t="n"/>
      <c r="H303" s="12" t="n"/>
      <c r="I303" s="12" t="n"/>
      <c r="J303" s="13" t="n"/>
      <c r="K303" s="13" t="n"/>
      <c r="L303" s="13" t="n"/>
      <c r="M303" s="13" t="n"/>
      <c r="N303" s="12" t="n"/>
      <c r="O303" s="12" t="n"/>
      <c r="P303" s="14">
        <f>IF(N303="","",IF(N303="SL",-1,K303/J303))</f>
        <v/>
      </c>
      <c r="Q303" s="14">
        <f>IF(N303="","",IF(OR(N303="SL",N303="TP0"),-1,L303/J303))</f>
        <v/>
      </c>
      <c r="R303" s="14">
        <f>IF(N303="","",IF(N303="TP2",M303/J303,-1))</f>
        <v/>
      </c>
      <c r="S303" s="14">
        <f>IF(N303="","",IF(N303="SL",-1,IF(N303="TP0",0.5*K303/J303,0.5*(K303+L303)/J303)))</f>
        <v/>
      </c>
      <c r="T303" s="14">
        <f>IF(N303="","",IF(N303="SL",-1,IF(N303="TP0",0.5*K303/J303-0.5,0.5*(K303+L303)/J303)))</f>
        <v/>
      </c>
      <c r="U303" s="15">
        <f>IF(P303="","",P303*J303/100*Config!$B$4)</f>
        <v/>
      </c>
      <c r="V303" s="15">
        <f>IF(Q303="","",Q303*J303/100*Config!$B$4)</f>
        <v/>
      </c>
      <c r="W303" s="15">
        <f>IF(R303="","",R303*J303/100*Config!$B$4)</f>
        <v/>
      </c>
      <c r="X303" s="15">
        <f>IF(S303="","",S303*J303/100*Config!$B$4)</f>
        <v/>
      </c>
      <c r="Y303" s="15">
        <f>IF(T303="","",T303*J303/100*Config!$B$4)</f>
        <v/>
      </c>
      <c r="Z303" s="15">
        <f>IF(U303="","",Config!$B$4 + SUM($U$2:U303))</f>
        <v/>
      </c>
      <c r="AA303" s="15">
        <f>IF(V303="","",Config!$B$4 + SUM($V$2:V303))</f>
        <v/>
      </c>
      <c r="AB303" s="15">
        <f>IF(W303="","",Config!$B$4 + SUM($W$2:W303))</f>
        <v/>
      </c>
      <c r="AC303" s="15">
        <f>IF(X303="","",Config!$B$4 + SUM($X$2:X303))</f>
        <v/>
      </c>
      <c r="AD303" s="15">
        <f>IF(Y303="","",Config!$B$4 + SUM($Y$2:Y303))</f>
        <v/>
      </c>
      <c r="AE303" s="15">
        <f>IF(P303="","",P303*J303/100*Config!$B$11)</f>
        <v/>
      </c>
      <c r="AF303" s="15">
        <f>IF(Q303="","",Q303*J303/100*Config!$B$11)</f>
        <v/>
      </c>
      <c r="AG303" s="15">
        <f>IF(R303="","",R303*J303/100*Config!$B$11)</f>
        <v/>
      </c>
      <c r="AH303" s="15">
        <f>IF(S303="","",S303*J303/100*Config!$B$11)</f>
        <v/>
      </c>
      <c r="AI303" s="15">
        <f>IF(T303="","",T303*J303/100*Config!$B$11)</f>
        <v/>
      </c>
      <c r="AJ303" s="15">
        <f>IF(AE303="","",Config!$B$9 + SUM($AE$2:AE303))</f>
        <v/>
      </c>
      <c r="AK303" s="15">
        <f>IF(AF303="","",Config!$B$9 + SUM($AF$2:AF303))</f>
        <v/>
      </c>
      <c r="AL303" s="15">
        <f>IF(AG303="","",Config!$B$9 + SUM($AG$2:AG303))</f>
        <v/>
      </c>
      <c r="AM303" s="15">
        <f>IF(AH303="","",Config!$B$9 + SUM($AH$2:AH303))</f>
        <v/>
      </c>
      <c r="AN303" s="15">
        <f>IF(AI303="","",Config!$B$9 + SUM($AI$2:AI303))</f>
        <v/>
      </c>
      <c r="AO303" s="16">
        <f>IF(P303="","",IF(P303&gt;0,1,0))</f>
        <v/>
      </c>
      <c r="AP303" s="16">
        <f>IF(Q303="","",IF(Q303&gt;0,1,0))</f>
        <v/>
      </c>
      <c r="AQ303" s="16">
        <f>IF(R303="","",IF(R303&gt;0,1,0))</f>
        <v/>
      </c>
      <c r="AR303" s="16">
        <f>IF(S303="","",IF(S303&gt;0,1,0))</f>
        <v/>
      </c>
      <c r="AS303" s="16">
        <f>IF(T303="","",IF(T303&gt;0,1,0))</f>
        <v/>
      </c>
      <c r="AT303" s="17">
        <f>IF(Z303="","",IF(AT302="",Z303,MAX(AT302,Z303)))</f>
        <v/>
      </c>
      <c r="AU303" s="17">
        <f>IF(AA303="","",IF(AU302="",AA303,MAX(AU302,AA303)))</f>
        <v/>
      </c>
      <c r="AV303" s="17">
        <f>IF(AB303="","",IF(AV302="",AB303,MAX(AV302,AB303)))</f>
        <v/>
      </c>
      <c r="AW303" s="17">
        <f>IF(AC303="","",IF(AW302="",AC303,MAX(AW302,AC303)))</f>
        <v/>
      </c>
      <c r="AX303" s="17">
        <f>IF(AD303="","",IF(AX302="",AD303,MAX(AX302,AD303)))</f>
        <v/>
      </c>
      <c r="AY303" s="17">
        <f>IF(Z303="","",AT303-Z303)</f>
        <v/>
      </c>
      <c r="AZ303" s="17">
        <f>IF(AA303="","",AU303-AA303)</f>
        <v/>
      </c>
      <c r="BA303" s="17">
        <f>IF(AB303="","",AV303-AB303)</f>
        <v/>
      </c>
      <c r="BB303" s="17">
        <f>IF(AC303="","",AW303-AC303)</f>
        <v/>
      </c>
      <c r="BC303" s="17">
        <f>IF(AD303="","",AX303-AD303)</f>
        <v/>
      </c>
      <c r="BD303" s="17">
        <f>IF(OR(AE303="",B303=""),"",SUMIFS($AE$2:AE303,$B$2:B303,B303))</f>
        <v/>
      </c>
      <c r="BE303" s="17">
        <f>IF(OR(AF303="",B303=""),"",SUMIFS($AF$2:AF303,$B$2:B303,B303))</f>
        <v/>
      </c>
      <c r="BF303" s="17">
        <f>IF(OR(AG303="",B303=""),"",SUMIFS($AG$2:AG303,$B$2:B303,B303))</f>
        <v/>
      </c>
      <c r="BG303" s="17">
        <f>IF(OR(AH303="",B303=""),"",SUMIFS($AH$2:AH303,$B$2:B303,B303))</f>
        <v/>
      </c>
      <c r="BH303" s="17">
        <f>IF(OR(AI303="",B303=""),"",SUMIFS($AI$2:AI303,$B$2:B303,B303))</f>
        <v/>
      </c>
      <c r="BI303" s="17">
        <f>IF(AJ303="","",IF(BI302="",AJ303,MAX(BI302,AJ303)))</f>
        <v/>
      </c>
      <c r="BJ303" s="17">
        <f>IF(AK303="","",IF(BJ302="",AK303,MAX(BJ302,AK303)))</f>
        <v/>
      </c>
      <c r="BK303" s="17">
        <f>IF(AL303="","",IF(BK302="",AL303,MAX(BK302,AL303)))</f>
        <v/>
      </c>
      <c r="BL303" s="17">
        <f>IF(AM303="","",IF(BL302="",AM303,MAX(BL302,AM303)))</f>
        <v/>
      </c>
      <c r="BM303" s="17">
        <f>IF(AN303="","",IF(BM302="",AN303,MAX(BM302,AN303)))</f>
        <v/>
      </c>
      <c r="BN303" s="17">
        <f>IF(AJ303="","",BI303-AJ303)</f>
        <v/>
      </c>
      <c r="BO303" s="17">
        <f>IF(AK303="","",BJ303-AK303)</f>
        <v/>
      </c>
      <c r="BP303" s="17">
        <f>IF(AL303="","",BK303-AL303)</f>
        <v/>
      </c>
      <c r="BQ303" s="17">
        <f>IF(AM303="","",BL303-AM303)</f>
        <v/>
      </c>
      <c r="BR303" s="17">
        <f>IF(AN303="","",BM303-AN303)</f>
        <v/>
      </c>
    </row>
    <row r="304">
      <c r="A304">
        <f>ROW()-1</f>
        <v/>
      </c>
      <c r="B304" s="9" t="n"/>
      <c r="C304" s="12" t="n"/>
      <c r="D304" s="11">
        <f>IF(B304="","",CHOOSE(WEEKDAY(B304,2),"Lu","Ma","Mi","Jo","Vi","Sa","Du"))</f>
        <v/>
      </c>
      <c r="E304" s="11">
        <f>IF(OR(B304="",C304=""),"",IF(OR(WEEKDAY(B304,2)=1,WEEKDAY(B304,2)=5),"D",IF(AND(C304&gt;=TIME(15,30,0),C304&lt;TIME(16,30,0)),"C",IF(AND(AND(WEEKDAY(B304,2)&gt;=2,WEEKDAY(B304,2)&lt;=4),C304&gt;=TIME(16,35,0),C304&lt;TIME(17,0,0)),"A1",IF(AND(AND(WEEKDAY(B304,2)&gt;=2,WEEKDAY(B304,2)&lt;=4),C304&gt;=TIME(17,0,0),C304&lt;TIME(18,0,0)),"A2",IF(AND(AND(WEEKDAY(B304,2)&gt;=2,WEEKDAY(B304,2)&lt;=4),C304&gt;=TIME(18,0,0),C304&lt;TIME(19,0,0)),"A3",IF(AND(AND(WEEKDAY(B304,2)&gt;=2,WEEKDAY(B304,2)&lt;=4),C304&gt;=TIME(22,0,0),C304&lt;TIME(22,45,0)),"B","Other")))))))</f>
        <v/>
      </c>
      <c r="F304" s="12" t="n"/>
      <c r="G304" s="12" t="n"/>
      <c r="H304" s="12" t="n"/>
      <c r="I304" s="12" t="n"/>
      <c r="J304" s="13" t="n"/>
      <c r="K304" s="13" t="n"/>
      <c r="L304" s="13" t="n"/>
      <c r="M304" s="13" t="n"/>
      <c r="N304" s="12" t="n"/>
      <c r="O304" s="12" t="n"/>
      <c r="P304" s="14">
        <f>IF(N304="","",IF(N304="SL",-1,K304/J304))</f>
        <v/>
      </c>
      <c r="Q304" s="14">
        <f>IF(N304="","",IF(OR(N304="SL",N304="TP0"),-1,L304/J304))</f>
        <v/>
      </c>
      <c r="R304" s="14">
        <f>IF(N304="","",IF(N304="TP2",M304/J304,-1))</f>
        <v/>
      </c>
      <c r="S304" s="14">
        <f>IF(N304="","",IF(N304="SL",-1,IF(N304="TP0",0.5*K304/J304,0.5*(K304+L304)/J304)))</f>
        <v/>
      </c>
      <c r="T304" s="14">
        <f>IF(N304="","",IF(N304="SL",-1,IF(N304="TP0",0.5*K304/J304-0.5,0.5*(K304+L304)/J304)))</f>
        <v/>
      </c>
      <c r="U304" s="15">
        <f>IF(P304="","",P304*J304/100*Config!$B$4)</f>
        <v/>
      </c>
      <c r="V304" s="15">
        <f>IF(Q304="","",Q304*J304/100*Config!$B$4)</f>
        <v/>
      </c>
      <c r="W304" s="15">
        <f>IF(R304="","",R304*J304/100*Config!$B$4)</f>
        <v/>
      </c>
      <c r="X304" s="15">
        <f>IF(S304="","",S304*J304/100*Config!$B$4)</f>
        <v/>
      </c>
      <c r="Y304" s="15">
        <f>IF(T304="","",T304*J304/100*Config!$B$4)</f>
        <v/>
      </c>
      <c r="Z304" s="15">
        <f>IF(U304="","",Config!$B$4 + SUM($U$2:U304))</f>
        <v/>
      </c>
      <c r="AA304" s="15">
        <f>IF(V304="","",Config!$B$4 + SUM($V$2:V304))</f>
        <v/>
      </c>
      <c r="AB304" s="15">
        <f>IF(W304="","",Config!$B$4 + SUM($W$2:W304))</f>
        <v/>
      </c>
      <c r="AC304" s="15">
        <f>IF(X304="","",Config!$B$4 + SUM($X$2:X304))</f>
        <v/>
      </c>
      <c r="AD304" s="15">
        <f>IF(Y304="","",Config!$B$4 + SUM($Y$2:Y304))</f>
        <v/>
      </c>
      <c r="AE304" s="15">
        <f>IF(P304="","",P304*J304/100*Config!$B$11)</f>
        <v/>
      </c>
      <c r="AF304" s="15">
        <f>IF(Q304="","",Q304*J304/100*Config!$B$11)</f>
        <v/>
      </c>
      <c r="AG304" s="15">
        <f>IF(R304="","",R304*J304/100*Config!$B$11)</f>
        <v/>
      </c>
      <c r="AH304" s="15">
        <f>IF(S304="","",S304*J304/100*Config!$B$11)</f>
        <v/>
      </c>
      <c r="AI304" s="15">
        <f>IF(T304="","",T304*J304/100*Config!$B$11)</f>
        <v/>
      </c>
      <c r="AJ304" s="15">
        <f>IF(AE304="","",Config!$B$9 + SUM($AE$2:AE304))</f>
        <v/>
      </c>
      <c r="AK304" s="15">
        <f>IF(AF304="","",Config!$B$9 + SUM($AF$2:AF304))</f>
        <v/>
      </c>
      <c r="AL304" s="15">
        <f>IF(AG304="","",Config!$B$9 + SUM($AG$2:AG304))</f>
        <v/>
      </c>
      <c r="AM304" s="15">
        <f>IF(AH304="","",Config!$B$9 + SUM($AH$2:AH304))</f>
        <v/>
      </c>
      <c r="AN304" s="15">
        <f>IF(AI304="","",Config!$B$9 + SUM($AI$2:AI304))</f>
        <v/>
      </c>
      <c r="AO304" s="16">
        <f>IF(P304="","",IF(P304&gt;0,1,0))</f>
        <v/>
      </c>
      <c r="AP304" s="16">
        <f>IF(Q304="","",IF(Q304&gt;0,1,0))</f>
        <v/>
      </c>
      <c r="AQ304" s="16">
        <f>IF(R304="","",IF(R304&gt;0,1,0))</f>
        <v/>
      </c>
      <c r="AR304" s="16">
        <f>IF(S304="","",IF(S304&gt;0,1,0))</f>
        <v/>
      </c>
      <c r="AS304" s="16">
        <f>IF(T304="","",IF(T304&gt;0,1,0))</f>
        <v/>
      </c>
      <c r="AT304" s="17">
        <f>IF(Z304="","",IF(AT303="",Z304,MAX(AT303,Z304)))</f>
        <v/>
      </c>
      <c r="AU304" s="17">
        <f>IF(AA304="","",IF(AU303="",AA304,MAX(AU303,AA304)))</f>
        <v/>
      </c>
      <c r="AV304" s="17">
        <f>IF(AB304="","",IF(AV303="",AB304,MAX(AV303,AB304)))</f>
        <v/>
      </c>
      <c r="AW304" s="17">
        <f>IF(AC304="","",IF(AW303="",AC304,MAX(AW303,AC304)))</f>
        <v/>
      </c>
      <c r="AX304" s="17">
        <f>IF(AD304="","",IF(AX303="",AD304,MAX(AX303,AD304)))</f>
        <v/>
      </c>
      <c r="AY304" s="17">
        <f>IF(Z304="","",AT304-Z304)</f>
        <v/>
      </c>
      <c r="AZ304" s="17">
        <f>IF(AA304="","",AU304-AA304)</f>
        <v/>
      </c>
      <c r="BA304" s="17">
        <f>IF(AB304="","",AV304-AB304)</f>
        <v/>
      </c>
      <c r="BB304" s="17">
        <f>IF(AC304="","",AW304-AC304)</f>
        <v/>
      </c>
      <c r="BC304" s="17">
        <f>IF(AD304="","",AX304-AD304)</f>
        <v/>
      </c>
      <c r="BD304" s="17">
        <f>IF(OR(AE304="",B304=""),"",SUMIFS($AE$2:AE304,$B$2:B304,B304))</f>
        <v/>
      </c>
      <c r="BE304" s="17">
        <f>IF(OR(AF304="",B304=""),"",SUMIFS($AF$2:AF304,$B$2:B304,B304))</f>
        <v/>
      </c>
      <c r="BF304" s="17">
        <f>IF(OR(AG304="",B304=""),"",SUMIFS($AG$2:AG304,$B$2:B304,B304))</f>
        <v/>
      </c>
      <c r="BG304" s="17">
        <f>IF(OR(AH304="",B304=""),"",SUMIFS($AH$2:AH304,$B$2:B304,B304))</f>
        <v/>
      </c>
      <c r="BH304" s="17">
        <f>IF(OR(AI304="",B304=""),"",SUMIFS($AI$2:AI304,$B$2:B304,B304))</f>
        <v/>
      </c>
      <c r="BI304" s="17">
        <f>IF(AJ304="","",IF(BI303="",AJ304,MAX(BI303,AJ304)))</f>
        <v/>
      </c>
      <c r="BJ304" s="17">
        <f>IF(AK304="","",IF(BJ303="",AK304,MAX(BJ303,AK304)))</f>
        <v/>
      </c>
      <c r="BK304" s="17">
        <f>IF(AL304="","",IF(BK303="",AL304,MAX(BK303,AL304)))</f>
        <v/>
      </c>
      <c r="BL304" s="17">
        <f>IF(AM304="","",IF(BL303="",AM304,MAX(BL303,AM304)))</f>
        <v/>
      </c>
      <c r="BM304" s="17">
        <f>IF(AN304="","",IF(BM303="",AN304,MAX(BM303,AN304)))</f>
        <v/>
      </c>
      <c r="BN304" s="17">
        <f>IF(AJ304="","",BI304-AJ304)</f>
        <v/>
      </c>
      <c r="BO304" s="17">
        <f>IF(AK304="","",BJ304-AK304)</f>
        <v/>
      </c>
      <c r="BP304" s="17">
        <f>IF(AL304="","",BK304-AL304)</f>
        <v/>
      </c>
      <c r="BQ304" s="17">
        <f>IF(AM304="","",BL304-AM304)</f>
        <v/>
      </c>
      <c r="BR304" s="17">
        <f>IF(AN304="","",BM304-AN304)</f>
        <v/>
      </c>
    </row>
    <row r="305">
      <c r="A305">
        <f>ROW()-1</f>
        <v/>
      </c>
      <c r="B305" s="9" t="n"/>
      <c r="C305" s="12" t="n"/>
      <c r="D305" s="11">
        <f>IF(B305="","",CHOOSE(WEEKDAY(B305,2),"Lu","Ma","Mi","Jo","Vi","Sa","Du"))</f>
        <v/>
      </c>
      <c r="E305" s="11">
        <f>IF(OR(B305="",C305=""),"",IF(OR(WEEKDAY(B305,2)=1,WEEKDAY(B305,2)=5),"D",IF(AND(C305&gt;=TIME(15,30,0),C305&lt;TIME(16,30,0)),"C",IF(AND(AND(WEEKDAY(B305,2)&gt;=2,WEEKDAY(B305,2)&lt;=4),C305&gt;=TIME(16,35,0),C305&lt;TIME(17,0,0)),"A1",IF(AND(AND(WEEKDAY(B305,2)&gt;=2,WEEKDAY(B305,2)&lt;=4),C305&gt;=TIME(17,0,0),C305&lt;TIME(18,0,0)),"A2",IF(AND(AND(WEEKDAY(B305,2)&gt;=2,WEEKDAY(B305,2)&lt;=4),C305&gt;=TIME(18,0,0),C305&lt;TIME(19,0,0)),"A3",IF(AND(AND(WEEKDAY(B305,2)&gt;=2,WEEKDAY(B305,2)&lt;=4),C305&gt;=TIME(22,0,0),C305&lt;TIME(22,45,0)),"B","Other")))))))</f>
        <v/>
      </c>
      <c r="F305" s="12" t="n"/>
      <c r="G305" s="12" t="n"/>
      <c r="H305" s="12" t="n"/>
      <c r="I305" s="12" t="n"/>
      <c r="J305" s="13" t="n"/>
      <c r="K305" s="13" t="n"/>
      <c r="L305" s="13" t="n"/>
      <c r="M305" s="13" t="n"/>
      <c r="N305" s="12" t="n"/>
      <c r="O305" s="12" t="n"/>
      <c r="P305" s="14">
        <f>IF(N305="","",IF(N305="SL",-1,K305/J305))</f>
        <v/>
      </c>
      <c r="Q305" s="14">
        <f>IF(N305="","",IF(OR(N305="SL",N305="TP0"),-1,L305/J305))</f>
        <v/>
      </c>
      <c r="R305" s="14">
        <f>IF(N305="","",IF(N305="TP2",M305/J305,-1))</f>
        <v/>
      </c>
      <c r="S305" s="14">
        <f>IF(N305="","",IF(N305="SL",-1,IF(N305="TP0",0.5*K305/J305,0.5*(K305+L305)/J305)))</f>
        <v/>
      </c>
      <c r="T305" s="14">
        <f>IF(N305="","",IF(N305="SL",-1,IF(N305="TP0",0.5*K305/J305-0.5,0.5*(K305+L305)/J305)))</f>
        <v/>
      </c>
      <c r="U305" s="15">
        <f>IF(P305="","",P305*J305/100*Config!$B$4)</f>
        <v/>
      </c>
      <c r="V305" s="15">
        <f>IF(Q305="","",Q305*J305/100*Config!$B$4)</f>
        <v/>
      </c>
      <c r="W305" s="15">
        <f>IF(R305="","",R305*J305/100*Config!$B$4)</f>
        <v/>
      </c>
      <c r="X305" s="15">
        <f>IF(S305="","",S305*J305/100*Config!$B$4)</f>
        <v/>
      </c>
      <c r="Y305" s="15">
        <f>IF(T305="","",T305*J305/100*Config!$B$4)</f>
        <v/>
      </c>
      <c r="Z305" s="15">
        <f>IF(U305="","",Config!$B$4 + SUM($U$2:U305))</f>
        <v/>
      </c>
      <c r="AA305" s="15">
        <f>IF(V305="","",Config!$B$4 + SUM($V$2:V305))</f>
        <v/>
      </c>
      <c r="AB305" s="15">
        <f>IF(W305="","",Config!$B$4 + SUM($W$2:W305))</f>
        <v/>
      </c>
      <c r="AC305" s="15">
        <f>IF(X305="","",Config!$B$4 + SUM($X$2:X305))</f>
        <v/>
      </c>
      <c r="AD305" s="15">
        <f>IF(Y305="","",Config!$B$4 + SUM($Y$2:Y305))</f>
        <v/>
      </c>
      <c r="AE305" s="15">
        <f>IF(P305="","",P305*J305/100*Config!$B$11)</f>
        <v/>
      </c>
      <c r="AF305" s="15">
        <f>IF(Q305="","",Q305*J305/100*Config!$B$11)</f>
        <v/>
      </c>
      <c r="AG305" s="15">
        <f>IF(R305="","",R305*J305/100*Config!$B$11)</f>
        <v/>
      </c>
      <c r="AH305" s="15">
        <f>IF(S305="","",S305*J305/100*Config!$B$11)</f>
        <v/>
      </c>
      <c r="AI305" s="15">
        <f>IF(T305="","",T305*J305/100*Config!$B$11)</f>
        <v/>
      </c>
      <c r="AJ305" s="15">
        <f>IF(AE305="","",Config!$B$9 + SUM($AE$2:AE305))</f>
        <v/>
      </c>
      <c r="AK305" s="15">
        <f>IF(AF305="","",Config!$B$9 + SUM($AF$2:AF305))</f>
        <v/>
      </c>
      <c r="AL305" s="15">
        <f>IF(AG305="","",Config!$B$9 + SUM($AG$2:AG305))</f>
        <v/>
      </c>
      <c r="AM305" s="15">
        <f>IF(AH305="","",Config!$B$9 + SUM($AH$2:AH305))</f>
        <v/>
      </c>
      <c r="AN305" s="15">
        <f>IF(AI305="","",Config!$B$9 + SUM($AI$2:AI305))</f>
        <v/>
      </c>
      <c r="AO305" s="16">
        <f>IF(P305="","",IF(P305&gt;0,1,0))</f>
        <v/>
      </c>
      <c r="AP305" s="16">
        <f>IF(Q305="","",IF(Q305&gt;0,1,0))</f>
        <v/>
      </c>
      <c r="AQ305" s="16">
        <f>IF(R305="","",IF(R305&gt;0,1,0))</f>
        <v/>
      </c>
      <c r="AR305" s="16">
        <f>IF(S305="","",IF(S305&gt;0,1,0))</f>
        <v/>
      </c>
      <c r="AS305" s="16">
        <f>IF(T305="","",IF(T305&gt;0,1,0))</f>
        <v/>
      </c>
      <c r="AT305" s="17">
        <f>IF(Z305="","",IF(AT304="",Z305,MAX(AT304,Z305)))</f>
        <v/>
      </c>
      <c r="AU305" s="17">
        <f>IF(AA305="","",IF(AU304="",AA305,MAX(AU304,AA305)))</f>
        <v/>
      </c>
      <c r="AV305" s="17">
        <f>IF(AB305="","",IF(AV304="",AB305,MAX(AV304,AB305)))</f>
        <v/>
      </c>
      <c r="AW305" s="17">
        <f>IF(AC305="","",IF(AW304="",AC305,MAX(AW304,AC305)))</f>
        <v/>
      </c>
      <c r="AX305" s="17">
        <f>IF(AD305="","",IF(AX304="",AD305,MAX(AX304,AD305)))</f>
        <v/>
      </c>
      <c r="AY305" s="17">
        <f>IF(Z305="","",AT305-Z305)</f>
        <v/>
      </c>
      <c r="AZ305" s="17">
        <f>IF(AA305="","",AU305-AA305)</f>
        <v/>
      </c>
      <c r="BA305" s="17">
        <f>IF(AB305="","",AV305-AB305)</f>
        <v/>
      </c>
      <c r="BB305" s="17">
        <f>IF(AC305="","",AW305-AC305)</f>
        <v/>
      </c>
      <c r="BC305" s="17">
        <f>IF(AD305="","",AX305-AD305)</f>
        <v/>
      </c>
      <c r="BD305" s="17">
        <f>IF(OR(AE305="",B305=""),"",SUMIFS($AE$2:AE305,$B$2:B305,B305))</f>
        <v/>
      </c>
      <c r="BE305" s="17">
        <f>IF(OR(AF305="",B305=""),"",SUMIFS($AF$2:AF305,$B$2:B305,B305))</f>
        <v/>
      </c>
      <c r="BF305" s="17">
        <f>IF(OR(AG305="",B305=""),"",SUMIFS($AG$2:AG305,$B$2:B305,B305))</f>
        <v/>
      </c>
      <c r="BG305" s="17">
        <f>IF(OR(AH305="",B305=""),"",SUMIFS($AH$2:AH305,$B$2:B305,B305))</f>
        <v/>
      </c>
      <c r="BH305" s="17">
        <f>IF(OR(AI305="",B305=""),"",SUMIFS($AI$2:AI305,$B$2:B305,B305))</f>
        <v/>
      </c>
      <c r="BI305" s="17">
        <f>IF(AJ305="","",IF(BI304="",AJ305,MAX(BI304,AJ305)))</f>
        <v/>
      </c>
      <c r="BJ305" s="17">
        <f>IF(AK305="","",IF(BJ304="",AK305,MAX(BJ304,AK305)))</f>
        <v/>
      </c>
      <c r="BK305" s="17">
        <f>IF(AL305="","",IF(BK304="",AL305,MAX(BK304,AL305)))</f>
        <v/>
      </c>
      <c r="BL305" s="17">
        <f>IF(AM305="","",IF(BL304="",AM305,MAX(BL304,AM305)))</f>
        <v/>
      </c>
      <c r="BM305" s="17">
        <f>IF(AN305="","",IF(BM304="",AN305,MAX(BM304,AN305)))</f>
        <v/>
      </c>
      <c r="BN305" s="17">
        <f>IF(AJ305="","",BI305-AJ305)</f>
        <v/>
      </c>
      <c r="BO305" s="17">
        <f>IF(AK305="","",BJ305-AK305)</f>
        <v/>
      </c>
      <c r="BP305" s="17">
        <f>IF(AL305="","",BK305-AL305)</f>
        <v/>
      </c>
      <c r="BQ305" s="17">
        <f>IF(AM305="","",BL305-AM305)</f>
        <v/>
      </c>
      <c r="BR305" s="17">
        <f>IF(AN305="","",BM305-AN305)</f>
        <v/>
      </c>
    </row>
    <row r="306">
      <c r="A306">
        <f>ROW()-1</f>
        <v/>
      </c>
      <c r="B306" s="9" t="n"/>
      <c r="C306" s="12" t="n"/>
      <c r="D306" s="11">
        <f>IF(B306="","",CHOOSE(WEEKDAY(B306,2),"Lu","Ma","Mi","Jo","Vi","Sa","Du"))</f>
        <v/>
      </c>
      <c r="E306" s="11">
        <f>IF(OR(B306="",C306=""),"",IF(OR(WEEKDAY(B306,2)=1,WEEKDAY(B306,2)=5),"D",IF(AND(C306&gt;=TIME(15,30,0),C306&lt;TIME(16,30,0)),"C",IF(AND(AND(WEEKDAY(B306,2)&gt;=2,WEEKDAY(B306,2)&lt;=4),C306&gt;=TIME(16,35,0),C306&lt;TIME(17,0,0)),"A1",IF(AND(AND(WEEKDAY(B306,2)&gt;=2,WEEKDAY(B306,2)&lt;=4),C306&gt;=TIME(17,0,0),C306&lt;TIME(18,0,0)),"A2",IF(AND(AND(WEEKDAY(B306,2)&gt;=2,WEEKDAY(B306,2)&lt;=4),C306&gt;=TIME(18,0,0),C306&lt;TIME(19,0,0)),"A3",IF(AND(AND(WEEKDAY(B306,2)&gt;=2,WEEKDAY(B306,2)&lt;=4),C306&gt;=TIME(22,0,0),C306&lt;TIME(22,45,0)),"B","Other")))))))</f>
        <v/>
      </c>
      <c r="F306" s="12" t="n"/>
      <c r="G306" s="12" t="n"/>
      <c r="H306" s="12" t="n"/>
      <c r="I306" s="12" t="n"/>
      <c r="J306" s="13" t="n"/>
      <c r="K306" s="13" t="n"/>
      <c r="L306" s="13" t="n"/>
      <c r="M306" s="13" t="n"/>
      <c r="N306" s="12" t="n"/>
      <c r="O306" s="12" t="n"/>
      <c r="P306" s="14">
        <f>IF(N306="","",IF(N306="SL",-1,K306/J306))</f>
        <v/>
      </c>
      <c r="Q306" s="14">
        <f>IF(N306="","",IF(OR(N306="SL",N306="TP0"),-1,L306/J306))</f>
        <v/>
      </c>
      <c r="R306" s="14">
        <f>IF(N306="","",IF(N306="TP2",M306/J306,-1))</f>
        <v/>
      </c>
      <c r="S306" s="14">
        <f>IF(N306="","",IF(N306="SL",-1,IF(N306="TP0",0.5*K306/J306,0.5*(K306+L306)/J306)))</f>
        <v/>
      </c>
      <c r="T306" s="14">
        <f>IF(N306="","",IF(N306="SL",-1,IF(N306="TP0",0.5*K306/J306-0.5,0.5*(K306+L306)/J306)))</f>
        <v/>
      </c>
      <c r="U306" s="15">
        <f>IF(P306="","",P306*J306/100*Config!$B$4)</f>
        <v/>
      </c>
      <c r="V306" s="15">
        <f>IF(Q306="","",Q306*J306/100*Config!$B$4)</f>
        <v/>
      </c>
      <c r="W306" s="15">
        <f>IF(R306="","",R306*J306/100*Config!$B$4)</f>
        <v/>
      </c>
      <c r="X306" s="15">
        <f>IF(S306="","",S306*J306/100*Config!$B$4)</f>
        <v/>
      </c>
      <c r="Y306" s="15">
        <f>IF(T306="","",T306*J306/100*Config!$B$4)</f>
        <v/>
      </c>
      <c r="Z306" s="15">
        <f>IF(U306="","",Config!$B$4 + SUM($U$2:U306))</f>
        <v/>
      </c>
      <c r="AA306" s="15">
        <f>IF(V306="","",Config!$B$4 + SUM($V$2:V306))</f>
        <v/>
      </c>
      <c r="AB306" s="15">
        <f>IF(W306="","",Config!$B$4 + SUM($W$2:W306))</f>
        <v/>
      </c>
      <c r="AC306" s="15">
        <f>IF(X306="","",Config!$B$4 + SUM($X$2:X306))</f>
        <v/>
      </c>
      <c r="AD306" s="15">
        <f>IF(Y306="","",Config!$B$4 + SUM($Y$2:Y306))</f>
        <v/>
      </c>
      <c r="AE306" s="15">
        <f>IF(P306="","",P306*J306/100*Config!$B$11)</f>
        <v/>
      </c>
      <c r="AF306" s="15">
        <f>IF(Q306="","",Q306*J306/100*Config!$B$11)</f>
        <v/>
      </c>
      <c r="AG306" s="15">
        <f>IF(R306="","",R306*J306/100*Config!$B$11)</f>
        <v/>
      </c>
      <c r="AH306" s="15">
        <f>IF(S306="","",S306*J306/100*Config!$B$11)</f>
        <v/>
      </c>
      <c r="AI306" s="15">
        <f>IF(T306="","",T306*J306/100*Config!$B$11)</f>
        <v/>
      </c>
      <c r="AJ306" s="15">
        <f>IF(AE306="","",Config!$B$9 + SUM($AE$2:AE306))</f>
        <v/>
      </c>
      <c r="AK306" s="15">
        <f>IF(AF306="","",Config!$B$9 + SUM($AF$2:AF306))</f>
        <v/>
      </c>
      <c r="AL306" s="15">
        <f>IF(AG306="","",Config!$B$9 + SUM($AG$2:AG306))</f>
        <v/>
      </c>
      <c r="AM306" s="15">
        <f>IF(AH306="","",Config!$B$9 + SUM($AH$2:AH306))</f>
        <v/>
      </c>
      <c r="AN306" s="15">
        <f>IF(AI306="","",Config!$B$9 + SUM($AI$2:AI306))</f>
        <v/>
      </c>
      <c r="AO306" s="16">
        <f>IF(P306="","",IF(P306&gt;0,1,0))</f>
        <v/>
      </c>
      <c r="AP306" s="16">
        <f>IF(Q306="","",IF(Q306&gt;0,1,0))</f>
        <v/>
      </c>
      <c r="AQ306" s="16">
        <f>IF(R306="","",IF(R306&gt;0,1,0))</f>
        <v/>
      </c>
      <c r="AR306" s="16">
        <f>IF(S306="","",IF(S306&gt;0,1,0))</f>
        <v/>
      </c>
      <c r="AS306" s="16">
        <f>IF(T306="","",IF(T306&gt;0,1,0))</f>
        <v/>
      </c>
      <c r="AT306" s="17">
        <f>IF(Z306="","",IF(AT305="",Z306,MAX(AT305,Z306)))</f>
        <v/>
      </c>
      <c r="AU306" s="17">
        <f>IF(AA306="","",IF(AU305="",AA306,MAX(AU305,AA306)))</f>
        <v/>
      </c>
      <c r="AV306" s="17">
        <f>IF(AB306="","",IF(AV305="",AB306,MAX(AV305,AB306)))</f>
        <v/>
      </c>
      <c r="AW306" s="17">
        <f>IF(AC306="","",IF(AW305="",AC306,MAX(AW305,AC306)))</f>
        <v/>
      </c>
      <c r="AX306" s="17">
        <f>IF(AD306="","",IF(AX305="",AD306,MAX(AX305,AD306)))</f>
        <v/>
      </c>
      <c r="AY306" s="17">
        <f>IF(Z306="","",AT306-Z306)</f>
        <v/>
      </c>
      <c r="AZ306" s="17">
        <f>IF(AA306="","",AU306-AA306)</f>
        <v/>
      </c>
      <c r="BA306" s="17">
        <f>IF(AB306="","",AV306-AB306)</f>
        <v/>
      </c>
      <c r="BB306" s="17">
        <f>IF(AC306="","",AW306-AC306)</f>
        <v/>
      </c>
      <c r="BC306" s="17">
        <f>IF(AD306="","",AX306-AD306)</f>
        <v/>
      </c>
      <c r="BD306" s="17">
        <f>IF(OR(AE306="",B306=""),"",SUMIFS($AE$2:AE306,$B$2:B306,B306))</f>
        <v/>
      </c>
      <c r="BE306" s="17">
        <f>IF(OR(AF306="",B306=""),"",SUMIFS($AF$2:AF306,$B$2:B306,B306))</f>
        <v/>
      </c>
      <c r="BF306" s="17">
        <f>IF(OR(AG306="",B306=""),"",SUMIFS($AG$2:AG306,$B$2:B306,B306))</f>
        <v/>
      </c>
      <c r="BG306" s="17">
        <f>IF(OR(AH306="",B306=""),"",SUMIFS($AH$2:AH306,$B$2:B306,B306))</f>
        <v/>
      </c>
      <c r="BH306" s="17">
        <f>IF(OR(AI306="",B306=""),"",SUMIFS($AI$2:AI306,$B$2:B306,B306))</f>
        <v/>
      </c>
      <c r="BI306" s="17">
        <f>IF(AJ306="","",IF(BI305="",AJ306,MAX(BI305,AJ306)))</f>
        <v/>
      </c>
      <c r="BJ306" s="17">
        <f>IF(AK306="","",IF(BJ305="",AK306,MAX(BJ305,AK306)))</f>
        <v/>
      </c>
      <c r="BK306" s="17">
        <f>IF(AL306="","",IF(BK305="",AL306,MAX(BK305,AL306)))</f>
        <v/>
      </c>
      <c r="BL306" s="17">
        <f>IF(AM306="","",IF(BL305="",AM306,MAX(BL305,AM306)))</f>
        <v/>
      </c>
      <c r="BM306" s="17">
        <f>IF(AN306="","",IF(BM305="",AN306,MAX(BM305,AN306)))</f>
        <v/>
      </c>
      <c r="BN306" s="17">
        <f>IF(AJ306="","",BI306-AJ306)</f>
        <v/>
      </c>
      <c r="BO306" s="17">
        <f>IF(AK306="","",BJ306-AK306)</f>
        <v/>
      </c>
      <c r="BP306" s="17">
        <f>IF(AL306="","",BK306-AL306)</f>
        <v/>
      </c>
      <c r="BQ306" s="17">
        <f>IF(AM306="","",BL306-AM306)</f>
        <v/>
      </c>
      <c r="BR306" s="17">
        <f>IF(AN306="","",BM306-AN306)</f>
        <v/>
      </c>
    </row>
    <row r="307">
      <c r="A307">
        <f>ROW()-1</f>
        <v/>
      </c>
      <c r="B307" s="9" t="n"/>
      <c r="C307" s="12" t="n"/>
      <c r="D307" s="11">
        <f>IF(B307="","",CHOOSE(WEEKDAY(B307,2),"Lu","Ma","Mi","Jo","Vi","Sa","Du"))</f>
        <v/>
      </c>
      <c r="E307" s="11">
        <f>IF(OR(B307="",C307=""),"",IF(OR(WEEKDAY(B307,2)=1,WEEKDAY(B307,2)=5),"D",IF(AND(C307&gt;=TIME(15,30,0),C307&lt;TIME(16,30,0)),"C",IF(AND(AND(WEEKDAY(B307,2)&gt;=2,WEEKDAY(B307,2)&lt;=4),C307&gt;=TIME(16,35,0),C307&lt;TIME(17,0,0)),"A1",IF(AND(AND(WEEKDAY(B307,2)&gt;=2,WEEKDAY(B307,2)&lt;=4),C307&gt;=TIME(17,0,0),C307&lt;TIME(18,0,0)),"A2",IF(AND(AND(WEEKDAY(B307,2)&gt;=2,WEEKDAY(B307,2)&lt;=4),C307&gt;=TIME(18,0,0),C307&lt;TIME(19,0,0)),"A3",IF(AND(AND(WEEKDAY(B307,2)&gt;=2,WEEKDAY(B307,2)&lt;=4),C307&gt;=TIME(22,0,0),C307&lt;TIME(22,45,0)),"B","Other")))))))</f>
        <v/>
      </c>
      <c r="F307" s="12" t="n"/>
      <c r="G307" s="12" t="n"/>
      <c r="H307" s="12" t="n"/>
      <c r="I307" s="12" t="n"/>
      <c r="J307" s="13" t="n"/>
      <c r="K307" s="13" t="n"/>
      <c r="L307" s="13" t="n"/>
      <c r="M307" s="13" t="n"/>
      <c r="N307" s="12" t="n"/>
      <c r="O307" s="12" t="n"/>
      <c r="P307" s="14">
        <f>IF(N307="","",IF(N307="SL",-1,K307/J307))</f>
        <v/>
      </c>
      <c r="Q307" s="14">
        <f>IF(N307="","",IF(OR(N307="SL",N307="TP0"),-1,L307/J307))</f>
        <v/>
      </c>
      <c r="R307" s="14">
        <f>IF(N307="","",IF(N307="TP2",M307/J307,-1))</f>
        <v/>
      </c>
      <c r="S307" s="14">
        <f>IF(N307="","",IF(N307="SL",-1,IF(N307="TP0",0.5*K307/J307,0.5*(K307+L307)/J307)))</f>
        <v/>
      </c>
      <c r="T307" s="14">
        <f>IF(N307="","",IF(N307="SL",-1,IF(N307="TP0",0.5*K307/J307-0.5,0.5*(K307+L307)/J307)))</f>
        <v/>
      </c>
      <c r="U307" s="15">
        <f>IF(P307="","",P307*J307/100*Config!$B$4)</f>
        <v/>
      </c>
      <c r="V307" s="15">
        <f>IF(Q307="","",Q307*J307/100*Config!$B$4)</f>
        <v/>
      </c>
      <c r="W307" s="15">
        <f>IF(R307="","",R307*J307/100*Config!$B$4)</f>
        <v/>
      </c>
      <c r="X307" s="15">
        <f>IF(S307="","",S307*J307/100*Config!$B$4)</f>
        <v/>
      </c>
      <c r="Y307" s="15">
        <f>IF(T307="","",T307*J307/100*Config!$B$4)</f>
        <v/>
      </c>
      <c r="Z307" s="15">
        <f>IF(U307="","",Config!$B$4 + SUM($U$2:U307))</f>
        <v/>
      </c>
      <c r="AA307" s="15">
        <f>IF(V307="","",Config!$B$4 + SUM($V$2:V307))</f>
        <v/>
      </c>
      <c r="AB307" s="15">
        <f>IF(W307="","",Config!$B$4 + SUM($W$2:W307))</f>
        <v/>
      </c>
      <c r="AC307" s="15">
        <f>IF(X307="","",Config!$B$4 + SUM($X$2:X307))</f>
        <v/>
      </c>
      <c r="AD307" s="15">
        <f>IF(Y307="","",Config!$B$4 + SUM($Y$2:Y307))</f>
        <v/>
      </c>
      <c r="AE307" s="15">
        <f>IF(P307="","",P307*J307/100*Config!$B$11)</f>
        <v/>
      </c>
      <c r="AF307" s="15">
        <f>IF(Q307="","",Q307*J307/100*Config!$B$11)</f>
        <v/>
      </c>
      <c r="AG307" s="15">
        <f>IF(R307="","",R307*J307/100*Config!$B$11)</f>
        <v/>
      </c>
      <c r="AH307" s="15">
        <f>IF(S307="","",S307*J307/100*Config!$B$11)</f>
        <v/>
      </c>
      <c r="AI307" s="15">
        <f>IF(T307="","",T307*J307/100*Config!$B$11)</f>
        <v/>
      </c>
      <c r="AJ307" s="15">
        <f>IF(AE307="","",Config!$B$9 + SUM($AE$2:AE307))</f>
        <v/>
      </c>
      <c r="AK307" s="15">
        <f>IF(AF307="","",Config!$B$9 + SUM($AF$2:AF307))</f>
        <v/>
      </c>
      <c r="AL307" s="15">
        <f>IF(AG307="","",Config!$B$9 + SUM($AG$2:AG307))</f>
        <v/>
      </c>
      <c r="AM307" s="15">
        <f>IF(AH307="","",Config!$B$9 + SUM($AH$2:AH307))</f>
        <v/>
      </c>
      <c r="AN307" s="15">
        <f>IF(AI307="","",Config!$B$9 + SUM($AI$2:AI307))</f>
        <v/>
      </c>
      <c r="AO307" s="16">
        <f>IF(P307="","",IF(P307&gt;0,1,0))</f>
        <v/>
      </c>
      <c r="AP307" s="16">
        <f>IF(Q307="","",IF(Q307&gt;0,1,0))</f>
        <v/>
      </c>
      <c r="AQ307" s="16">
        <f>IF(R307="","",IF(R307&gt;0,1,0))</f>
        <v/>
      </c>
      <c r="AR307" s="16">
        <f>IF(S307="","",IF(S307&gt;0,1,0))</f>
        <v/>
      </c>
      <c r="AS307" s="16">
        <f>IF(T307="","",IF(T307&gt;0,1,0))</f>
        <v/>
      </c>
      <c r="AT307" s="17">
        <f>IF(Z307="","",IF(AT306="",Z307,MAX(AT306,Z307)))</f>
        <v/>
      </c>
      <c r="AU307" s="17">
        <f>IF(AA307="","",IF(AU306="",AA307,MAX(AU306,AA307)))</f>
        <v/>
      </c>
      <c r="AV307" s="17">
        <f>IF(AB307="","",IF(AV306="",AB307,MAX(AV306,AB307)))</f>
        <v/>
      </c>
      <c r="AW307" s="17">
        <f>IF(AC307="","",IF(AW306="",AC307,MAX(AW306,AC307)))</f>
        <v/>
      </c>
      <c r="AX307" s="17">
        <f>IF(AD307="","",IF(AX306="",AD307,MAX(AX306,AD307)))</f>
        <v/>
      </c>
      <c r="AY307" s="17">
        <f>IF(Z307="","",AT307-Z307)</f>
        <v/>
      </c>
      <c r="AZ307" s="17">
        <f>IF(AA307="","",AU307-AA307)</f>
        <v/>
      </c>
      <c r="BA307" s="17">
        <f>IF(AB307="","",AV307-AB307)</f>
        <v/>
      </c>
      <c r="BB307" s="17">
        <f>IF(AC307="","",AW307-AC307)</f>
        <v/>
      </c>
      <c r="BC307" s="17">
        <f>IF(AD307="","",AX307-AD307)</f>
        <v/>
      </c>
      <c r="BD307" s="17">
        <f>IF(OR(AE307="",B307=""),"",SUMIFS($AE$2:AE307,$B$2:B307,B307))</f>
        <v/>
      </c>
      <c r="BE307" s="17">
        <f>IF(OR(AF307="",B307=""),"",SUMIFS($AF$2:AF307,$B$2:B307,B307))</f>
        <v/>
      </c>
      <c r="BF307" s="17">
        <f>IF(OR(AG307="",B307=""),"",SUMIFS($AG$2:AG307,$B$2:B307,B307))</f>
        <v/>
      </c>
      <c r="BG307" s="17">
        <f>IF(OR(AH307="",B307=""),"",SUMIFS($AH$2:AH307,$B$2:B307,B307))</f>
        <v/>
      </c>
      <c r="BH307" s="17">
        <f>IF(OR(AI307="",B307=""),"",SUMIFS($AI$2:AI307,$B$2:B307,B307))</f>
        <v/>
      </c>
      <c r="BI307" s="17">
        <f>IF(AJ307="","",IF(BI306="",AJ307,MAX(BI306,AJ307)))</f>
        <v/>
      </c>
      <c r="BJ307" s="17">
        <f>IF(AK307="","",IF(BJ306="",AK307,MAX(BJ306,AK307)))</f>
        <v/>
      </c>
      <c r="BK307" s="17">
        <f>IF(AL307="","",IF(BK306="",AL307,MAX(BK306,AL307)))</f>
        <v/>
      </c>
      <c r="BL307" s="17">
        <f>IF(AM307="","",IF(BL306="",AM307,MAX(BL306,AM307)))</f>
        <v/>
      </c>
      <c r="BM307" s="17">
        <f>IF(AN307="","",IF(BM306="",AN307,MAX(BM306,AN307)))</f>
        <v/>
      </c>
      <c r="BN307" s="17">
        <f>IF(AJ307="","",BI307-AJ307)</f>
        <v/>
      </c>
      <c r="BO307" s="17">
        <f>IF(AK307="","",BJ307-AK307)</f>
        <v/>
      </c>
      <c r="BP307" s="17">
        <f>IF(AL307="","",BK307-AL307)</f>
        <v/>
      </c>
      <c r="BQ307" s="17">
        <f>IF(AM307="","",BL307-AM307)</f>
        <v/>
      </c>
      <c r="BR307" s="17">
        <f>IF(AN307="","",BM307-AN307)</f>
        <v/>
      </c>
    </row>
    <row r="308">
      <c r="A308">
        <f>ROW()-1</f>
        <v/>
      </c>
      <c r="B308" s="9" t="n"/>
      <c r="C308" s="12" t="n"/>
      <c r="D308" s="11">
        <f>IF(B308="","",CHOOSE(WEEKDAY(B308,2),"Lu","Ma","Mi","Jo","Vi","Sa","Du"))</f>
        <v/>
      </c>
      <c r="E308" s="11">
        <f>IF(OR(B308="",C308=""),"",IF(OR(WEEKDAY(B308,2)=1,WEEKDAY(B308,2)=5),"D",IF(AND(C308&gt;=TIME(15,30,0),C308&lt;TIME(16,30,0)),"C",IF(AND(AND(WEEKDAY(B308,2)&gt;=2,WEEKDAY(B308,2)&lt;=4),C308&gt;=TIME(16,35,0),C308&lt;TIME(17,0,0)),"A1",IF(AND(AND(WEEKDAY(B308,2)&gt;=2,WEEKDAY(B308,2)&lt;=4),C308&gt;=TIME(17,0,0),C308&lt;TIME(18,0,0)),"A2",IF(AND(AND(WEEKDAY(B308,2)&gt;=2,WEEKDAY(B308,2)&lt;=4),C308&gt;=TIME(18,0,0),C308&lt;TIME(19,0,0)),"A3",IF(AND(AND(WEEKDAY(B308,2)&gt;=2,WEEKDAY(B308,2)&lt;=4),C308&gt;=TIME(22,0,0),C308&lt;TIME(22,45,0)),"B","Other")))))))</f>
        <v/>
      </c>
      <c r="F308" s="12" t="n"/>
      <c r="G308" s="12" t="n"/>
      <c r="H308" s="12" t="n"/>
      <c r="I308" s="12" t="n"/>
      <c r="J308" s="13" t="n"/>
      <c r="K308" s="13" t="n"/>
      <c r="L308" s="13" t="n"/>
      <c r="M308" s="13" t="n"/>
      <c r="N308" s="12" t="n"/>
      <c r="O308" s="12" t="n"/>
      <c r="P308" s="14">
        <f>IF(N308="","",IF(N308="SL",-1,K308/J308))</f>
        <v/>
      </c>
      <c r="Q308" s="14">
        <f>IF(N308="","",IF(OR(N308="SL",N308="TP0"),-1,L308/J308))</f>
        <v/>
      </c>
      <c r="R308" s="14">
        <f>IF(N308="","",IF(N308="TP2",M308/J308,-1))</f>
        <v/>
      </c>
      <c r="S308" s="14">
        <f>IF(N308="","",IF(N308="SL",-1,IF(N308="TP0",0.5*K308/J308,0.5*(K308+L308)/J308)))</f>
        <v/>
      </c>
      <c r="T308" s="14">
        <f>IF(N308="","",IF(N308="SL",-1,IF(N308="TP0",0.5*K308/J308-0.5,0.5*(K308+L308)/J308)))</f>
        <v/>
      </c>
      <c r="U308" s="15">
        <f>IF(P308="","",P308*J308/100*Config!$B$4)</f>
        <v/>
      </c>
      <c r="V308" s="15">
        <f>IF(Q308="","",Q308*J308/100*Config!$B$4)</f>
        <v/>
      </c>
      <c r="W308" s="15">
        <f>IF(R308="","",R308*J308/100*Config!$B$4)</f>
        <v/>
      </c>
      <c r="X308" s="15">
        <f>IF(S308="","",S308*J308/100*Config!$B$4)</f>
        <v/>
      </c>
      <c r="Y308" s="15">
        <f>IF(T308="","",T308*J308/100*Config!$B$4)</f>
        <v/>
      </c>
      <c r="Z308" s="15">
        <f>IF(U308="","",Config!$B$4 + SUM($U$2:U308))</f>
        <v/>
      </c>
      <c r="AA308" s="15">
        <f>IF(V308="","",Config!$B$4 + SUM($V$2:V308))</f>
        <v/>
      </c>
      <c r="AB308" s="15">
        <f>IF(W308="","",Config!$B$4 + SUM($W$2:W308))</f>
        <v/>
      </c>
      <c r="AC308" s="15">
        <f>IF(X308="","",Config!$B$4 + SUM($X$2:X308))</f>
        <v/>
      </c>
      <c r="AD308" s="15">
        <f>IF(Y308="","",Config!$B$4 + SUM($Y$2:Y308))</f>
        <v/>
      </c>
      <c r="AE308" s="15">
        <f>IF(P308="","",P308*J308/100*Config!$B$11)</f>
        <v/>
      </c>
      <c r="AF308" s="15">
        <f>IF(Q308="","",Q308*J308/100*Config!$B$11)</f>
        <v/>
      </c>
      <c r="AG308" s="15">
        <f>IF(R308="","",R308*J308/100*Config!$B$11)</f>
        <v/>
      </c>
      <c r="AH308" s="15">
        <f>IF(S308="","",S308*J308/100*Config!$B$11)</f>
        <v/>
      </c>
      <c r="AI308" s="15">
        <f>IF(T308="","",T308*J308/100*Config!$B$11)</f>
        <v/>
      </c>
      <c r="AJ308" s="15">
        <f>IF(AE308="","",Config!$B$9 + SUM($AE$2:AE308))</f>
        <v/>
      </c>
      <c r="AK308" s="15">
        <f>IF(AF308="","",Config!$B$9 + SUM($AF$2:AF308))</f>
        <v/>
      </c>
      <c r="AL308" s="15">
        <f>IF(AG308="","",Config!$B$9 + SUM($AG$2:AG308))</f>
        <v/>
      </c>
      <c r="AM308" s="15">
        <f>IF(AH308="","",Config!$B$9 + SUM($AH$2:AH308))</f>
        <v/>
      </c>
      <c r="AN308" s="15">
        <f>IF(AI308="","",Config!$B$9 + SUM($AI$2:AI308))</f>
        <v/>
      </c>
      <c r="AO308" s="16">
        <f>IF(P308="","",IF(P308&gt;0,1,0))</f>
        <v/>
      </c>
      <c r="AP308" s="16">
        <f>IF(Q308="","",IF(Q308&gt;0,1,0))</f>
        <v/>
      </c>
      <c r="AQ308" s="16">
        <f>IF(R308="","",IF(R308&gt;0,1,0))</f>
        <v/>
      </c>
      <c r="AR308" s="16">
        <f>IF(S308="","",IF(S308&gt;0,1,0))</f>
        <v/>
      </c>
      <c r="AS308" s="16">
        <f>IF(T308="","",IF(T308&gt;0,1,0))</f>
        <v/>
      </c>
      <c r="AT308" s="17">
        <f>IF(Z308="","",IF(AT307="",Z308,MAX(AT307,Z308)))</f>
        <v/>
      </c>
      <c r="AU308" s="17">
        <f>IF(AA308="","",IF(AU307="",AA308,MAX(AU307,AA308)))</f>
        <v/>
      </c>
      <c r="AV308" s="17">
        <f>IF(AB308="","",IF(AV307="",AB308,MAX(AV307,AB308)))</f>
        <v/>
      </c>
      <c r="AW308" s="17">
        <f>IF(AC308="","",IF(AW307="",AC308,MAX(AW307,AC308)))</f>
        <v/>
      </c>
      <c r="AX308" s="17">
        <f>IF(AD308="","",IF(AX307="",AD308,MAX(AX307,AD308)))</f>
        <v/>
      </c>
      <c r="AY308" s="17">
        <f>IF(Z308="","",AT308-Z308)</f>
        <v/>
      </c>
      <c r="AZ308" s="17">
        <f>IF(AA308="","",AU308-AA308)</f>
        <v/>
      </c>
      <c r="BA308" s="17">
        <f>IF(AB308="","",AV308-AB308)</f>
        <v/>
      </c>
      <c r="BB308" s="17">
        <f>IF(AC308="","",AW308-AC308)</f>
        <v/>
      </c>
      <c r="BC308" s="17">
        <f>IF(AD308="","",AX308-AD308)</f>
        <v/>
      </c>
      <c r="BD308" s="17">
        <f>IF(OR(AE308="",B308=""),"",SUMIFS($AE$2:AE308,$B$2:B308,B308))</f>
        <v/>
      </c>
      <c r="BE308" s="17">
        <f>IF(OR(AF308="",B308=""),"",SUMIFS($AF$2:AF308,$B$2:B308,B308))</f>
        <v/>
      </c>
      <c r="BF308" s="17">
        <f>IF(OR(AG308="",B308=""),"",SUMIFS($AG$2:AG308,$B$2:B308,B308))</f>
        <v/>
      </c>
      <c r="BG308" s="17">
        <f>IF(OR(AH308="",B308=""),"",SUMIFS($AH$2:AH308,$B$2:B308,B308))</f>
        <v/>
      </c>
      <c r="BH308" s="17">
        <f>IF(OR(AI308="",B308=""),"",SUMIFS($AI$2:AI308,$B$2:B308,B308))</f>
        <v/>
      </c>
      <c r="BI308" s="17">
        <f>IF(AJ308="","",IF(BI307="",AJ308,MAX(BI307,AJ308)))</f>
        <v/>
      </c>
      <c r="BJ308" s="17">
        <f>IF(AK308="","",IF(BJ307="",AK308,MAX(BJ307,AK308)))</f>
        <v/>
      </c>
      <c r="BK308" s="17">
        <f>IF(AL308="","",IF(BK307="",AL308,MAX(BK307,AL308)))</f>
        <v/>
      </c>
      <c r="BL308" s="17">
        <f>IF(AM308="","",IF(BL307="",AM308,MAX(BL307,AM308)))</f>
        <v/>
      </c>
      <c r="BM308" s="17">
        <f>IF(AN308="","",IF(BM307="",AN308,MAX(BM307,AN308)))</f>
        <v/>
      </c>
      <c r="BN308" s="17">
        <f>IF(AJ308="","",BI308-AJ308)</f>
        <v/>
      </c>
      <c r="BO308" s="17">
        <f>IF(AK308="","",BJ308-AK308)</f>
        <v/>
      </c>
      <c r="BP308" s="17">
        <f>IF(AL308="","",BK308-AL308)</f>
        <v/>
      </c>
      <c r="BQ308" s="17">
        <f>IF(AM308="","",BL308-AM308)</f>
        <v/>
      </c>
      <c r="BR308" s="17">
        <f>IF(AN308="","",BM308-AN308)</f>
        <v/>
      </c>
    </row>
    <row r="309">
      <c r="A309">
        <f>ROW()-1</f>
        <v/>
      </c>
      <c r="B309" s="9" t="n"/>
      <c r="C309" s="12" t="n"/>
      <c r="D309" s="11">
        <f>IF(B309="","",CHOOSE(WEEKDAY(B309,2),"Lu","Ma","Mi","Jo","Vi","Sa","Du"))</f>
        <v/>
      </c>
      <c r="E309" s="11">
        <f>IF(OR(B309="",C309=""),"",IF(OR(WEEKDAY(B309,2)=1,WEEKDAY(B309,2)=5),"D",IF(AND(C309&gt;=TIME(15,30,0),C309&lt;TIME(16,30,0)),"C",IF(AND(AND(WEEKDAY(B309,2)&gt;=2,WEEKDAY(B309,2)&lt;=4),C309&gt;=TIME(16,35,0),C309&lt;TIME(17,0,0)),"A1",IF(AND(AND(WEEKDAY(B309,2)&gt;=2,WEEKDAY(B309,2)&lt;=4),C309&gt;=TIME(17,0,0),C309&lt;TIME(18,0,0)),"A2",IF(AND(AND(WEEKDAY(B309,2)&gt;=2,WEEKDAY(B309,2)&lt;=4),C309&gt;=TIME(18,0,0),C309&lt;TIME(19,0,0)),"A3",IF(AND(AND(WEEKDAY(B309,2)&gt;=2,WEEKDAY(B309,2)&lt;=4),C309&gt;=TIME(22,0,0),C309&lt;TIME(22,45,0)),"B","Other")))))))</f>
        <v/>
      </c>
      <c r="F309" s="12" t="n"/>
      <c r="G309" s="12" t="n"/>
      <c r="H309" s="12" t="n"/>
      <c r="I309" s="12" t="n"/>
      <c r="J309" s="13" t="n"/>
      <c r="K309" s="13" t="n"/>
      <c r="L309" s="13" t="n"/>
      <c r="M309" s="13" t="n"/>
      <c r="N309" s="12" t="n"/>
      <c r="O309" s="12" t="n"/>
      <c r="P309" s="14">
        <f>IF(N309="","",IF(N309="SL",-1,K309/J309))</f>
        <v/>
      </c>
      <c r="Q309" s="14">
        <f>IF(N309="","",IF(OR(N309="SL",N309="TP0"),-1,L309/J309))</f>
        <v/>
      </c>
      <c r="R309" s="14">
        <f>IF(N309="","",IF(N309="TP2",M309/J309,-1))</f>
        <v/>
      </c>
      <c r="S309" s="14">
        <f>IF(N309="","",IF(N309="SL",-1,IF(N309="TP0",0.5*K309/J309,0.5*(K309+L309)/J309)))</f>
        <v/>
      </c>
      <c r="T309" s="14">
        <f>IF(N309="","",IF(N309="SL",-1,IF(N309="TP0",0.5*K309/J309-0.5,0.5*(K309+L309)/J309)))</f>
        <v/>
      </c>
      <c r="U309" s="15">
        <f>IF(P309="","",P309*J309/100*Config!$B$4)</f>
        <v/>
      </c>
      <c r="V309" s="15">
        <f>IF(Q309="","",Q309*J309/100*Config!$B$4)</f>
        <v/>
      </c>
      <c r="W309" s="15">
        <f>IF(R309="","",R309*J309/100*Config!$B$4)</f>
        <v/>
      </c>
      <c r="X309" s="15">
        <f>IF(S309="","",S309*J309/100*Config!$B$4)</f>
        <v/>
      </c>
      <c r="Y309" s="15">
        <f>IF(T309="","",T309*J309/100*Config!$B$4)</f>
        <v/>
      </c>
      <c r="Z309" s="15">
        <f>IF(U309="","",Config!$B$4 + SUM($U$2:U309))</f>
        <v/>
      </c>
      <c r="AA309" s="15">
        <f>IF(V309="","",Config!$B$4 + SUM($V$2:V309))</f>
        <v/>
      </c>
      <c r="AB309" s="15">
        <f>IF(W309="","",Config!$B$4 + SUM($W$2:W309))</f>
        <v/>
      </c>
      <c r="AC309" s="15">
        <f>IF(X309="","",Config!$B$4 + SUM($X$2:X309))</f>
        <v/>
      </c>
      <c r="AD309" s="15">
        <f>IF(Y309="","",Config!$B$4 + SUM($Y$2:Y309))</f>
        <v/>
      </c>
      <c r="AE309" s="15">
        <f>IF(P309="","",P309*J309/100*Config!$B$11)</f>
        <v/>
      </c>
      <c r="AF309" s="15">
        <f>IF(Q309="","",Q309*J309/100*Config!$B$11)</f>
        <v/>
      </c>
      <c r="AG309" s="15">
        <f>IF(R309="","",R309*J309/100*Config!$B$11)</f>
        <v/>
      </c>
      <c r="AH309" s="15">
        <f>IF(S309="","",S309*J309/100*Config!$B$11)</f>
        <v/>
      </c>
      <c r="AI309" s="15">
        <f>IF(T309="","",T309*J309/100*Config!$B$11)</f>
        <v/>
      </c>
      <c r="AJ309" s="15">
        <f>IF(AE309="","",Config!$B$9 + SUM($AE$2:AE309))</f>
        <v/>
      </c>
      <c r="AK309" s="15">
        <f>IF(AF309="","",Config!$B$9 + SUM($AF$2:AF309))</f>
        <v/>
      </c>
      <c r="AL309" s="15">
        <f>IF(AG309="","",Config!$B$9 + SUM($AG$2:AG309))</f>
        <v/>
      </c>
      <c r="AM309" s="15">
        <f>IF(AH309="","",Config!$B$9 + SUM($AH$2:AH309))</f>
        <v/>
      </c>
      <c r="AN309" s="15">
        <f>IF(AI309="","",Config!$B$9 + SUM($AI$2:AI309))</f>
        <v/>
      </c>
      <c r="AO309" s="16">
        <f>IF(P309="","",IF(P309&gt;0,1,0))</f>
        <v/>
      </c>
      <c r="AP309" s="16">
        <f>IF(Q309="","",IF(Q309&gt;0,1,0))</f>
        <v/>
      </c>
      <c r="AQ309" s="16">
        <f>IF(R309="","",IF(R309&gt;0,1,0))</f>
        <v/>
      </c>
      <c r="AR309" s="16">
        <f>IF(S309="","",IF(S309&gt;0,1,0))</f>
        <v/>
      </c>
      <c r="AS309" s="16">
        <f>IF(T309="","",IF(T309&gt;0,1,0))</f>
        <v/>
      </c>
      <c r="AT309" s="17">
        <f>IF(Z309="","",IF(AT308="",Z309,MAX(AT308,Z309)))</f>
        <v/>
      </c>
      <c r="AU309" s="17">
        <f>IF(AA309="","",IF(AU308="",AA309,MAX(AU308,AA309)))</f>
        <v/>
      </c>
      <c r="AV309" s="17">
        <f>IF(AB309="","",IF(AV308="",AB309,MAX(AV308,AB309)))</f>
        <v/>
      </c>
      <c r="AW309" s="17">
        <f>IF(AC309="","",IF(AW308="",AC309,MAX(AW308,AC309)))</f>
        <v/>
      </c>
      <c r="AX309" s="17">
        <f>IF(AD309="","",IF(AX308="",AD309,MAX(AX308,AD309)))</f>
        <v/>
      </c>
      <c r="AY309" s="17">
        <f>IF(Z309="","",AT309-Z309)</f>
        <v/>
      </c>
      <c r="AZ309" s="17">
        <f>IF(AA309="","",AU309-AA309)</f>
        <v/>
      </c>
      <c r="BA309" s="17">
        <f>IF(AB309="","",AV309-AB309)</f>
        <v/>
      </c>
      <c r="BB309" s="17">
        <f>IF(AC309="","",AW309-AC309)</f>
        <v/>
      </c>
      <c r="BC309" s="17">
        <f>IF(AD309="","",AX309-AD309)</f>
        <v/>
      </c>
      <c r="BD309" s="17">
        <f>IF(OR(AE309="",B309=""),"",SUMIFS($AE$2:AE309,$B$2:B309,B309))</f>
        <v/>
      </c>
      <c r="BE309" s="17">
        <f>IF(OR(AF309="",B309=""),"",SUMIFS($AF$2:AF309,$B$2:B309,B309))</f>
        <v/>
      </c>
      <c r="BF309" s="17">
        <f>IF(OR(AG309="",B309=""),"",SUMIFS($AG$2:AG309,$B$2:B309,B309))</f>
        <v/>
      </c>
      <c r="BG309" s="17">
        <f>IF(OR(AH309="",B309=""),"",SUMIFS($AH$2:AH309,$B$2:B309,B309))</f>
        <v/>
      </c>
      <c r="BH309" s="17">
        <f>IF(OR(AI309="",B309=""),"",SUMIFS($AI$2:AI309,$B$2:B309,B309))</f>
        <v/>
      </c>
      <c r="BI309" s="17">
        <f>IF(AJ309="","",IF(BI308="",AJ309,MAX(BI308,AJ309)))</f>
        <v/>
      </c>
      <c r="BJ309" s="17">
        <f>IF(AK309="","",IF(BJ308="",AK309,MAX(BJ308,AK309)))</f>
        <v/>
      </c>
      <c r="BK309" s="17">
        <f>IF(AL309="","",IF(BK308="",AL309,MAX(BK308,AL309)))</f>
        <v/>
      </c>
      <c r="BL309" s="17">
        <f>IF(AM309="","",IF(BL308="",AM309,MAX(BL308,AM309)))</f>
        <v/>
      </c>
      <c r="BM309" s="17">
        <f>IF(AN309="","",IF(BM308="",AN309,MAX(BM308,AN309)))</f>
        <v/>
      </c>
      <c r="BN309" s="17">
        <f>IF(AJ309="","",BI309-AJ309)</f>
        <v/>
      </c>
      <c r="BO309" s="17">
        <f>IF(AK309="","",BJ309-AK309)</f>
        <v/>
      </c>
      <c r="BP309" s="17">
        <f>IF(AL309="","",BK309-AL309)</f>
        <v/>
      </c>
      <c r="BQ309" s="17">
        <f>IF(AM309="","",BL309-AM309)</f>
        <v/>
      </c>
      <c r="BR309" s="17">
        <f>IF(AN309="","",BM309-AN309)</f>
        <v/>
      </c>
    </row>
    <row r="310">
      <c r="A310">
        <f>ROW()-1</f>
        <v/>
      </c>
      <c r="B310" s="9" t="n"/>
      <c r="C310" s="12" t="n"/>
      <c r="D310" s="11">
        <f>IF(B310="","",CHOOSE(WEEKDAY(B310,2),"Lu","Ma","Mi","Jo","Vi","Sa","Du"))</f>
        <v/>
      </c>
      <c r="E310" s="11">
        <f>IF(OR(B310="",C310=""),"",IF(OR(WEEKDAY(B310,2)=1,WEEKDAY(B310,2)=5),"D",IF(AND(C310&gt;=TIME(15,30,0),C310&lt;TIME(16,30,0)),"C",IF(AND(AND(WEEKDAY(B310,2)&gt;=2,WEEKDAY(B310,2)&lt;=4),C310&gt;=TIME(16,35,0),C310&lt;TIME(17,0,0)),"A1",IF(AND(AND(WEEKDAY(B310,2)&gt;=2,WEEKDAY(B310,2)&lt;=4),C310&gt;=TIME(17,0,0),C310&lt;TIME(18,0,0)),"A2",IF(AND(AND(WEEKDAY(B310,2)&gt;=2,WEEKDAY(B310,2)&lt;=4),C310&gt;=TIME(18,0,0),C310&lt;TIME(19,0,0)),"A3",IF(AND(AND(WEEKDAY(B310,2)&gt;=2,WEEKDAY(B310,2)&lt;=4),C310&gt;=TIME(22,0,0),C310&lt;TIME(22,45,0)),"B","Other")))))))</f>
        <v/>
      </c>
      <c r="F310" s="12" t="n"/>
      <c r="G310" s="12" t="n"/>
      <c r="H310" s="12" t="n"/>
      <c r="I310" s="12" t="n"/>
      <c r="J310" s="13" t="n"/>
      <c r="K310" s="13" t="n"/>
      <c r="L310" s="13" t="n"/>
      <c r="M310" s="13" t="n"/>
      <c r="N310" s="12" t="n"/>
      <c r="O310" s="12" t="n"/>
      <c r="P310" s="14">
        <f>IF(N310="","",IF(N310="SL",-1,K310/J310))</f>
        <v/>
      </c>
      <c r="Q310" s="14">
        <f>IF(N310="","",IF(OR(N310="SL",N310="TP0"),-1,L310/J310))</f>
        <v/>
      </c>
      <c r="R310" s="14">
        <f>IF(N310="","",IF(N310="TP2",M310/J310,-1))</f>
        <v/>
      </c>
      <c r="S310" s="14">
        <f>IF(N310="","",IF(N310="SL",-1,IF(N310="TP0",0.5*K310/J310,0.5*(K310+L310)/J310)))</f>
        <v/>
      </c>
      <c r="T310" s="14">
        <f>IF(N310="","",IF(N310="SL",-1,IF(N310="TP0",0.5*K310/J310-0.5,0.5*(K310+L310)/J310)))</f>
        <v/>
      </c>
      <c r="U310" s="15">
        <f>IF(P310="","",P310*J310/100*Config!$B$4)</f>
        <v/>
      </c>
      <c r="V310" s="15">
        <f>IF(Q310="","",Q310*J310/100*Config!$B$4)</f>
        <v/>
      </c>
      <c r="W310" s="15">
        <f>IF(R310="","",R310*J310/100*Config!$B$4)</f>
        <v/>
      </c>
      <c r="X310" s="15">
        <f>IF(S310="","",S310*J310/100*Config!$B$4)</f>
        <v/>
      </c>
      <c r="Y310" s="15">
        <f>IF(T310="","",T310*J310/100*Config!$B$4)</f>
        <v/>
      </c>
      <c r="Z310" s="15">
        <f>IF(U310="","",Config!$B$4 + SUM($U$2:U310))</f>
        <v/>
      </c>
      <c r="AA310" s="15">
        <f>IF(V310="","",Config!$B$4 + SUM($V$2:V310))</f>
        <v/>
      </c>
      <c r="AB310" s="15">
        <f>IF(W310="","",Config!$B$4 + SUM($W$2:W310))</f>
        <v/>
      </c>
      <c r="AC310" s="15">
        <f>IF(X310="","",Config!$B$4 + SUM($X$2:X310))</f>
        <v/>
      </c>
      <c r="AD310" s="15">
        <f>IF(Y310="","",Config!$B$4 + SUM($Y$2:Y310))</f>
        <v/>
      </c>
      <c r="AE310" s="15">
        <f>IF(P310="","",P310*J310/100*Config!$B$11)</f>
        <v/>
      </c>
      <c r="AF310" s="15">
        <f>IF(Q310="","",Q310*J310/100*Config!$B$11)</f>
        <v/>
      </c>
      <c r="AG310" s="15">
        <f>IF(R310="","",R310*J310/100*Config!$B$11)</f>
        <v/>
      </c>
      <c r="AH310" s="15">
        <f>IF(S310="","",S310*J310/100*Config!$B$11)</f>
        <v/>
      </c>
      <c r="AI310" s="15">
        <f>IF(T310="","",T310*J310/100*Config!$B$11)</f>
        <v/>
      </c>
      <c r="AJ310" s="15">
        <f>IF(AE310="","",Config!$B$9 + SUM($AE$2:AE310))</f>
        <v/>
      </c>
      <c r="AK310" s="15">
        <f>IF(AF310="","",Config!$B$9 + SUM($AF$2:AF310))</f>
        <v/>
      </c>
      <c r="AL310" s="15">
        <f>IF(AG310="","",Config!$B$9 + SUM($AG$2:AG310))</f>
        <v/>
      </c>
      <c r="AM310" s="15">
        <f>IF(AH310="","",Config!$B$9 + SUM($AH$2:AH310))</f>
        <v/>
      </c>
      <c r="AN310" s="15">
        <f>IF(AI310="","",Config!$B$9 + SUM($AI$2:AI310))</f>
        <v/>
      </c>
      <c r="AO310" s="16">
        <f>IF(P310="","",IF(P310&gt;0,1,0))</f>
        <v/>
      </c>
      <c r="AP310" s="16">
        <f>IF(Q310="","",IF(Q310&gt;0,1,0))</f>
        <v/>
      </c>
      <c r="AQ310" s="16">
        <f>IF(R310="","",IF(R310&gt;0,1,0))</f>
        <v/>
      </c>
      <c r="AR310" s="16">
        <f>IF(S310="","",IF(S310&gt;0,1,0))</f>
        <v/>
      </c>
      <c r="AS310" s="16">
        <f>IF(T310="","",IF(T310&gt;0,1,0))</f>
        <v/>
      </c>
      <c r="AT310" s="17">
        <f>IF(Z310="","",IF(AT309="",Z310,MAX(AT309,Z310)))</f>
        <v/>
      </c>
      <c r="AU310" s="17">
        <f>IF(AA310="","",IF(AU309="",AA310,MAX(AU309,AA310)))</f>
        <v/>
      </c>
      <c r="AV310" s="17">
        <f>IF(AB310="","",IF(AV309="",AB310,MAX(AV309,AB310)))</f>
        <v/>
      </c>
      <c r="AW310" s="17">
        <f>IF(AC310="","",IF(AW309="",AC310,MAX(AW309,AC310)))</f>
        <v/>
      </c>
      <c r="AX310" s="17">
        <f>IF(AD310="","",IF(AX309="",AD310,MAX(AX309,AD310)))</f>
        <v/>
      </c>
      <c r="AY310" s="17">
        <f>IF(Z310="","",AT310-Z310)</f>
        <v/>
      </c>
      <c r="AZ310" s="17">
        <f>IF(AA310="","",AU310-AA310)</f>
        <v/>
      </c>
      <c r="BA310" s="17">
        <f>IF(AB310="","",AV310-AB310)</f>
        <v/>
      </c>
      <c r="BB310" s="17">
        <f>IF(AC310="","",AW310-AC310)</f>
        <v/>
      </c>
      <c r="BC310" s="17">
        <f>IF(AD310="","",AX310-AD310)</f>
        <v/>
      </c>
      <c r="BD310" s="17">
        <f>IF(OR(AE310="",B310=""),"",SUMIFS($AE$2:AE310,$B$2:B310,B310))</f>
        <v/>
      </c>
      <c r="BE310" s="17">
        <f>IF(OR(AF310="",B310=""),"",SUMIFS($AF$2:AF310,$B$2:B310,B310))</f>
        <v/>
      </c>
      <c r="BF310" s="17">
        <f>IF(OR(AG310="",B310=""),"",SUMIFS($AG$2:AG310,$B$2:B310,B310))</f>
        <v/>
      </c>
      <c r="BG310" s="17">
        <f>IF(OR(AH310="",B310=""),"",SUMIFS($AH$2:AH310,$B$2:B310,B310))</f>
        <v/>
      </c>
      <c r="BH310" s="17">
        <f>IF(OR(AI310="",B310=""),"",SUMIFS($AI$2:AI310,$B$2:B310,B310))</f>
        <v/>
      </c>
      <c r="BI310" s="17">
        <f>IF(AJ310="","",IF(BI309="",AJ310,MAX(BI309,AJ310)))</f>
        <v/>
      </c>
      <c r="BJ310" s="17">
        <f>IF(AK310="","",IF(BJ309="",AK310,MAX(BJ309,AK310)))</f>
        <v/>
      </c>
      <c r="BK310" s="17">
        <f>IF(AL310="","",IF(BK309="",AL310,MAX(BK309,AL310)))</f>
        <v/>
      </c>
      <c r="BL310" s="17">
        <f>IF(AM310="","",IF(BL309="",AM310,MAX(BL309,AM310)))</f>
        <v/>
      </c>
      <c r="BM310" s="17">
        <f>IF(AN310="","",IF(BM309="",AN310,MAX(BM309,AN310)))</f>
        <v/>
      </c>
      <c r="BN310" s="17">
        <f>IF(AJ310="","",BI310-AJ310)</f>
        <v/>
      </c>
      <c r="BO310" s="17">
        <f>IF(AK310="","",BJ310-AK310)</f>
        <v/>
      </c>
      <c r="BP310" s="17">
        <f>IF(AL310="","",BK310-AL310)</f>
        <v/>
      </c>
      <c r="BQ310" s="17">
        <f>IF(AM310="","",BL310-AM310)</f>
        <v/>
      </c>
      <c r="BR310" s="17">
        <f>IF(AN310="","",BM310-AN310)</f>
        <v/>
      </c>
    </row>
    <row r="311">
      <c r="A311">
        <f>ROW()-1</f>
        <v/>
      </c>
      <c r="B311" s="9" t="n"/>
      <c r="C311" s="12" t="n"/>
      <c r="D311" s="11">
        <f>IF(B311="","",CHOOSE(WEEKDAY(B311,2),"Lu","Ma","Mi","Jo","Vi","Sa","Du"))</f>
        <v/>
      </c>
      <c r="E311" s="11">
        <f>IF(OR(B311="",C311=""),"",IF(OR(WEEKDAY(B311,2)=1,WEEKDAY(B311,2)=5),"D",IF(AND(C311&gt;=TIME(15,30,0),C311&lt;TIME(16,30,0)),"C",IF(AND(AND(WEEKDAY(B311,2)&gt;=2,WEEKDAY(B311,2)&lt;=4),C311&gt;=TIME(16,35,0),C311&lt;TIME(17,0,0)),"A1",IF(AND(AND(WEEKDAY(B311,2)&gt;=2,WEEKDAY(B311,2)&lt;=4),C311&gt;=TIME(17,0,0),C311&lt;TIME(18,0,0)),"A2",IF(AND(AND(WEEKDAY(B311,2)&gt;=2,WEEKDAY(B311,2)&lt;=4),C311&gt;=TIME(18,0,0),C311&lt;TIME(19,0,0)),"A3",IF(AND(AND(WEEKDAY(B311,2)&gt;=2,WEEKDAY(B311,2)&lt;=4),C311&gt;=TIME(22,0,0),C311&lt;TIME(22,45,0)),"B","Other")))))))</f>
        <v/>
      </c>
      <c r="F311" s="12" t="n"/>
      <c r="G311" s="12" t="n"/>
      <c r="H311" s="12" t="n"/>
      <c r="I311" s="12" t="n"/>
      <c r="J311" s="13" t="n"/>
      <c r="K311" s="13" t="n"/>
      <c r="L311" s="13" t="n"/>
      <c r="M311" s="13" t="n"/>
      <c r="N311" s="12" t="n"/>
      <c r="O311" s="12" t="n"/>
      <c r="P311" s="14">
        <f>IF(N311="","",IF(N311="SL",-1,K311/J311))</f>
        <v/>
      </c>
      <c r="Q311" s="14">
        <f>IF(N311="","",IF(OR(N311="SL",N311="TP0"),-1,L311/J311))</f>
        <v/>
      </c>
      <c r="R311" s="14">
        <f>IF(N311="","",IF(N311="TP2",M311/J311,-1))</f>
        <v/>
      </c>
      <c r="S311" s="14">
        <f>IF(N311="","",IF(N311="SL",-1,IF(N311="TP0",0.5*K311/J311,0.5*(K311+L311)/J311)))</f>
        <v/>
      </c>
      <c r="T311" s="14">
        <f>IF(N311="","",IF(N311="SL",-1,IF(N311="TP0",0.5*K311/J311-0.5,0.5*(K311+L311)/J311)))</f>
        <v/>
      </c>
      <c r="U311" s="15">
        <f>IF(P311="","",P311*J311/100*Config!$B$4)</f>
        <v/>
      </c>
      <c r="V311" s="15">
        <f>IF(Q311="","",Q311*J311/100*Config!$B$4)</f>
        <v/>
      </c>
      <c r="W311" s="15">
        <f>IF(R311="","",R311*J311/100*Config!$B$4)</f>
        <v/>
      </c>
      <c r="X311" s="15">
        <f>IF(S311="","",S311*J311/100*Config!$B$4)</f>
        <v/>
      </c>
      <c r="Y311" s="15">
        <f>IF(T311="","",T311*J311/100*Config!$B$4)</f>
        <v/>
      </c>
      <c r="Z311" s="15">
        <f>IF(U311="","",Config!$B$4 + SUM($U$2:U311))</f>
        <v/>
      </c>
      <c r="AA311" s="15">
        <f>IF(V311="","",Config!$B$4 + SUM($V$2:V311))</f>
        <v/>
      </c>
      <c r="AB311" s="15">
        <f>IF(W311="","",Config!$B$4 + SUM($W$2:W311))</f>
        <v/>
      </c>
      <c r="AC311" s="15">
        <f>IF(X311="","",Config!$B$4 + SUM($X$2:X311))</f>
        <v/>
      </c>
      <c r="AD311" s="15">
        <f>IF(Y311="","",Config!$B$4 + SUM($Y$2:Y311))</f>
        <v/>
      </c>
      <c r="AE311" s="15">
        <f>IF(P311="","",P311*J311/100*Config!$B$11)</f>
        <v/>
      </c>
      <c r="AF311" s="15">
        <f>IF(Q311="","",Q311*J311/100*Config!$B$11)</f>
        <v/>
      </c>
      <c r="AG311" s="15">
        <f>IF(R311="","",R311*J311/100*Config!$B$11)</f>
        <v/>
      </c>
      <c r="AH311" s="15">
        <f>IF(S311="","",S311*J311/100*Config!$B$11)</f>
        <v/>
      </c>
      <c r="AI311" s="15">
        <f>IF(T311="","",T311*J311/100*Config!$B$11)</f>
        <v/>
      </c>
      <c r="AJ311" s="15">
        <f>IF(AE311="","",Config!$B$9 + SUM($AE$2:AE311))</f>
        <v/>
      </c>
      <c r="AK311" s="15">
        <f>IF(AF311="","",Config!$B$9 + SUM($AF$2:AF311))</f>
        <v/>
      </c>
      <c r="AL311" s="15">
        <f>IF(AG311="","",Config!$B$9 + SUM($AG$2:AG311))</f>
        <v/>
      </c>
      <c r="AM311" s="15">
        <f>IF(AH311="","",Config!$B$9 + SUM($AH$2:AH311))</f>
        <v/>
      </c>
      <c r="AN311" s="15">
        <f>IF(AI311="","",Config!$B$9 + SUM($AI$2:AI311))</f>
        <v/>
      </c>
      <c r="AO311" s="16">
        <f>IF(P311="","",IF(P311&gt;0,1,0))</f>
        <v/>
      </c>
      <c r="AP311" s="16">
        <f>IF(Q311="","",IF(Q311&gt;0,1,0))</f>
        <v/>
      </c>
      <c r="AQ311" s="16">
        <f>IF(R311="","",IF(R311&gt;0,1,0))</f>
        <v/>
      </c>
      <c r="AR311" s="16">
        <f>IF(S311="","",IF(S311&gt;0,1,0))</f>
        <v/>
      </c>
      <c r="AS311" s="16">
        <f>IF(T311="","",IF(T311&gt;0,1,0))</f>
        <v/>
      </c>
      <c r="AT311" s="17">
        <f>IF(Z311="","",IF(AT310="",Z311,MAX(AT310,Z311)))</f>
        <v/>
      </c>
      <c r="AU311" s="17">
        <f>IF(AA311="","",IF(AU310="",AA311,MAX(AU310,AA311)))</f>
        <v/>
      </c>
      <c r="AV311" s="17">
        <f>IF(AB311="","",IF(AV310="",AB311,MAX(AV310,AB311)))</f>
        <v/>
      </c>
      <c r="AW311" s="17">
        <f>IF(AC311="","",IF(AW310="",AC311,MAX(AW310,AC311)))</f>
        <v/>
      </c>
      <c r="AX311" s="17">
        <f>IF(AD311="","",IF(AX310="",AD311,MAX(AX310,AD311)))</f>
        <v/>
      </c>
      <c r="AY311" s="17">
        <f>IF(Z311="","",AT311-Z311)</f>
        <v/>
      </c>
      <c r="AZ311" s="17">
        <f>IF(AA311="","",AU311-AA311)</f>
        <v/>
      </c>
      <c r="BA311" s="17">
        <f>IF(AB311="","",AV311-AB311)</f>
        <v/>
      </c>
      <c r="BB311" s="17">
        <f>IF(AC311="","",AW311-AC311)</f>
        <v/>
      </c>
      <c r="BC311" s="17">
        <f>IF(AD311="","",AX311-AD311)</f>
        <v/>
      </c>
      <c r="BD311" s="17">
        <f>IF(OR(AE311="",B311=""),"",SUMIFS($AE$2:AE311,$B$2:B311,B311))</f>
        <v/>
      </c>
      <c r="BE311" s="17">
        <f>IF(OR(AF311="",B311=""),"",SUMIFS($AF$2:AF311,$B$2:B311,B311))</f>
        <v/>
      </c>
      <c r="BF311" s="17">
        <f>IF(OR(AG311="",B311=""),"",SUMIFS($AG$2:AG311,$B$2:B311,B311))</f>
        <v/>
      </c>
      <c r="BG311" s="17">
        <f>IF(OR(AH311="",B311=""),"",SUMIFS($AH$2:AH311,$B$2:B311,B311))</f>
        <v/>
      </c>
      <c r="BH311" s="17">
        <f>IF(OR(AI311="",B311=""),"",SUMIFS($AI$2:AI311,$B$2:B311,B311))</f>
        <v/>
      </c>
      <c r="BI311" s="17">
        <f>IF(AJ311="","",IF(BI310="",AJ311,MAX(BI310,AJ311)))</f>
        <v/>
      </c>
      <c r="BJ311" s="17">
        <f>IF(AK311="","",IF(BJ310="",AK311,MAX(BJ310,AK311)))</f>
        <v/>
      </c>
      <c r="BK311" s="17">
        <f>IF(AL311="","",IF(BK310="",AL311,MAX(BK310,AL311)))</f>
        <v/>
      </c>
      <c r="BL311" s="17">
        <f>IF(AM311="","",IF(BL310="",AM311,MAX(BL310,AM311)))</f>
        <v/>
      </c>
      <c r="BM311" s="17">
        <f>IF(AN311="","",IF(BM310="",AN311,MAX(BM310,AN311)))</f>
        <v/>
      </c>
      <c r="BN311" s="17">
        <f>IF(AJ311="","",BI311-AJ311)</f>
        <v/>
      </c>
      <c r="BO311" s="17">
        <f>IF(AK311="","",BJ311-AK311)</f>
        <v/>
      </c>
      <c r="BP311" s="17">
        <f>IF(AL311="","",BK311-AL311)</f>
        <v/>
      </c>
      <c r="BQ311" s="17">
        <f>IF(AM311="","",BL311-AM311)</f>
        <v/>
      </c>
      <c r="BR311" s="17">
        <f>IF(AN311="","",BM311-AN311)</f>
        <v/>
      </c>
    </row>
    <row r="312">
      <c r="A312">
        <f>ROW()-1</f>
        <v/>
      </c>
      <c r="B312" s="9" t="n"/>
      <c r="C312" s="12" t="n"/>
      <c r="D312" s="11">
        <f>IF(B312="","",CHOOSE(WEEKDAY(B312,2),"Lu","Ma","Mi","Jo","Vi","Sa","Du"))</f>
        <v/>
      </c>
      <c r="E312" s="11">
        <f>IF(OR(B312="",C312=""),"",IF(OR(WEEKDAY(B312,2)=1,WEEKDAY(B312,2)=5),"D",IF(AND(C312&gt;=TIME(15,30,0),C312&lt;TIME(16,30,0)),"C",IF(AND(AND(WEEKDAY(B312,2)&gt;=2,WEEKDAY(B312,2)&lt;=4),C312&gt;=TIME(16,35,0),C312&lt;TIME(17,0,0)),"A1",IF(AND(AND(WEEKDAY(B312,2)&gt;=2,WEEKDAY(B312,2)&lt;=4),C312&gt;=TIME(17,0,0),C312&lt;TIME(18,0,0)),"A2",IF(AND(AND(WEEKDAY(B312,2)&gt;=2,WEEKDAY(B312,2)&lt;=4),C312&gt;=TIME(18,0,0),C312&lt;TIME(19,0,0)),"A3",IF(AND(AND(WEEKDAY(B312,2)&gt;=2,WEEKDAY(B312,2)&lt;=4),C312&gt;=TIME(22,0,0),C312&lt;TIME(22,45,0)),"B","Other")))))))</f>
        <v/>
      </c>
      <c r="F312" s="12" t="n"/>
      <c r="G312" s="12" t="n"/>
      <c r="H312" s="12" t="n"/>
      <c r="I312" s="12" t="n"/>
      <c r="J312" s="13" t="n"/>
      <c r="K312" s="13" t="n"/>
      <c r="L312" s="13" t="n"/>
      <c r="M312" s="13" t="n"/>
      <c r="N312" s="12" t="n"/>
      <c r="O312" s="12" t="n"/>
      <c r="P312" s="14">
        <f>IF(N312="","",IF(N312="SL",-1,K312/J312))</f>
        <v/>
      </c>
      <c r="Q312" s="14">
        <f>IF(N312="","",IF(OR(N312="SL",N312="TP0"),-1,L312/J312))</f>
        <v/>
      </c>
      <c r="R312" s="14">
        <f>IF(N312="","",IF(N312="TP2",M312/J312,-1))</f>
        <v/>
      </c>
      <c r="S312" s="14">
        <f>IF(N312="","",IF(N312="SL",-1,IF(N312="TP0",0.5*K312/J312,0.5*(K312+L312)/J312)))</f>
        <v/>
      </c>
      <c r="T312" s="14">
        <f>IF(N312="","",IF(N312="SL",-1,IF(N312="TP0",0.5*K312/J312-0.5,0.5*(K312+L312)/J312)))</f>
        <v/>
      </c>
      <c r="U312" s="15">
        <f>IF(P312="","",P312*J312/100*Config!$B$4)</f>
        <v/>
      </c>
      <c r="V312" s="15">
        <f>IF(Q312="","",Q312*J312/100*Config!$B$4)</f>
        <v/>
      </c>
      <c r="W312" s="15">
        <f>IF(R312="","",R312*J312/100*Config!$B$4)</f>
        <v/>
      </c>
      <c r="X312" s="15">
        <f>IF(S312="","",S312*J312/100*Config!$B$4)</f>
        <v/>
      </c>
      <c r="Y312" s="15">
        <f>IF(T312="","",T312*J312/100*Config!$B$4)</f>
        <v/>
      </c>
      <c r="Z312" s="15">
        <f>IF(U312="","",Config!$B$4 + SUM($U$2:U312))</f>
        <v/>
      </c>
      <c r="AA312" s="15">
        <f>IF(V312="","",Config!$B$4 + SUM($V$2:V312))</f>
        <v/>
      </c>
      <c r="AB312" s="15">
        <f>IF(W312="","",Config!$B$4 + SUM($W$2:W312))</f>
        <v/>
      </c>
      <c r="AC312" s="15">
        <f>IF(X312="","",Config!$B$4 + SUM($X$2:X312))</f>
        <v/>
      </c>
      <c r="AD312" s="15">
        <f>IF(Y312="","",Config!$B$4 + SUM($Y$2:Y312))</f>
        <v/>
      </c>
      <c r="AE312" s="15">
        <f>IF(P312="","",P312*J312/100*Config!$B$11)</f>
        <v/>
      </c>
      <c r="AF312" s="15">
        <f>IF(Q312="","",Q312*J312/100*Config!$B$11)</f>
        <v/>
      </c>
      <c r="AG312" s="15">
        <f>IF(R312="","",R312*J312/100*Config!$B$11)</f>
        <v/>
      </c>
      <c r="AH312" s="15">
        <f>IF(S312="","",S312*J312/100*Config!$B$11)</f>
        <v/>
      </c>
      <c r="AI312" s="15">
        <f>IF(T312="","",T312*J312/100*Config!$B$11)</f>
        <v/>
      </c>
      <c r="AJ312" s="15">
        <f>IF(AE312="","",Config!$B$9 + SUM($AE$2:AE312))</f>
        <v/>
      </c>
      <c r="AK312" s="15">
        <f>IF(AF312="","",Config!$B$9 + SUM($AF$2:AF312))</f>
        <v/>
      </c>
      <c r="AL312" s="15">
        <f>IF(AG312="","",Config!$B$9 + SUM($AG$2:AG312))</f>
        <v/>
      </c>
      <c r="AM312" s="15">
        <f>IF(AH312="","",Config!$B$9 + SUM($AH$2:AH312))</f>
        <v/>
      </c>
      <c r="AN312" s="15">
        <f>IF(AI312="","",Config!$B$9 + SUM($AI$2:AI312))</f>
        <v/>
      </c>
      <c r="AO312" s="16">
        <f>IF(P312="","",IF(P312&gt;0,1,0))</f>
        <v/>
      </c>
      <c r="AP312" s="16">
        <f>IF(Q312="","",IF(Q312&gt;0,1,0))</f>
        <v/>
      </c>
      <c r="AQ312" s="16">
        <f>IF(R312="","",IF(R312&gt;0,1,0))</f>
        <v/>
      </c>
      <c r="AR312" s="16">
        <f>IF(S312="","",IF(S312&gt;0,1,0))</f>
        <v/>
      </c>
      <c r="AS312" s="16">
        <f>IF(T312="","",IF(T312&gt;0,1,0))</f>
        <v/>
      </c>
      <c r="AT312" s="17">
        <f>IF(Z312="","",IF(AT311="",Z312,MAX(AT311,Z312)))</f>
        <v/>
      </c>
      <c r="AU312" s="17">
        <f>IF(AA312="","",IF(AU311="",AA312,MAX(AU311,AA312)))</f>
        <v/>
      </c>
      <c r="AV312" s="17">
        <f>IF(AB312="","",IF(AV311="",AB312,MAX(AV311,AB312)))</f>
        <v/>
      </c>
      <c r="AW312" s="17">
        <f>IF(AC312="","",IF(AW311="",AC312,MAX(AW311,AC312)))</f>
        <v/>
      </c>
      <c r="AX312" s="17">
        <f>IF(AD312="","",IF(AX311="",AD312,MAX(AX311,AD312)))</f>
        <v/>
      </c>
      <c r="AY312" s="17">
        <f>IF(Z312="","",AT312-Z312)</f>
        <v/>
      </c>
      <c r="AZ312" s="17">
        <f>IF(AA312="","",AU312-AA312)</f>
        <v/>
      </c>
      <c r="BA312" s="17">
        <f>IF(AB312="","",AV312-AB312)</f>
        <v/>
      </c>
      <c r="BB312" s="17">
        <f>IF(AC312="","",AW312-AC312)</f>
        <v/>
      </c>
      <c r="BC312" s="17">
        <f>IF(AD312="","",AX312-AD312)</f>
        <v/>
      </c>
      <c r="BD312" s="17">
        <f>IF(OR(AE312="",B312=""),"",SUMIFS($AE$2:AE312,$B$2:B312,B312))</f>
        <v/>
      </c>
      <c r="BE312" s="17">
        <f>IF(OR(AF312="",B312=""),"",SUMIFS($AF$2:AF312,$B$2:B312,B312))</f>
        <v/>
      </c>
      <c r="BF312" s="17">
        <f>IF(OR(AG312="",B312=""),"",SUMIFS($AG$2:AG312,$B$2:B312,B312))</f>
        <v/>
      </c>
      <c r="BG312" s="17">
        <f>IF(OR(AH312="",B312=""),"",SUMIFS($AH$2:AH312,$B$2:B312,B312))</f>
        <v/>
      </c>
      <c r="BH312" s="17">
        <f>IF(OR(AI312="",B312=""),"",SUMIFS($AI$2:AI312,$B$2:B312,B312))</f>
        <v/>
      </c>
      <c r="BI312" s="17">
        <f>IF(AJ312="","",IF(BI311="",AJ312,MAX(BI311,AJ312)))</f>
        <v/>
      </c>
      <c r="BJ312" s="17">
        <f>IF(AK312="","",IF(BJ311="",AK312,MAX(BJ311,AK312)))</f>
        <v/>
      </c>
      <c r="BK312" s="17">
        <f>IF(AL312="","",IF(BK311="",AL312,MAX(BK311,AL312)))</f>
        <v/>
      </c>
      <c r="BL312" s="17">
        <f>IF(AM312="","",IF(BL311="",AM312,MAX(BL311,AM312)))</f>
        <v/>
      </c>
      <c r="BM312" s="17">
        <f>IF(AN312="","",IF(BM311="",AN312,MAX(BM311,AN312)))</f>
        <v/>
      </c>
      <c r="BN312" s="17">
        <f>IF(AJ312="","",BI312-AJ312)</f>
        <v/>
      </c>
      <c r="BO312" s="17">
        <f>IF(AK312="","",BJ312-AK312)</f>
        <v/>
      </c>
      <c r="BP312" s="17">
        <f>IF(AL312="","",BK312-AL312)</f>
        <v/>
      </c>
      <c r="BQ312" s="17">
        <f>IF(AM312="","",BL312-AM312)</f>
        <v/>
      </c>
      <c r="BR312" s="17">
        <f>IF(AN312="","",BM312-AN312)</f>
        <v/>
      </c>
    </row>
    <row r="313">
      <c r="A313">
        <f>ROW()-1</f>
        <v/>
      </c>
      <c r="B313" s="9" t="n"/>
      <c r="C313" s="12" t="n"/>
      <c r="D313" s="11">
        <f>IF(B313="","",CHOOSE(WEEKDAY(B313,2),"Lu","Ma","Mi","Jo","Vi","Sa","Du"))</f>
        <v/>
      </c>
      <c r="E313" s="11">
        <f>IF(OR(B313="",C313=""),"",IF(OR(WEEKDAY(B313,2)=1,WEEKDAY(B313,2)=5),"D",IF(AND(C313&gt;=TIME(15,30,0),C313&lt;TIME(16,30,0)),"C",IF(AND(AND(WEEKDAY(B313,2)&gt;=2,WEEKDAY(B313,2)&lt;=4),C313&gt;=TIME(16,35,0),C313&lt;TIME(17,0,0)),"A1",IF(AND(AND(WEEKDAY(B313,2)&gt;=2,WEEKDAY(B313,2)&lt;=4),C313&gt;=TIME(17,0,0),C313&lt;TIME(18,0,0)),"A2",IF(AND(AND(WEEKDAY(B313,2)&gt;=2,WEEKDAY(B313,2)&lt;=4),C313&gt;=TIME(18,0,0),C313&lt;TIME(19,0,0)),"A3",IF(AND(AND(WEEKDAY(B313,2)&gt;=2,WEEKDAY(B313,2)&lt;=4),C313&gt;=TIME(22,0,0),C313&lt;TIME(22,45,0)),"B","Other")))))))</f>
        <v/>
      </c>
      <c r="F313" s="12" t="n"/>
      <c r="G313" s="12" t="n"/>
      <c r="H313" s="12" t="n"/>
      <c r="I313" s="12" t="n"/>
      <c r="J313" s="13" t="n"/>
      <c r="K313" s="13" t="n"/>
      <c r="L313" s="13" t="n"/>
      <c r="M313" s="13" t="n"/>
      <c r="N313" s="12" t="n"/>
      <c r="O313" s="12" t="n"/>
      <c r="P313" s="14">
        <f>IF(N313="","",IF(N313="SL",-1,K313/J313))</f>
        <v/>
      </c>
      <c r="Q313" s="14">
        <f>IF(N313="","",IF(OR(N313="SL",N313="TP0"),-1,L313/J313))</f>
        <v/>
      </c>
      <c r="R313" s="14">
        <f>IF(N313="","",IF(N313="TP2",M313/J313,-1))</f>
        <v/>
      </c>
      <c r="S313" s="14">
        <f>IF(N313="","",IF(N313="SL",-1,IF(N313="TP0",0.5*K313/J313,0.5*(K313+L313)/J313)))</f>
        <v/>
      </c>
      <c r="T313" s="14">
        <f>IF(N313="","",IF(N313="SL",-1,IF(N313="TP0",0.5*K313/J313-0.5,0.5*(K313+L313)/J313)))</f>
        <v/>
      </c>
      <c r="U313" s="15">
        <f>IF(P313="","",P313*J313/100*Config!$B$4)</f>
        <v/>
      </c>
      <c r="V313" s="15">
        <f>IF(Q313="","",Q313*J313/100*Config!$B$4)</f>
        <v/>
      </c>
      <c r="W313" s="15">
        <f>IF(R313="","",R313*J313/100*Config!$B$4)</f>
        <v/>
      </c>
      <c r="X313" s="15">
        <f>IF(S313="","",S313*J313/100*Config!$B$4)</f>
        <v/>
      </c>
      <c r="Y313" s="15">
        <f>IF(T313="","",T313*J313/100*Config!$B$4)</f>
        <v/>
      </c>
      <c r="Z313" s="15">
        <f>IF(U313="","",Config!$B$4 + SUM($U$2:U313))</f>
        <v/>
      </c>
      <c r="AA313" s="15">
        <f>IF(V313="","",Config!$B$4 + SUM($V$2:V313))</f>
        <v/>
      </c>
      <c r="AB313" s="15">
        <f>IF(W313="","",Config!$B$4 + SUM($W$2:W313))</f>
        <v/>
      </c>
      <c r="AC313" s="15">
        <f>IF(X313="","",Config!$B$4 + SUM($X$2:X313))</f>
        <v/>
      </c>
      <c r="AD313" s="15">
        <f>IF(Y313="","",Config!$B$4 + SUM($Y$2:Y313))</f>
        <v/>
      </c>
      <c r="AE313" s="15">
        <f>IF(P313="","",P313*J313/100*Config!$B$11)</f>
        <v/>
      </c>
      <c r="AF313" s="15">
        <f>IF(Q313="","",Q313*J313/100*Config!$B$11)</f>
        <v/>
      </c>
      <c r="AG313" s="15">
        <f>IF(R313="","",R313*J313/100*Config!$B$11)</f>
        <v/>
      </c>
      <c r="AH313" s="15">
        <f>IF(S313="","",S313*J313/100*Config!$B$11)</f>
        <v/>
      </c>
      <c r="AI313" s="15">
        <f>IF(T313="","",T313*J313/100*Config!$B$11)</f>
        <v/>
      </c>
      <c r="AJ313" s="15">
        <f>IF(AE313="","",Config!$B$9 + SUM($AE$2:AE313))</f>
        <v/>
      </c>
      <c r="AK313" s="15">
        <f>IF(AF313="","",Config!$B$9 + SUM($AF$2:AF313))</f>
        <v/>
      </c>
      <c r="AL313" s="15">
        <f>IF(AG313="","",Config!$B$9 + SUM($AG$2:AG313))</f>
        <v/>
      </c>
      <c r="AM313" s="15">
        <f>IF(AH313="","",Config!$B$9 + SUM($AH$2:AH313))</f>
        <v/>
      </c>
      <c r="AN313" s="15">
        <f>IF(AI313="","",Config!$B$9 + SUM($AI$2:AI313))</f>
        <v/>
      </c>
      <c r="AO313" s="16">
        <f>IF(P313="","",IF(P313&gt;0,1,0))</f>
        <v/>
      </c>
      <c r="AP313" s="16">
        <f>IF(Q313="","",IF(Q313&gt;0,1,0))</f>
        <v/>
      </c>
      <c r="AQ313" s="16">
        <f>IF(R313="","",IF(R313&gt;0,1,0))</f>
        <v/>
      </c>
      <c r="AR313" s="16">
        <f>IF(S313="","",IF(S313&gt;0,1,0))</f>
        <v/>
      </c>
      <c r="AS313" s="16">
        <f>IF(T313="","",IF(T313&gt;0,1,0))</f>
        <v/>
      </c>
      <c r="AT313" s="17">
        <f>IF(Z313="","",IF(AT312="",Z313,MAX(AT312,Z313)))</f>
        <v/>
      </c>
      <c r="AU313" s="17">
        <f>IF(AA313="","",IF(AU312="",AA313,MAX(AU312,AA313)))</f>
        <v/>
      </c>
      <c r="AV313" s="17">
        <f>IF(AB313="","",IF(AV312="",AB313,MAX(AV312,AB313)))</f>
        <v/>
      </c>
      <c r="AW313" s="17">
        <f>IF(AC313="","",IF(AW312="",AC313,MAX(AW312,AC313)))</f>
        <v/>
      </c>
      <c r="AX313" s="17">
        <f>IF(AD313="","",IF(AX312="",AD313,MAX(AX312,AD313)))</f>
        <v/>
      </c>
      <c r="AY313" s="17">
        <f>IF(Z313="","",AT313-Z313)</f>
        <v/>
      </c>
      <c r="AZ313" s="17">
        <f>IF(AA313="","",AU313-AA313)</f>
        <v/>
      </c>
      <c r="BA313" s="17">
        <f>IF(AB313="","",AV313-AB313)</f>
        <v/>
      </c>
      <c r="BB313" s="17">
        <f>IF(AC313="","",AW313-AC313)</f>
        <v/>
      </c>
      <c r="BC313" s="17">
        <f>IF(AD313="","",AX313-AD313)</f>
        <v/>
      </c>
      <c r="BD313" s="17">
        <f>IF(OR(AE313="",B313=""),"",SUMIFS($AE$2:AE313,$B$2:B313,B313))</f>
        <v/>
      </c>
      <c r="BE313" s="17">
        <f>IF(OR(AF313="",B313=""),"",SUMIFS($AF$2:AF313,$B$2:B313,B313))</f>
        <v/>
      </c>
      <c r="BF313" s="17">
        <f>IF(OR(AG313="",B313=""),"",SUMIFS($AG$2:AG313,$B$2:B313,B313))</f>
        <v/>
      </c>
      <c r="BG313" s="17">
        <f>IF(OR(AH313="",B313=""),"",SUMIFS($AH$2:AH313,$B$2:B313,B313))</f>
        <v/>
      </c>
      <c r="BH313" s="17">
        <f>IF(OR(AI313="",B313=""),"",SUMIFS($AI$2:AI313,$B$2:B313,B313))</f>
        <v/>
      </c>
      <c r="BI313" s="17">
        <f>IF(AJ313="","",IF(BI312="",AJ313,MAX(BI312,AJ313)))</f>
        <v/>
      </c>
      <c r="BJ313" s="17">
        <f>IF(AK313="","",IF(BJ312="",AK313,MAX(BJ312,AK313)))</f>
        <v/>
      </c>
      <c r="BK313" s="17">
        <f>IF(AL313="","",IF(BK312="",AL313,MAX(BK312,AL313)))</f>
        <v/>
      </c>
      <c r="BL313" s="17">
        <f>IF(AM313="","",IF(BL312="",AM313,MAX(BL312,AM313)))</f>
        <v/>
      </c>
      <c r="BM313" s="17">
        <f>IF(AN313="","",IF(BM312="",AN313,MAX(BM312,AN313)))</f>
        <v/>
      </c>
      <c r="BN313" s="17">
        <f>IF(AJ313="","",BI313-AJ313)</f>
        <v/>
      </c>
      <c r="BO313" s="17">
        <f>IF(AK313="","",BJ313-AK313)</f>
        <v/>
      </c>
      <c r="BP313" s="17">
        <f>IF(AL313="","",BK313-AL313)</f>
        <v/>
      </c>
      <c r="BQ313" s="17">
        <f>IF(AM313="","",BL313-AM313)</f>
        <v/>
      </c>
      <c r="BR313" s="17">
        <f>IF(AN313="","",BM313-AN313)</f>
        <v/>
      </c>
    </row>
    <row r="314">
      <c r="A314">
        <f>ROW()-1</f>
        <v/>
      </c>
      <c r="B314" s="9" t="n"/>
      <c r="C314" s="12" t="n"/>
      <c r="D314" s="11">
        <f>IF(B314="","",CHOOSE(WEEKDAY(B314,2),"Lu","Ma","Mi","Jo","Vi","Sa","Du"))</f>
        <v/>
      </c>
      <c r="E314" s="11">
        <f>IF(OR(B314="",C314=""),"",IF(OR(WEEKDAY(B314,2)=1,WEEKDAY(B314,2)=5),"D",IF(AND(C314&gt;=TIME(15,30,0),C314&lt;TIME(16,30,0)),"C",IF(AND(AND(WEEKDAY(B314,2)&gt;=2,WEEKDAY(B314,2)&lt;=4),C314&gt;=TIME(16,35,0),C314&lt;TIME(17,0,0)),"A1",IF(AND(AND(WEEKDAY(B314,2)&gt;=2,WEEKDAY(B314,2)&lt;=4),C314&gt;=TIME(17,0,0),C314&lt;TIME(18,0,0)),"A2",IF(AND(AND(WEEKDAY(B314,2)&gt;=2,WEEKDAY(B314,2)&lt;=4),C314&gt;=TIME(18,0,0),C314&lt;TIME(19,0,0)),"A3",IF(AND(AND(WEEKDAY(B314,2)&gt;=2,WEEKDAY(B314,2)&lt;=4),C314&gt;=TIME(22,0,0),C314&lt;TIME(22,45,0)),"B","Other")))))))</f>
        <v/>
      </c>
      <c r="F314" s="12" t="n"/>
      <c r="G314" s="12" t="n"/>
      <c r="H314" s="12" t="n"/>
      <c r="I314" s="12" t="n"/>
      <c r="J314" s="13" t="n"/>
      <c r="K314" s="13" t="n"/>
      <c r="L314" s="13" t="n"/>
      <c r="M314" s="13" t="n"/>
      <c r="N314" s="12" t="n"/>
      <c r="O314" s="12" t="n"/>
      <c r="P314" s="14">
        <f>IF(N314="","",IF(N314="SL",-1,K314/J314))</f>
        <v/>
      </c>
      <c r="Q314" s="14">
        <f>IF(N314="","",IF(OR(N314="SL",N314="TP0"),-1,L314/J314))</f>
        <v/>
      </c>
      <c r="R314" s="14">
        <f>IF(N314="","",IF(N314="TP2",M314/J314,-1))</f>
        <v/>
      </c>
      <c r="S314" s="14">
        <f>IF(N314="","",IF(N314="SL",-1,IF(N314="TP0",0.5*K314/J314,0.5*(K314+L314)/J314)))</f>
        <v/>
      </c>
      <c r="T314" s="14">
        <f>IF(N314="","",IF(N314="SL",-1,IF(N314="TP0",0.5*K314/J314-0.5,0.5*(K314+L314)/J314)))</f>
        <v/>
      </c>
      <c r="U314" s="15">
        <f>IF(P314="","",P314*J314/100*Config!$B$4)</f>
        <v/>
      </c>
      <c r="V314" s="15">
        <f>IF(Q314="","",Q314*J314/100*Config!$B$4)</f>
        <v/>
      </c>
      <c r="W314" s="15">
        <f>IF(R314="","",R314*J314/100*Config!$B$4)</f>
        <v/>
      </c>
      <c r="X314" s="15">
        <f>IF(S314="","",S314*J314/100*Config!$B$4)</f>
        <v/>
      </c>
      <c r="Y314" s="15">
        <f>IF(T314="","",T314*J314/100*Config!$B$4)</f>
        <v/>
      </c>
      <c r="Z314" s="15">
        <f>IF(U314="","",Config!$B$4 + SUM($U$2:U314))</f>
        <v/>
      </c>
      <c r="AA314" s="15">
        <f>IF(V314="","",Config!$B$4 + SUM($V$2:V314))</f>
        <v/>
      </c>
      <c r="AB314" s="15">
        <f>IF(W314="","",Config!$B$4 + SUM($W$2:W314))</f>
        <v/>
      </c>
      <c r="AC314" s="15">
        <f>IF(X314="","",Config!$B$4 + SUM($X$2:X314))</f>
        <v/>
      </c>
      <c r="AD314" s="15">
        <f>IF(Y314="","",Config!$B$4 + SUM($Y$2:Y314))</f>
        <v/>
      </c>
      <c r="AE314" s="15">
        <f>IF(P314="","",P314*J314/100*Config!$B$11)</f>
        <v/>
      </c>
      <c r="AF314" s="15">
        <f>IF(Q314="","",Q314*J314/100*Config!$B$11)</f>
        <v/>
      </c>
      <c r="AG314" s="15">
        <f>IF(R314="","",R314*J314/100*Config!$B$11)</f>
        <v/>
      </c>
      <c r="AH314" s="15">
        <f>IF(S314="","",S314*J314/100*Config!$B$11)</f>
        <v/>
      </c>
      <c r="AI314" s="15">
        <f>IF(T314="","",T314*J314/100*Config!$B$11)</f>
        <v/>
      </c>
      <c r="AJ314" s="15">
        <f>IF(AE314="","",Config!$B$9 + SUM($AE$2:AE314))</f>
        <v/>
      </c>
      <c r="AK314" s="15">
        <f>IF(AF314="","",Config!$B$9 + SUM($AF$2:AF314))</f>
        <v/>
      </c>
      <c r="AL314" s="15">
        <f>IF(AG314="","",Config!$B$9 + SUM($AG$2:AG314))</f>
        <v/>
      </c>
      <c r="AM314" s="15">
        <f>IF(AH314="","",Config!$B$9 + SUM($AH$2:AH314))</f>
        <v/>
      </c>
      <c r="AN314" s="15">
        <f>IF(AI314="","",Config!$B$9 + SUM($AI$2:AI314))</f>
        <v/>
      </c>
      <c r="AO314" s="16">
        <f>IF(P314="","",IF(P314&gt;0,1,0))</f>
        <v/>
      </c>
      <c r="AP314" s="16">
        <f>IF(Q314="","",IF(Q314&gt;0,1,0))</f>
        <v/>
      </c>
      <c r="AQ314" s="16">
        <f>IF(R314="","",IF(R314&gt;0,1,0))</f>
        <v/>
      </c>
      <c r="AR314" s="16">
        <f>IF(S314="","",IF(S314&gt;0,1,0))</f>
        <v/>
      </c>
      <c r="AS314" s="16">
        <f>IF(T314="","",IF(T314&gt;0,1,0))</f>
        <v/>
      </c>
      <c r="AT314" s="17">
        <f>IF(Z314="","",IF(AT313="",Z314,MAX(AT313,Z314)))</f>
        <v/>
      </c>
      <c r="AU314" s="17">
        <f>IF(AA314="","",IF(AU313="",AA314,MAX(AU313,AA314)))</f>
        <v/>
      </c>
      <c r="AV314" s="17">
        <f>IF(AB314="","",IF(AV313="",AB314,MAX(AV313,AB314)))</f>
        <v/>
      </c>
      <c r="AW314" s="17">
        <f>IF(AC314="","",IF(AW313="",AC314,MAX(AW313,AC314)))</f>
        <v/>
      </c>
      <c r="AX314" s="17">
        <f>IF(AD314="","",IF(AX313="",AD314,MAX(AX313,AD314)))</f>
        <v/>
      </c>
      <c r="AY314" s="17">
        <f>IF(Z314="","",AT314-Z314)</f>
        <v/>
      </c>
      <c r="AZ314" s="17">
        <f>IF(AA314="","",AU314-AA314)</f>
        <v/>
      </c>
      <c r="BA314" s="17">
        <f>IF(AB314="","",AV314-AB314)</f>
        <v/>
      </c>
      <c r="BB314" s="17">
        <f>IF(AC314="","",AW314-AC314)</f>
        <v/>
      </c>
      <c r="BC314" s="17">
        <f>IF(AD314="","",AX314-AD314)</f>
        <v/>
      </c>
      <c r="BD314" s="17">
        <f>IF(OR(AE314="",B314=""),"",SUMIFS($AE$2:AE314,$B$2:B314,B314))</f>
        <v/>
      </c>
      <c r="BE314" s="17">
        <f>IF(OR(AF314="",B314=""),"",SUMIFS($AF$2:AF314,$B$2:B314,B314))</f>
        <v/>
      </c>
      <c r="BF314" s="17">
        <f>IF(OR(AG314="",B314=""),"",SUMIFS($AG$2:AG314,$B$2:B314,B314))</f>
        <v/>
      </c>
      <c r="BG314" s="17">
        <f>IF(OR(AH314="",B314=""),"",SUMIFS($AH$2:AH314,$B$2:B314,B314))</f>
        <v/>
      </c>
      <c r="BH314" s="17">
        <f>IF(OR(AI314="",B314=""),"",SUMIFS($AI$2:AI314,$B$2:B314,B314))</f>
        <v/>
      </c>
      <c r="BI314" s="17">
        <f>IF(AJ314="","",IF(BI313="",AJ314,MAX(BI313,AJ314)))</f>
        <v/>
      </c>
      <c r="BJ314" s="17">
        <f>IF(AK314="","",IF(BJ313="",AK314,MAX(BJ313,AK314)))</f>
        <v/>
      </c>
      <c r="BK314" s="17">
        <f>IF(AL314="","",IF(BK313="",AL314,MAX(BK313,AL314)))</f>
        <v/>
      </c>
      <c r="BL314" s="17">
        <f>IF(AM314="","",IF(BL313="",AM314,MAX(BL313,AM314)))</f>
        <v/>
      </c>
      <c r="BM314" s="17">
        <f>IF(AN314="","",IF(BM313="",AN314,MAX(BM313,AN314)))</f>
        <v/>
      </c>
      <c r="BN314" s="17">
        <f>IF(AJ314="","",BI314-AJ314)</f>
        <v/>
      </c>
      <c r="BO314" s="17">
        <f>IF(AK314="","",BJ314-AK314)</f>
        <v/>
      </c>
      <c r="BP314" s="17">
        <f>IF(AL314="","",BK314-AL314)</f>
        <v/>
      </c>
      <c r="BQ314" s="17">
        <f>IF(AM314="","",BL314-AM314)</f>
        <v/>
      </c>
      <c r="BR314" s="17">
        <f>IF(AN314="","",BM314-AN314)</f>
        <v/>
      </c>
    </row>
    <row r="315">
      <c r="A315">
        <f>ROW()-1</f>
        <v/>
      </c>
      <c r="B315" s="9" t="n"/>
      <c r="C315" s="12" t="n"/>
      <c r="D315" s="11">
        <f>IF(B315="","",CHOOSE(WEEKDAY(B315,2),"Lu","Ma","Mi","Jo","Vi","Sa","Du"))</f>
        <v/>
      </c>
      <c r="E315" s="11">
        <f>IF(OR(B315="",C315=""),"",IF(OR(WEEKDAY(B315,2)=1,WEEKDAY(B315,2)=5),"D",IF(AND(C315&gt;=TIME(15,30,0),C315&lt;TIME(16,30,0)),"C",IF(AND(AND(WEEKDAY(B315,2)&gt;=2,WEEKDAY(B315,2)&lt;=4),C315&gt;=TIME(16,35,0),C315&lt;TIME(17,0,0)),"A1",IF(AND(AND(WEEKDAY(B315,2)&gt;=2,WEEKDAY(B315,2)&lt;=4),C315&gt;=TIME(17,0,0),C315&lt;TIME(18,0,0)),"A2",IF(AND(AND(WEEKDAY(B315,2)&gt;=2,WEEKDAY(B315,2)&lt;=4),C315&gt;=TIME(18,0,0),C315&lt;TIME(19,0,0)),"A3",IF(AND(AND(WEEKDAY(B315,2)&gt;=2,WEEKDAY(B315,2)&lt;=4),C315&gt;=TIME(22,0,0),C315&lt;TIME(22,45,0)),"B","Other")))))))</f>
        <v/>
      </c>
      <c r="F315" s="12" t="n"/>
      <c r="G315" s="12" t="n"/>
      <c r="H315" s="12" t="n"/>
      <c r="I315" s="12" t="n"/>
      <c r="J315" s="13" t="n"/>
      <c r="K315" s="13" t="n"/>
      <c r="L315" s="13" t="n"/>
      <c r="M315" s="13" t="n"/>
      <c r="N315" s="12" t="n"/>
      <c r="O315" s="12" t="n"/>
      <c r="P315" s="14">
        <f>IF(N315="","",IF(N315="SL",-1,K315/J315))</f>
        <v/>
      </c>
      <c r="Q315" s="14">
        <f>IF(N315="","",IF(OR(N315="SL",N315="TP0"),-1,L315/J315))</f>
        <v/>
      </c>
      <c r="R315" s="14">
        <f>IF(N315="","",IF(N315="TP2",M315/J315,-1))</f>
        <v/>
      </c>
      <c r="S315" s="14">
        <f>IF(N315="","",IF(N315="SL",-1,IF(N315="TP0",0.5*K315/J315,0.5*(K315+L315)/J315)))</f>
        <v/>
      </c>
      <c r="T315" s="14">
        <f>IF(N315="","",IF(N315="SL",-1,IF(N315="TP0",0.5*K315/J315-0.5,0.5*(K315+L315)/J315)))</f>
        <v/>
      </c>
      <c r="U315" s="15">
        <f>IF(P315="","",P315*J315/100*Config!$B$4)</f>
        <v/>
      </c>
      <c r="V315" s="15">
        <f>IF(Q315="","",Q315*J315/100*Config!$B$4)</f>
        <v/>
      </c>
      <c r="W315" s="15">
        <f>IF(R315="","",R315*J315/100*Config!$B$4)</f>
        <v/>
      </c>
      <c r="X315" s="15">
        <f>IF(S315="","",S315*J315/100*Config!$B$4)</f>
        <v/>
      </c>
      <c r="Y315" s="15">
        <f>IF(T315="","",T315*J315/100*Config!$B$4)</f>
        <v/>
      </c>
      <c r="Z315" s="15">
        <f>IF(U315="","",Config!$B$4 + SUM($U$2:U315))</f>
        <v/>
      </c>
      <c r="AA315" s="15">
        <f>IF(V315="","",Config!$B$4 + SUM($V$2:V315))</f>
        <v/>
      </c>
      <c r="AB315" s="15">
        <f>IF(W315="","",Config!$B$4 + SUM($W$2:W315))</f>
        <v/>
      </c>
      <c r="AC315" s="15">
        <f>IF(X315="","",Config!$B$4 + SUM($X$2:X315))</f>
        <v/>
      </c>
      <c r="AD315" s="15">
        <f>IF(Y315="","",Config!$B$4 + SUM($Y$2:Y315))</f>
        <v/>
      </c>
      <c r="AE315" s="15">
        <f>IF(P315="","",P315*J315/100*Config!$B$11)</f>
        <v/>
      </c>
      <c r="AF315" s="15">
        <f>IF(Q315="","",Q315*J315/100*Config!$B$11)</f>
        <v/>
      </c>
      <c r="AG315" s="15">
        <f>IF(R315="","",R315*J315/100*Config!$B$11)</f>
        <v/>
      </c>
      <c r="AH315" s="15">
        <f>IF(S315="","",S315*J315/100*Config!$B$11)</f>
        <v/>
      </c>
      <c r="AI315" s="15">
        <f>IF(T315="","",T315*J315/100*Config!$B$11)</f>
        <v/>
      </c>
      <c r="AJ315" s="15">
        <f>IF(AE315="","",Config!$B$9 + SUM($AE$2:AE315))</f>
        <v/>
      </c>
      <c r="AK315" s="15">
        <f>IF(AF315="","",Config!$B$9 + SUM($AF$2:AF315))</f>
        <v/>
      </c>
      <c r="AL315" s="15">
        <f>IF(AG315="","",Config!$B$9 + SUM($AG$2:AG315))</f>
        <v/>
      </c>
      <c r="AM315" s="15">
        <f>IF(AH315="","",Config!$B$9 + SUM($AH$2:AH315))</f>
        <v/>
      </c>
      <c r="AN315" s="15">
        <f>IF(AI315="","",Config!$B$9 + SUM($AI$2:AI315))</f>
        <v/>
      </c>
      <c r="AO315" s="16">
        <f>IF(P315="","",IF(P315&gt;0,1,0))</f>
        <v/>
      </c>
      <c r="AP315" s="16">
        <f>IF(Q315="","",IF(Q315&gt;0,1,0))</f>
        <v/>
      </c>
      <c r="AQ315" s="16">
        <f>IF(R315="","",IF(R315&gt;0,1,0))</f>
        <v/>
      </c>
      <c r="AR315" s="16">
        <f>IF(S315="","",IF(S315&gt;0,1,0))</f>
        <v/>
      </c>
      <c r="AS315" s="16">
        <f>IF(T315="","",IF(T315&gt;0,1,0))</f>
        <v/>
      </c>
      <c r="AT315" s="17">
        <f>IF(Z315="","",IF(AT314="",Z315,MAX(AT314,Z315)))</f>
        <v/>
      </c>
      <c r="AU315" s="17">
        <f>IF(AA315="","",IF(AU314="",AA315,MAX(AU314,AA315)))</f>
        <v/>
      </c>
      <c r="AV315" s="17">
        <f>IF(AB315="","",IF(AV314="",AB315,MAX(AV314,AB315)))</f>
        <v/>
      </c>
      <c r="AW315" s="17">
        <f>IF(AC315="","",IF(AW314="",AC315,MAX(AW314,AC315)))</f>
        <v/>
      </c>
      <c r="AX315" s="17">
        <f>IF(AD315="","",IF(AX314="",AD315,MAX(AX314,AD315)))</f>
        <v/>
      </c>
      <c r="AY315" s="17">
        <f>IF(Z315="","",AT315-Z315)</f>
        <v/>
      </c>
      <c r="AZ315" s="17">
        <f>IF(AA315="","",AU315-AA315)</f>
        <v/>
      </c>
      <c r="BA315" s="17">
        <f>IF(AB315="","",AV315-AB315)</f>
        <v/>
      </c>
      <c r="BB315" s="17">
        <f>IF(AC315="","",AW315-AC315)</f>
        <v/>
      </c>
      <c r="BC315" s="17">
        <f>IF(AD315="","",AX315-AD315)</f>
        <v/>
      </c>
      <c r="BD315" s="17">
        <f>IF(OR(AE315="",B315=""),"",SUMIFS($AE$2:AE315,$B$2:B315,B315))</f>
        <v/>
      </c>
      <c r="BE315" s="17">
        <f>IF(OR(AF315="",B315=""),"",SUMIFS($AF$2:AF315,$B$2:B315,B315))</f>
        <v/>
      </c>
      <c r="BF315" s="17">
        <f>IF(OR(AG315="",B315=""),"",SUMIFS($AG$2:AG315,$B$2:B315,B315))</f>
        <v/>
      </c>
      <c r="BG315" s="17">
        <f>IF(OR(AH315="",B315=""),"",SUMIFS($AH$2:AH315,$B$2:B315,B315))</f>
        <v/>
      </c>
      <c r="BH315" s="17">
        <f>IF(OR(AI315="",B315=""),"",SUMIFS($AI$2:AI315,$B$2:B315,B315))</f>
        <v/>
      </c>
      <c r="BI315" s="17">
        <f>IF(AJ315="","",IF(BI314="",AJ315,MAX(BI314,AJ315)))</f>
        <v/>
      </c>
      <c r="BJ315" s="17">
        <f>IF(AK315="","",IF(BJ314="",AK315,MAX(BJ314,AK315)))</f>
        <v/>
      </c>
      <c r="BK315" s="17">
        <f>IF(AL315="","",IF(BK314="",AL315,MAX(BK314,AL315)))</f>
        <v/>
      </c>
      <c r="BL315" s="17">
        <f>IF(AM315="","",IF(BL314="",AM315,MAX(BL314,AM315)))</f>
        <v/>
      </c>
      <c r="BM315" s="17">
        <f>IF(AN315="","",IF(BM314="",AN315,MAX(BM314,AN315)))</f>
        <v/>
      </c>
      <c r="BN315" s="17">
        <f>IF(AJ315="","",BI315-AJ315)</f>
        <v/>
      </c>
      <c r="BO315" s="17">
        <f>IF(AK315="","",BJ315-AK315)</f>
        <v/>
      </c>
      <c r="BP315" s="17">
        <f>IF(AL315="","",BK315-AL315)</f>
        <v/>
      </c>
      <c r="BQ315" s="17">
        <f>IF(AM315="","",BL315-AM315)</f>
        <v/>
      </c>
      <c r="BR315" s="17">
        <f>IF(AN315="","",BM315-AN315)</f>
        <v/>
      </c>
    </row>
    <row r="316">
      <c r="A316">
        <f>ROW()-1</f>
        <v/>
      </c>
      <c r="B316" s="9" t="n"/>
      <c r="C316" s="12" t="n"/>
      <c r="D316" s="11">
        <f>IF(B316="","",CHOOSE(WEEKDAY(B316,2),"Lu","Ma","Mi","Jo","Vi","Sa","Du"))</f>
        <v/>
      </c>
      <c r="E316" s="11">
        <f>IF(OR(B316="",C316=""),"",IF(OR(WEEKDAY(B316,2)=1,WEEKDAY(B316,2)=5),"D",IF(AND(C316&gt;=TIME(15,30,0),C316&lt;TIME(16,30,0)),"C",IF(AND(AND(WEEKDAY(B316,2)&gt;=2,WEEKDAY(B316,2)&lt;=4),C316&gt;=TIME(16,35,0),C316&lt;TIME(17,0,0)),"A1",IF(AND(AND(WEEKDAY(B316,2)&gt;=2,WEEKDAY(B316,2)&lt;=4),C316&gt;=TIME(17,0,0),C316&lt;TIME(18,0,0)),"A2",IF(AND(AND(WEEKDAY(B316,2)&gt;=2,WEEKDAY(B316,2)&lt;=4),C316&gt;=TIME(18,0,0),C316&lt;TIME(19,0,0)),"A3",IF(AND(AND(WEEKDAY(B316,2)&gt;=2,WEEKDAY(B316,2)&lt;=4),C316&gt;=TIME(22,0,0),C316&lt;TIME(22,45,0)),"B","Other")))))))</f>
        <v/>
      </c>
      <c r="F316" s="12" t="n"/>
      <c r="G316" s="12" t="n"/>
      <c r="H316" s="12" t="n"/>
      <c r="I316" s="12" t="n"/>
      <c r="J316" s="13" t="n"/>
      <c r="K316" s="13" t="n"/>
      <c r="L316" s="13" t="n"/>
      <c r="M316" s="13" t="n"/>
      <c r="N316" s="12" t="n"/>
      <c r="O316" s="12" t="n"/>
      <c r="P316" s="14">
        <f>IF(N316="","",IF(N316="SL",-1,K316/J316))</f>
        <v/>
      </c>
      <c r="Q316" s="14">
        <f>IF(N316="","",IF(OR(N316="SL",N316="TP0"),-1,L316/J316))</f>
        <v/>
      </c>
      <c r="R316" s="14">
        <f>IF(N316="","",IF(N316="TP2",M316/J316,-1))</f>
        <v/>
      </c>
      <c r="S316" s="14">
        <f>IF(N316="","",IF(N316="SL",-1,IF(N316="TP0",0.5*K316/J316,0.5*(K316+L316)/J316)))</f>
        <v/>
      </c>
      <c r="T316" s="14">
        <f>IF(N316="","",IF(N316="SL",-1,IF(N316="TP0",0.5*K316/J316-0.5,0.5*(K316+L316)/J316)))</f>
        <v/>
      </c>
      <c r="U316" s="15">
        <f>IF(P316="","",P316*J316/100*Config!$B$4)</f>
        <v/>
      </c>
      <c r="V316" s="15">
        <f>IF(Q316="","",Q316*J316/100*Config!$B$4)</f>
        <v/>
      </c>
      <c r="W316" s="15">
        <f>IF(R316="","",R316*J316/100*Config!$B$4)</f>
        <v/>
      </c>
      <c r="X316" s="15">
        <f>IF(S316="","",S316*J316/100*Config!$B$4)</f>
        <v/>
      </c>
      <c r="Y316" s="15">
        <f>IF(T316="","",T316*J316/100*Config!$B$4)</f>
        <v/>
      </c>
      <c r="Z316" s="15">
        <f>IF(U316="","",Config!$B$4 + SUM($U$2:U316))</f>
        <v/>
      </c>
      <c r="AA316" s="15">
        <f>IF(V316="","",Config!$B$4 + SUM($V$2:V316))</f>
        <v/>
      </c>
      <c r="AB316" s="15">
        <f>IF(W316="","",Config!$B$4 + SUM($W$2:W316))</f>
        <v/>
      </c>
      <c r="AC316" s="15">
        <f>IF(X316="","",Config!$B$4 + SUM($X$2:X316))</f>
        <v/>
      </c>
      <c r="AD316" s="15">
        <f>IF(Y316="","",Config!$B$4 + SUM($Y$2:Y316))</f>
        <v/>
      </c>
      <c r="AE316" s="15">
        <f>IF(P316="","",P316*J316/100*Config!$B$11)</f>
        <v/>
      </c>
      <c r="AF316" s="15">
        <f>IF(Q316="","",Q316*J316/100*Config!$B$11)</f>
        <v/>
      </c>
      <c r="AG316" s="15">
        <f>IF(R316="","",R316*J316/100*Config!$B$11)</f>
        <v/>
      </c>
      <c r="AH316" s="15">
        <f>IF(S316="","",S316*J316/100*Config!$B$11)</f>
        <v/>
      </c>
      <c r="AI316" s="15">
        <f>IF(T316="","",T316*J316/100*Config!$B$11)</f>
        <v/>
      </c>
      <c r="AJ316" s="15">
        <f>IF(AE316="","",Config!$B$9 + SUM($AE$2:AE316))</f>
        <v/>
      </c>
      <c r="AK316" s="15">
        <f>IF(AF316="","",Config!$B$9 + SUM($AF$2:AF316))</f>
        <v/>
      </c>
      <c r="AL316" s="15">
        <f>IF(AG316="","",Config!$B$9 + SUM($AG$2:AG316))</f>
        <v/>
      </c>
      <c r="AM316" s="15">
        <f>IF(AH316="","",Config!$B$9 + SUM($AH$2:AH316))</f>
        <v/>
      </c>
      <c r="AN316" s="15">
        <f>IF(AI316="","",Config!$B$9 + SUM($AI$2:AI316))</f>
        <v/>
      </c>
      <c r="AO316" s="16">
        <f>IF(P316="","",IF(P316&gt;0,1,0))</f>
        <v/>
      </c>
      <c r="AP316" s="16">
        <f>IF(Q316="","",IF(Q316&gt;0,1,0))</f>
        <v/>
      </c>
      <c r="AQ316" s="16">
        <f>IF(R316="","",IF(R316&gt;0,1,0))</f>
        <v/>
      </c>
      <c r="AR316" s="16">
        <f>IF(S316="","",IF(S316&gt;0,1,0))</f>
        <v/>
      </c>
      <c r="AS316" s="16">
        <f>IF(T316="","",IF(T316&gt;0,1,0))</f>
        <v/>
      </c>
      <c r="AT316" s="17">
        <f>IF(Z316="","",IF(AT315="",Z316,MAX(AT315,Z316)))</f>
        <v/>
      </c>
      <c r="AU316" s="17">
        <f>IF(AA316="","",IF(AU315="",AA316,MAX(AU315,AA316)))</f>
        <v/>
      </c>
      <c r="AV316" s="17">
        <f>IF(AB316="","",IF(AV315="",AB316,MAX(AV315,AB316)))</f>
        <v/>
      </c>
      <c r="AW316" s="17">
        <f>IF(AC316="","",IF(AW315="",AC316,MAX(AW315,AC316)))</f>
        <v/>
      </c>
      <c r="AX316" s="17">
        <f>IF(AD316="","",IF(AX315="",AD316,MAX(AX315,AD316)))</f>
        <v/>
      </c>
      <c r="AY316" s="17">
        <f>IF(Z316="","",AT316-Z316)</f>
        <v/>
      </c>
      <c r="AZ316" s="17">
        <f>IF(AA316="","",AU316-AA316)</f>
        <v/>
      </c>
      <c r="BA316" s="17">
        <f>IF(AB316="","",AV316-AB316)</f>
        <v/>
      </c>
      <c r="BB316" s="17">
        <f>IF(AC316="","",AW316-AC316)</f>
        <v/>
      </c>
      <c r="BC316" s="17">
        <f>IF(AD316="","",AX316-AD316)</f>
        <v/>
      </c>
      <c r="BD316" s="17">
        <f>IF(OR(AE316="",B316=""),"",SUMIFS($AE$2:AE316,$B$2:B316,B316))</f>
        <v/>
      </c>
      <c r="BE316" s="17">
        <f>IF(OR(AF316="",B316=""),"",SUMIFS($AF$2:AF316,$B$2:B316,B316))</f>
        <v/>
      </c>
      <c r="BF316" s="17">
        <f>IF(OR(AG316="",B316=""),"",SUMIFS($AG$2:AG316,$B$2:B316,B316))</f>
        <v/>
      </c>
      <c r="BG316" s="17">
        <f>IF(OR(AH316="",B316=""),"",SUMIFS($AH$2:AH316,$B$2:B316,B316))</f>
        <v/>
      </c>
      <c r="BH316" s="17">
        <f>IF(OR(AI316="",B316=""),"",SUMIFS($AI$2:AI316,$B$2:B316,B316))</f>
        <v/>
      </c>
      <c r="BI316" s="17">
        <f>IF(AJ316="","",IF(BI315="",AJ316,MAX(BI315,AJ316)))</f>
        <v/>
      </c>
      <c r="BJ316" s="17">
        <f>IF(AK316="","",IF(BJ315="",AK316,MAX(BJ315,AK316)))</f>
        <v/>
      </c>
      <c r="BK316" s="17">
        <f>IF(AL316="","",IF(BK315="",AL316,MAX(BK315,AL316)))</f>
        <v/>
      </c>
      <c r="BL316" s="17">
        <f>IF(AM316="","",IF(BL315="",AM316,MAX(BL315,AM316)))</f>
        <v/>
      </c>
      <c r="BM316" s="17">
        <f>IF(AN316="","",IF(BM315="",AN316,MAX(BM315,AN316)))</f>
        <v/>
      </c>
      <c r="BN316" s="17">
        <f>IF(AJ316="","",BI316-AJ316)</f>
        <v/>
      </c>
      <c r="BO316" s="17">
        <f>IF(AK316="","",BJ316-AK316)</f>
        <v/>
      </c>
      <c r="BP316" s="17">
        <f>IF(AL316="","",BK316-AL316)</f>
        <v/>
      </c>
      <c r="BQ316" s="17">
        <f>IF(AM316="","",BL316-AM316)</f>
        <v/>
      </c>
      <c r="BR316" s="17">
        <f>IF(AN316="","",BM316-AN316)</f>
        <v/>
      </c>
    </row>
    <row r="317">
      <c r="A317">
        <f>ROW()-1</f>
        <v/>
      </c>
      <c r="B317" s="9" t="n"/>
      <c r="C317" s="12" t="n"/>
      <c r="D317" s="11">
        <f>IF(B317="","",CHOOSE(WEEKDAY(B317,2),"Lu","Ma","Mi","Jo","Vi","Sa","Du"))</f>
        <v/>
      </c>
      <c r="E317" s="11">
        <f>IF(OR(B317="",C317=""),"",IF(OR(WEEKDAY(B317,2)=1,WEEKDAY(B317,2)=5),"D",IF(AND(C317&gt;=TIME(15,30,0),C317&lt;TIME(16,30,0)),"C",IF(AND(AND(WEEKDAY(B317,2)&gt;=2,WEEKDAY(B317,2)&lt;=4),C317&gt;=TIME(16,35,0),C317&lt;TIME(17,0,0)),"A1",IF(AND(AND(WEEKDAY(B317,2)&gt;=2,WEEKDAY(B317,2)&lt;=4),C317&gt;=TIME(17,0,0),C317&lt;TIME(18,0,0)),"A2",IF(AND(AND(WEEKDAY(B317,2)&gt;=2,WEEKDAY(B317,2)&lt;=4),C317&gt;=TIME(18,0,0),C317&lt;TIME(19,0,0)),"A3",IF(AND(AND(WEEKDAY(B317,2)&gt;=2,WEEKDAY(B317,2)&lt;=4),C317&gt;=TIME(22,0,0),C317&lt;TIME(22,45,0)),"B","Other")))))))</f>
        <v/>
      </c>
      <c r="F317" s="12" t="n"/>
      <c r="G317" s="12" t="n"/>
      <c r="H317" s="12" t="n"/>
      <c r="I317" s="12" t="n"/>
      <c r="J317" s="13" t="n"/>
      <c r="K317" s="13" t="n"/>
      <c r="L317" s="13" t="n"/>
      <c r="M317" s="13" t="n"/>
      <c r="N317" s="12" t="n"/>
      <c r="O317" s="12" t="n"/>
      <c r="P317" s="14">
        <f>IF(N317="","",IF(N317="SL",-1,K317/J317))</f>
        <v/>
      </c>
      <c r="Q317" s="14">
        <f>IF(N317="","",IF(OR(N317="SL",N317="TP0"),-1,L317/J317))</f>
        <v/>
      </c>
      <c r="R317" s="14">
        <f>IF(N317="","",IF(N317="TP2",M317/J317,-1))</f>
        <v/>
      </c>
      <c r="S317" s="14">
        <f>IF(N317="","",IF(N317="SL",-1,IF(N317="TP0",0.5*K317/J317,0.5*(K317+L317)/J317)))</f>
        <v/>
      </c>
      <c r="T317" s="14">
        <f>IF(N317="","",IF(N317="SL",-1,IF(N317="TP0",0.5*K317/J317-0.5,0.5*(K317+L317)/J317)))</f>
        <v/>
      </c>
      <c r="U317" s="15">
        <f>IF(P317="","",P317*J317/100*Config!$B$4)</f>
        <v/>
      </c>
      <c r="V317" s="15">
        <f>IF(Q317="","",Q317*J317/100*Config!$B$4)</f>
        <v/>
      </c>
      <c r="W317" s="15">
        <f>IF(R317="","",R317*J317/100*Config!$B$4)</f>
        <v/>
      </c>
      <c r="X317" s="15">
        <f>IF(S317="","",S317*J317/100*Config!$B$4)</f>
        <v/>
      </c>
      <c r="Y317" s="15">
        <f>IF(T317="","",T317*J317/100*Config!$B$4)</f>
        <v/>
      </c>
      <c r="Z317" s="15">
        <f>IF(U317="","",Config!$B$4 + SUM($U$2:U317))</f>
        <v/>
      </c>
      <c r="AA317" s="15">
        <f>IF(V317="","",Config!$B$4 + SUM($V$2:V317))</f>
        <v/>
      </c>
      <c r="AB317" s="15">
        <f>IF(W317="","",Config!$B$4 + SUM($W$2:W317))</f>
        <v/>
      </c>
      <c r="AC317" s="15">
        <f>IF(X317="","",Config!$B$4 + SUM($X$2:X317))</f>
        <v/>
      </c>
      <c r="AD317" s="15">
        <f>IF(Y317="","",Config!$B$4 + SUM($Y$2:Y317))</f>
        <v/>
      </c>
      <c r="AE317" s="15">
        <f>IF(P317="","",P317*J317/100*Config!$B$11)</f>
        <v/>
      </c>
      <c r="AF317" s="15">
        <f>IF(Q317="","",Q317*J317/100*Config!$B$11)</f>
        <v/>
      </c>
      <c r="AG317" s="15">
        <f>IF(R317="","",R317*J317/100*Config!$B$11)</f>
        <v/>
      </c>
      <c r="AH317" s="15">
        <f>IF(S317="","",S317*J317/100*Config!$B$11)</f>
        <v/>
      </c>
      <c r="AI317" s="15">
        <f>IF(T317="","",T317*J317/100*Config!$B$11)</f>
        <v/>
      </c>
      <c r="AJ317" s="15">
        <f>IF(AE317="","",Config!$B$9 + SUM($AE$2:AE317))</f>
        <v/>
      </c>
      <c r="AK317" s="15">
        <f>IF(AF317="","",Config!$B$9 + SUM($AF$2:AF317))</f>
        <v/>
      </c>
      <c r="AL317" s="15">
        <f>IF(AG317="","",Config!$B$9 + SUM($AG$2:AG317))</f>
        <v/>
      </c>
      <c r="AM317" s="15">
        <f>IF(AH317="","",Config!$B$9 + SUM($AH$2:AH317))</f>
        <v/>
      </c>
      <c r="AN317" s="15">
        <f>IF(AI317="","",Config!$B$9 + SUM($AI$2:AI317))</f>
        <v/>
      </c>
      <c r="AO317" s="16">
        <f>IF(P317="","",IF(P317&gt;0,1,0))</f>
        <v/>
      </c>
      <c r="AP317" s="16">
        <f>IF(Q317="","",IF(Q317&gt;0,1,0))</f>
        <v/>
      </c>
      <c r="AQ317" s="16">
        <f>IF(R317="","",IF(R317&gt;0,1,0))</f>
        <v/>
      </c>
      <c r="AR317" s="16">
        <f>IF(S317="","",IF(S317&gt;0,1,0))</f>
        <v/>
      </c>
      <c r="AS317" s="16">
        <f>IF(T317="","",IF(T317&gt;0,1,0))</f>
        <v/>
      </c>
      <c r="AT317" s="17">
        <f>IF(Z317="","",IF(AT316="",Z317,MAX(AT316,Z317)))</f>
        <v/>
      </c>
      <c r="AU317" s="17">
        <f>IF(AA317="","",IF(AU316="",AA317,MAX(AU316,AA317)))</f>
        <v/>
      </c>
      <c r="AV317" s="17">
        <f>IF(AB317="","",IF(AV316="",AB317,MAX(AV316,AB317)))</f>
        <v/>
      </c>
      <c r="AW317" s="17">
        <f>IF(AC317="","",IF(AW316="",AC317,MAX(AW316,AC317)))</f>
        <v/>
      </c>
      <c r="AX317" s="17">
        <f>IF(AD317="","",IF(AX316="",AD317,MAX(AX316,AD317)))</f>
        <v/>
      </c>
      <c r="AY317" s="17">
        <f>IF(Z317="","",AT317-Z317)</f>
        <v/>
      </c>
      <c r="AZ317" s="17">
        <f>IF(AA317="","",AU317-AA317)</f>
        <v/>
      </c>
      <c r="BA317" s="17">
        <f>IF(AB317="","",AV317-AB317)</f>
        <v/>
      </c>
      <c r="BB317" s="17">
        <f>IF(AC317="","",AW317-AC317)</f>
        <v/>
      </c>
      <c r="BC317" s="17">
        <f>IF(AD317="","",AX317-AD317)</f>
        <v/>
      </c>
      <c r="BD317" s="17">
        <f>IF(OR(AE317="",B317=""),"",SUMIFS($AE$2:AE317,$B$2:B317,B317))</f>
        <v/>
      </c>
      <c r="BE317" s="17">
        <f>IF(OR(AF317="",B317=""),"",SUMIFS($AF$2:AF317,$B$2:B317,B317))</f>
        <v/>
      </c>
      <c r="BF317" s="17">
        <f>IF(OR(AG317="",B317=""),"",SUMIFS($AG$2:AG317,$B$2:B317,B317))</f>
        <v/>
      </c>
      <c r="BG317" s="17">
        <f>IF(OR(AH317="",B317=""),"",SUMIFS($AH$2:AH317,$B$2:B317,B317))</f>
        <v/>
      </c>
      <c r="BH317" s="17">
        <f>IF(OR(AI317="",B317=""),"",SUMIFS($AI$2:AI317,$B$2:B317,B317))</f>
        <v/>
      </c>
      <c r="BI317" s="17">
        <f>IF(AJ317="","",IF(BI316="",AJ317,MAX(BI316,AJ317)))</f>
        <v/>
      </c>
      <c r="BJ317" s="17">
        <f>IF(AK317="","",IF(BJ316="",AK317,MAX(BJ316,AK317)))</f>
        <v/>
      </c>
      <c r="BK317" s="17">
        <f>IF(AL317="","",IF(BK316="",AL317,MAX(BK316,AL317)))</f>
        <v/>
      </c>
      <c r="BL317" s="17">
        <f>IF(AM317="","",IF(BL316="",AM317,MAX(BL316,AM317)))</f>
        <v/>
      </c>
      <c r="BM317" s="17">
        <f>IF(AN317="","",IF(BM316="",AN317,MAX(BM316,AN317)))</f>
        <v/>
      </c>
      <c r="BN317" s="17">
        <f>IF(AJ317="","",BI317-AJ317)</f>
        <v/>
      </c>
      <c r="BO317" s="17">
        <f>IF(AK317="","",BJ317-AK317)</f>
        <v/>
      </c>
      <c r="BP317" s="17">
        <f>IF(AL317="","",BK317-AL317)</f>
        <v/>
      </c>
      <c r="BQ317" s="17">
        <f>IF(AM317="","",BL317-AM317)</f>
        <v/>
      </c>
      <c r="BR317" s="17">
        <f>IF(AN317="","",BM317-AN317)</f>
        <v/>
      </c>
    </row>
    <row r="318">
      <c r="A318">
        <f>ROW()-1</f>
        <v/>
      </c>
      <c r="B318" s="9" t="n"/>
      <c r="C318" s="12" t="n"/>
      <c r="D318" s="11">
        <f>IF(B318="","",CHOOSE(WEEKDAY(B318,2),"Lu","Ma","Mi","Jo","Vi","Sa","Du"))</f>
        <v/>
      </c>
      <c r="E318" s="11">
        <f>IF(OR(B318="",C318=""),"",IF(OR(WEEKDAY(B318,2)=1,WEEKDAY(B318,2)=5),"D",IF(AND(C318&gt;=TIME(15,30,0),C318&lt;TIME(16,30,0)),"C",IF(AND(AND(WEEKDAY(B318,2)&gt;=2,WEEKDAY(B318,2)&lt;=4),C318&gt;=TIME(16,35,0),C318&lt;TIME(17,0,0)),"A1",IF(AND(AND(WEEKDAY(B318,2)&gt;=2,WEEKDAY(B318,2)&lt;=4),C318&gt;=TIME(17,0,0),C318&lt;TIME(18,0,0)),"A2",IF(AND(AND(WEEKDAY(B318,2)&gt;=2,WEEKDAY(B318,2)&lt;=4),C318&gt;=TIME(18,0,0),C318&lt;TIME(19,0,0)),"A3",IF(AND(AND(WEEKDAY(B318,2)&gt;=2,WEEKDAY(B318,2)&lt;=4),C318&gt;=TIME(22,0,0),C318&lt;TIME(22,45,0)),"B","Other")))))))</f>
        <v/>
      </c>
      <c r="F318" s="12" t="n"/>
      <c r="G318" s="12" t="n"/>
      <c r="H318" s="12" t="n"/>
      <c r="I318" s="12" t="n"/>
      <c r="J318" s="13" t="n"/>
      <c r="K318" s="13" t="n"/>
      <c r="L318" s="13" t="n"/>
      <c r="M318" s="13" t="n"/>
      <c r="N318" s="12" t="n"/>
      <c r="O318" s="12" t="n"/>
      <c r="P318" s="14">
        <f>IF(N318="","",IF(N318="SL",-1,K318/J318))</f>
        <v/>
      </c>
      <c r="Q318" s="14">
        <f>IF(N318="","",IF(OR(N318="SL",N318="TP0"),-1,L318/J318))</f>
        <v/>
      </c>
      <c r="R318" s="14">
        <f>IF(N318="","",IF(N318="TP2",M318/J318,-1))</f>
        <v/>
      </c>
      <c r="S318" s="14">
        <f>IF(N318="","",IF(N318="SL",-1,IF(N318="TP0",0.5*K318/J318,0.5*(K318+L318)/J318)))</f>
        <v/>
      </c>
      <c r="T318" s="14">
        <f>IF(N318="","",IF(N318="SL",-1,IF(N318="TP0",0.5*K318/J318-0.5,0.5*(K318+L318)/J318)))</f>
        <v/>
      </c>
      <c r="U318" s="15">
        <f>IF(P318="","",P318*J318/100*Config!$B$4)</f>
        <v/>
      </c>
      <c r="V318" s="15">
        <f>IF(Q318="","",Q318*J318/100*Config!$B$4)</f>
        <v/>
      </c>
      <c r="W318" s="15">
        <f>IF(R318="","",R318*J318/100*Config!$B$4)</f>
        <v/>
      </c>
      <c r="X318" s="15">
        <f>IF(S318="","",S318*J318/100*Config!$B$4)</f>
        <v/>
      </c>
      <c r="Y318" s="15">
        <f>IF(T318="","",T318*J318/100*Config!$B$4)</f>
        <v/>
      </c>
      <c r="Z318" s="15">
        <f>IF(U318="","",Config!$B$4 + SUM($U$2:U318))</f>
        <v/>
      </c>
      <c r="AA318" s="15">
        <f>IF(V318="","",Config!$B$4 + SUM($V$2:V318))</f>
        <v/>
      </c>
      <c r="AB318" s="15">
        <f>IF(W318="","",Config!$B$4 + SUM($W$2:W318))</f>
        <v/>
      </c>
      <c r="AC318" s="15">
        <f>IF(X318="","",Config!$B$4 + SUM($X$2:X318))</f>
        <v/>
      </c>
      <c r="AD318" s="15">
        <f>IF(Y318="","",Config!$B$4 + SUM($Y$2:Y318))</f>
        <v/>
      </c>
      <c r="AE318" s="15">
        <f>IF(P318="","",P318*J318/100*Config!$B$11)</f>
        <v/>
      </c>
      <c r="AF318" s="15">
        <f>IF(Q318="","",Q318*J318/100*Config!$B$11)</f>
        <v/>
      </c>
      <c r="AG318" s="15">
        <f>IF(R318="","",R318*J318/100*Config!$B$11)</f>
        <v/>
      </c>
      <c r="AH318" s="15">
        <f>IF(S318="","",S318*J318/100*Config!$B$11)</f>
        <v/>
      </c>
      <c r="AI318" s="15">
        <f>IF(T318="","",T318*J318/100*Config!$B$11)</f>
        <v/>
      </c>
      <c r="AJ318" s="15">
        <f>IF(AE318="","",Config!$B$9 + SUM($AE$2:AE318))</f>
        <v/>
      </c>
      <c r="AK318" s="15">
        <f>IF(AF318="","",Config!$B$9 + SUM($AF$2:AF318))</f>
        <v/>
      </c>
      <c r="AL318" s="15">
        <f>IF(AG318="","",Config!$B$9 + SUM($AG$2:AG318))</f>
        <v/>
      </c>
      <c r="AM318" s="15">
        <f>IF(AH318="","",Config!$B$9 + SUM($AH$2:AH318))</f>
        <v/>
      </c>
      <c r="AN318" s="15">
        <f>IF(AI318="","",Config!$B$9 + SUM($AI$2:AI318))</f>
        <v/>
      </c>
      <c r="AO318" s="16">
        <f>IF(P318="","",IF(P318&gt;0,1,0))</f>
        <v/>
      </c>
      <c r="AP318" s="16">
        <f>IF(Q318="","",IF(Q318&gt;0,1,0))</f>
        <v/>
      </c>
      <c r="AQ318" s="16">
        <f>IF(R318="","",IF(R318&gt;0,1,0))</f>
        <v/>
      </c>
      <c r="AR318" s="16">
        <f>IF(S318="","",IF(S318&gt;0,1,0))</f>
        <v/>
      </c>
      <c r="AS318" s="16">
        <f>IF(T318="","",IF(T318&gt;0,1,0))</f>
        <v/>
      </c>
      <c r="AT318" s="17">
        <f>IF(Z318="","",IF(AT317="",Z318,MAX(AT317,Z318)))</f>
        <v/>
      </c>
      <c r="AU318" s="17">
        <f>IF(AA318="","",IF(AU317="",AA318,MAX(AU317,AA318)))</f>
        <v/>
      </c>
      <c r="AV318" s="17">
        <f>IF(AB318="","",IF(AV317="",AB318,MAX(AV317,AB318)))</f>
        <v/>
      </c>
      <c r="AW318" s="17">
        <f>IF(AC318="","",IF(AW317="",AC318,MAX(AW317,AC318)))</f>
        <v/>
      </c>
      <c r="AX318" s="17">
        <f>IF(AD318="","",IF(AX317="",AD318,MAX(AX317,AD318)))</f>
        <v/>
      </c>
      <c r="AY318" s="17">
        <f>IF(Z318="","",AT318-Z318)</f>
        <v/>
      </c>
      <c r="AZ318" s="17">
        <f>IF(AA318="","",AU318-AA318)</f>
        <v/>
      </c>
      <c r="BA318" s="17">
        <f>IF(AB318="","",AV318-AB318)</f>
        <v/>
      </c>
      <c r="BB318" s="17">
        <f>IF(AC318="","",AW318-AC318)</f>
        <v/>
      </c>
      <c r="BC318" s="17">
        <f>IF(AD318="","",AX318-AD318)</f>
        <v/>
      </c>
      <c r="BD318" s="17">
        <f>IF(OR(AE318="",B318=""),"",SUMIFS($AE$2:AE318,$B$2:B318,B318))</f>
        <v/>
      </c>
      <c r="BE318" s="17">
        <f>IF(OR(AF318="",B318=""),"",SUMIFS($AF$2:AF318,$B$2:B318,B318))</f>
        <v/>
      </c>
      <c r="BF318" s="17">
        <f>IF(OR(AG318="",B318=""),"",SUMIFS($AG$2:AG318,$B$2:B318,B318))</f>
        <v/>
      </c>
      <c r="BG318" s="17">
        <f>IF(OR(AH318="",B318=""),"",SUMIFS($AH$2:AH318,$B$2:B318,B318))</f>
        <v/>
      </c>
      <c r="BH318" s="17">
        <f>IF(OR(AI318="",B318=""),"",SUMIFS($AI$2:AI318,$B$2:B318,B318))</f>
        <v/>
      </c>
      <c r="BI318" s="17">
        <f>IF(AJ318="","",IF(BI317="",AJ318,MAX(BI317,AJ318)))</f>
        <v/>
      </c>
      <c r="BJ318" s="17">
        <f>IF(AK318="","",IF(BJ317="",AK318,MAX(BJ317,AK318)))</f>
        <v/>
      </c>
      <c r="BK318" s="17">
        <f>IF(AL318="","",IF(BK317="",AL318,MAX(BK317,AL318)))</f>
        <v/>
      </c>
      <c r="BL318" s="17">
        <f>IF(AM318="","",IF(BL317="",AM318,MAX(BL317,AM318)))</f>
        <v/>
      </c>
      <c r="BM318" s="17">
        <f>IF(AN318="","",IF(BM317="",AN318,MAX(BM317,AN318)))</f>
        <v/>
      </c>
      <c r="BN318" s="17">
        <f>IF(AJ318="","",BI318-AJ318)</f>
        <v/>
      </c>
      <c r="BO318" s="17">
        <f>IF(AK318="","",BJ318-AK318)</f>
        <v/>
      </c>
      <c r="BP318" s="17">
        <f>IF(AL318="","",BK318-AL318)</f>
        <v/>
      </c>
      <c r="BQ318" s="17">
        <f>IF(AM318="","",BL318-AM318)</f>
        <v/>
      </c>
      <c r="BR318" s="17">
        <f>IF(AN318="","",BM318-AN318)</f>
        <v/>
      </c>
    </row>
    <row r="319">
      <c r="A319">
        <f>ROW()-1</f>
        <v/>
      </c>
      <c r="B319" s="9" t="n"/>
      <c r="C319" s="12" t="n"/>
      <c r="D319" s="11">
        <f>IF(B319="","",CHOOSE(WEEKDAY(B319,2),"Lu","Ma","Mi","Jo","Vi","Sa","Du"))</f>
        <v/>
      </c>
      <c r="E319" s="11">
        <f>IF(OR(B319="",C319=""),"",IF(OR(WEEKDAY(B319,2)=1,WEEKDAY(B319,2)=5),"D",IF(AND(C319&gt;=TIME(15,30,0),C319&lt;TIME(16,30,0)),"C",IF(AND(AND(WEEKDAY(B319,2)&gt;=2,WEEKDAY(B319,2)&lt;=4),C319&gt;=TIME(16,35,0),C319&lt;TIME(17,0,0)),"A1",IF(AND(AND(WEEKDAY(B319,2)&gt;=2,WEEKDAY(B319,2)&lt;=4),C319&gt;=TIME(17,0,0),C319&lt;TIME(18,0,0)),"A2",IF(AND(AND(WEEKDAY(B319,2)&gt;=2,WEEKDAY(B319,2)&lt;=4),C319&gt;=TIME(18,0,0),C319&lt;TIME(19,0,0)),"A3",IF(AND(AND(WEEKDAY(B319,2)&gt;=2,WEEKDAY(B319,2)&lt;=4),C319&gt;=TIME(22,0,0),C319&lt;TIME(22,45,0)),"B","Other")))))))</f>
        <v/>
      </c>
      <c r="F319" s="12" t="n"/>
      <c r="G319" s="12" t="n"/>
      <c r="H319" s="12" t="n"/>
      <c r="I319" s="12" t="n"/>
      <c r="J319" s="13" t="n"/>
      <c r="K319" s="13" t="n"/>
      <c r="L319" s="13" t="n"/>
      <c r="M319" s="13" t="n"/>
      <c r="N319" s="12" t="n"/>
      <c r="O319" s="12" t="n"/>
      <c r="P319" s="14">
        <f>IF(N319="","",IF(N319="SL",-1,K319/J319))</f>
        <v/>
      </c>
      <c r="Q319" s="14">
        <f>IF(N319="","",IF(OR(N319="SL",N319="TP0"),-1,L319/J319))</f>
        <v/>
      </c>
      <c r="R319" s="14">
        <f>IF(N319="","",IF(N319="TP2",M319/J319,-1))</f>
        <v/>
      </c>
      <c r="S319" s="14">
        <f>IF(N319="","",IF(N319="SL",-1,IF(N319="TP0",0.5*K319/J319,0.5*(K319+L319)/J319)))</f>
        <v/>
      </c>
      <c r="T319" s="14">
        <f>IF(N319="","",IF(N319="SL",-1,IF(N319="TP0",0.5*K319/J319-0.5,0.5*(K319+L319)/J319)))</f>
        <v/>
      </c>
      <c r="U319" s="15">
        <f>IF(P319="","",P319*J319/100*Config!$B$4)</f>
        <v/>
      </c>
      <c r="V319" s="15">
        <f>IF(Q319="","",Q319*J319/100*Config!$B$4)</f>
        <v/>
      </c>
      <c r="W319" s="15">
        <f>IF(R319="","",R319*J319/100*Config!$B$4)</f>
        <v/>
      </c>
      <c r="X319" s="15">
        <f>IF(S319="","",S319*J319/100*Config!$B$4)</f>
        <v/>
      </c>
      <c r="Y319" s="15">
        <f>IF(T319="","",T319*J319/100*Config!$B$4)</f>
        <v/>
      </c>
      <c r="Z319" s="15">
        <f>IF(U319="","",Config!$B$4 + SUM($U$2:U319))</f>
        <v/>
      </c>
      <c r="AA319" s="15">
        <f>IF(V319="","",Config!$B$4 + SUM($V$2:V319))</f>
        <v/>
      </c>
      <c r="AB319" s="15">
        <f>IF(W319="","",Config!$B$4 + SUM($W$2:W319))</f>
        <v/>
      </c>
      <c r="AC319" s="15">
        <f>IF(X319="","",Config!$B$4 + SUM($X$2:X319))</f>
        <v/>
      </c>
      <c r="AD319" s="15">
        <f>IF(Y319="","",Config!$B$4 + SUM($Y$2:Y319))</f>
        <v/>
      </c>
      <c r="AE319" s="15">
        <f>IF(P319="","",P319*J319/100*Config!$B$11)</f>
        <v/>
      </c>
      <c r="AF319" s="15">
        <f>IF(Q319="","",Q319*J319/100*Config!$B$11)</f>
        <v/>
      </c>
      <c r="AG319" s="15">
        <f>IF(R319="","",R319*J319/100*Config!$B$11)</f>
        <v/>
      </c>
      <c r="AH319" s="15">
        <f>IF(S319="","",S319*J319/100*Config!$B$11)</f>
        <v/>
      </c>
      <c r="AI319" s="15">
        <f>IF(T319="","",T319*J319/100*Config!$B$11)</f>
        <v/>
      </c>
      <c r="AJ319" s="15">
        <f>IF(AE319="","",Config!$B$9 + SUM($AE$2:AE319))</f>
        <v/>
      </c>
      <c r="AK319" s="15">
        <f>IF(AF319="","",Config!$B$9 + SUM($AF$2:AF319))</f>
        <v/>
      </c>
      <c r="AL319" s="15">
        <f>IF(AG319="","",Config!$B$9 + SUM($AG$2:AG319))</f>
        <v/>
      </c>
      <c r="AM319" s="15">
        <f>IF(AH319="","",Config!$B$9 + SUM($AH$2:AH319))</f>
        <v/>
      </c>
      <c r="AN319" s="15">
        <f>IF(AI319="","",Config!$B$9 + SUM($AI$2:AI319))</f>
        <v/>
      </c>
      <c r="AO319" s="16">
        <f>IF(P319="","",IF(P319&gt;0,1,0))</f>
        <v/>
      </c>
      <c r="AP319" s="16">
        <f>IF(Q319="","",IF(Q319&gt;0,1,0))</f>
        <v/>
      </c>
      <c r="AQ319" s="16">
        <f>IF(R319="","",IF(R319&gt;0,1,0))</f>
        <v/>
      </c>
      <c r="AR319" s="16">
        <f>IF(S319="","",IF(S319&gt;0,1,0))</f>
        <v/>
      </c>
      <c r="AS319" s="16">
        <f>IF(T319="","",IF(T319&gt;0,1,0))</f>
        <v/>
      </c>
      <c r="AT319" s="17">
        <f>IF(Z319="","",IF(AT318="",Z319,MAX(AT318,Z319)))</f>
        <v/>
      </c>
      <c r="AU319" s="17">
        <f>IF(AA319="","",IF(AU318="",AA319,MAX(AU318,AA319)))</f>
        <v/>
      </c>
      <c r="AV319" s="17">
        <f>IF(AB319="","",IF(AV318="",AB319,MAX(AV318,AB319)))</f>
        <v/>
      </c>
      <c r="AW319" s="17">
        <f>IF(AC319="","",IF(AW318="",AC319,MAX(AW318,AC319)))</f>
        <v/>
      </c>
      <c r="AX319" s="17">
        <f>IF(AD319="","",IF(AX318="",AD319,MAX(AX318,AD319)))</f>
        <v/>
      </c>
      <c r="AY319" s="17">
        <f>IF(Z319="","",AT319-Z319)</f>
        <v/>
      </c>
      <c r="AZ319" s="17">
        <f>IF(AA319="","",AU319-AA319)</f>
        <v/>
      </c>
      <c r="BA319" s="17">
        <f>IF(AB319="","",AV319-AB319)</f>
        <v/>
      </c>
      <c r="BB319" s="17">
        <f>IF(AC319="","",AW319-AC319)</f>
        <v/>
      </c>
      <c r="BC319" s="17">
        <f>IF(AD319="","",AX319-AD319)</f>
        <v/>
      </c>
      <c r="BD319" s="17">
        <f>IF(OR(AE319="",B319=""),"",SUMIFS($AE$2:AE319,$B$2:B319,B319))</f>
        <v/>
      </c>
      <c r="BE319" s="17">
        <f>IF(OR(AF319="",B319=""),"",SUMIFS($AF$2:AF319,$B$2:B319,B319))</f>
        <v/>
      </c>
      <c r="BF319" s="17">
        <f>IF(OR(AG319="",B319=""),"",SUMIFS($AG$2:AG319,$B$2:B319,B319))</f>
        <v/>
      </c>
      <c r="BG319" s="17">
        <f>IF(OR(AH319="",B319=""),"",SUMIFS($AH$2:AH319,$B$2:B319,B319))</f>
        <v/>
      </c>
      <c r="BH319" s="17">
        <f>IF(OR(AI319="",B319=""),"",SUMIFS($AI$2:AI319,$B$2:B319,B319))</f>
        <v/>
      </c>
      <c r="BI319" s="17">
        <f>IF(AJ319="","",IF(BI318="",AJ319,MAX(BI318,AJ319)))</f>
        <v/>
      </c>
      <c r="BJ319" s="17">
        <f>IF(AK319="","",IF(BJ318="",AK319,MAX(BJ318,AK319)))</f>
        <v/>
      </c>
      <c r="BK319" s="17">
        <f>IF(AL319="","",IF(BK318="",AL319,MAX(BK318,AL319)))</f>
        <v/>
      </c>
      <c r="BL319" s="17">
        <f>IF(AM319="","",IF(BL318="",AM319,MAX(BL318,AM319)))</f>
        <v/>
      </c>
      <c r="BM319" s="17">
        <f>IF(AN319="","",IF(BM318="",AN319,MAX(BM318,AN319)))</f>
        <v/>
      </c>
      <c r="BN319" s="17">
        <f>IF(AJ319="","",BI319-AJ319)</f>
        <v/>
      </c>
      <c r="BO319" s="17">
        <f>IF(AK319="","",BJ319-AK319)</f>
        <v/>
      </c>
      <c r="BP319" s="17">
        <f>IF(AL319="","",BK319-AL319)</f>
        <v/>
      </c>
      <c r="BQ319" s="17">
        <f>IF(AM319="","",BL319-AM319)</f>
        <v/>
      </c>
      <c r="BR319" s="17">
        <f>IF(AN319="","",BM319-AN319)</f>
        <v/>
      </c>
    </row>
    <row r="320">
      <c r="A320">
        <f>ROW()-1</f>
        <v/>
      </c>
      <c r="B320" s="9" t="n"/>
      <c r="C320" s="12" t="n"/>
      <c r="D320" s="11">
        <f>IF(B320="","",CHOOSE(WEEKDAY(B320,2),"Lu","Ma","Mi","Jo","Vi","Sa","Du"))</f>
        <v/>
      </c>
      <c r="E320" s="11">
        <f>IF(OR(B320="",C320=""),"",IF(OR(WEEKDAY(B320,2)=1,WEEKDAY(B320,2)=5),"D",IF(AND(C320&gt;=TIME(15,30,0),C320&lt;TIME(16,30,0)),"C",IF(AND(AND(WEEKDAY(B320,2)&gt;=2,WEEKDAY(B320,2)&lt;=4),C320&gt;=TIME(16,35,0),C320&lt;TIME(17,0,0)),"A1",IF(AND(AND(WEEKDAY(B320,2)&gt;=2,WEEKDAY(B320,2)&lt;=4),C320&gt;=TIME(17,0,0),C320&lt;TIME(18,0,0)),"A2",IF(AND(AND(WEEKDAY(B320,2)&gt;=2,WEEKDAY(B320,2)&lt;=4),C320&gt;=TIME(18,0,0),C320&lt;TIME(19,0,0)),"A3",IF(AND(AND(WEEKDAY(B320,2)&gt;=2,WEEKDAY(B320,2)&lt;=4),C320&gt;=TIME(22,0,0),C320&lt;TIME(22,45,0)),"B","Other")))))))</f>
        <v/>
      </c>
      <c r="F320" s="12" t="n"/>
      <c r="G320" s="12" t="n"/>
      <c r="H320" s="12" t="n"/>
      <c r="I320" s="12" t="n"/>
      <c r="J320" s="13" t="n"/>
      <c r="K320" s="13" t="n"/>
      <c r="L320" s="13" t="n"/>
      <c r="M320" s="13" t="n"/>
      <c r="N320" s="12" t="n"/>
      <c r="O320" s="12" t="n"/>
      <c r="P320" s="14">
        <f>IF(N320="","",IF(N320="SL",-1,K320/J320))</f>
        <v/>
      </c>
      <c r="Q320" s="14">
        <f>IF(N320="","",IF(OR(N320="SL",N320="TP0"),-1,L320/J320))</f>
        <v/>
      </c>
      <c r="R320" s="14">
        <f>IF(N320="","",IF(N320="TP2",M320/J320,-1))</f>
        <v/>
      </c>
      <c r="S320" s="14">
        <f>IF(N320="","",IF(N320="SL",-1,IF(N320="TP0",0.5*K320/J320,0.5*(K320+L320)/J320)))</f>
        <v/>
      </c>
      <c r="T320" s="14">
        <f>IF(N320="","",IF(N320="SL",-1,IF(N320="TP0",0.5*K320/J320-0.5,0.5*(K320+L320)/J320)))</f>
        <v/>
      </c>
      <c r="U320" s="15">
        <f>IF(P320="","",P320*J320/100*Config!$B$4)</f>
        <v/>
      </c>
      <c r="V320" s="15">
        <f>IF(Q320="","",Q320*J320/100*Config!$B$4)</f>
        <v/>
      </c>
      <c r="W320" s="15">
        <f>IF(R320="","",R320*J320/100*Config!$B$4)</f>
        <v/>
      </c>
      <c r="X320" s="15">
        <f>IF(S320="","",S320*J320/100*Config!$B$4)</f>
        <v/>
      </c>
      <c r="Y320" s="15">
        <f>IF(T320="","",T320*J320/100*Config!$B$4)</f>
        <v/>
      </c>
      <c r="Z320" s="15">
        <f>IF(U320="","",Config!$B$4 + SUM($U$2:U320))</f>
        <v/>
      </c>
      <c r="AA320" s="15">
        <f>IF(V320="","",Config!$B$4 + SUM($V$2:V320))</f>
        <v/>
      </c>
      <c r="AB320" s="15">
        <f>IF(W320="","",Config!$B$4 + SUM($W$2:W320))</f>
        <v/>
      </c>
      <c r="AC320" s="15">
        <f>IF(X320="","",Config!$B$4 + SUM($X$2:X320))</f>
        <v/>
      </c>
      <c r="AD320" s="15">
        <f>IF(Y320="","",Config!$B$4 + SUM($Y$2:Y320))</f>
        <v/>
      </c>
      <c r="AE320" s="15">
        <f>IF(P320="","",P320*J320/100*Config!$B$11)</f>
        <v/>
      </c>
      <c r="AF320" s="15">
        <f>IF(Q320="","",Q320*J320/100*Config!$B$11)</f>
        <v/>
      </c>
      <c r="AG320" s="15">
        <f>IF(R320="","",R320*J320/100*Config!$B$11)</f>
        <v/>
      </c>
      <c r="AH320" s="15">
        <f>IF(S320="","",S320*J320/100*Config!$B$11)</f>
        <v/>
      </c>
      <c r="AI320" s="15">
        <f>IF(T320="","",T320*J320/100*Config!$B$11)</f>
        <v/>
      </c>
      <c r="AJ320" s="15">
        <f>IF(AE320="","",Config!$B$9 + SUM($AE$2:AE320))</f>
        <v/>
      </c>
      <c r="AK320" s="15">
        <f>IF(AF320="","",Config!$B$9 + SUM($AF$2:AF320))</f>
        <v/>
      </c>
      <c r="AL320" s="15">
        <f>IF(AG320="","",Config!$B$9 + SUM($AG$2:AG320))</f>
        <v/>
      </c>
      <c r="AM320" s="15">
        <f>IF(AH320="","",Config!$B$9 + SUM($AH$2:AH320))</f>
        <v/>
      </c>
      <c r="AN320" s="15">
        <f>IF(AI320="","",Config!$B$9 + SUM($AI$2:AI320))</f>
        <v/>
      </c>
      <c r="AO320" s="16">
        <f>IF(P320="","",IF(P320&gt;0,1,0))</f>
        <v/>
      </c>
      <c r="AP320" s="16">
        <f>IF(Q320="","",IF(Q320&gt;0,1,0))</f>
        <v/>
      </c>
      <c r="AQ320" s="16">
        <f>IF(R320="","",IF(R320&gt;0,1,0))</f>
        <v/>
      </c>
      <c r="AR320" s="16">
        <f>IF(S320="","",IF(S320&gt;0,1,0))</f>
        <v/>
      </c>
      <c r="AS320" s="16">
        <f>IF(T320="","",IF(T320&gt;0,1,0))</f>
        <v/>
      </c>
      <c r="AT320" s="17">
        <f>IF(Z320="","",IF(AT319="",Z320,MAX(AT319,Z320)))</f>
        <v/>
      </c>
      <c r="AU320" s="17">
        <f>IF(AA320="","",IF(AU319="",AA320,MAX(AU319,AA320)))</f>
        <v/>
      </c>
      <c r="AV320" s="17">
        <f>IF(AB320="","",IF(AV319="",AB320,MAX(AV319,AB320)))</f>
        <v/>
      </c>
      <c r="AW320" s="17">
        <f>IF(AC320="","",IF(AW319="",AC320,MAX(AW319,AC320)))</f>
        <v/>
      </c>
      <c r="AX320" s="17">
        <f>IF(AD320="","",IF(AX319="",AD320,MAX(AX319,AD320)))</f>
        <v/>
      </c>
      <c r="AY320" s="17">
        <f>IF(Z320="","",AT320-Z320)</f>
        <v/>
      </c>
      <c r="AZ320" s="17">
        <f>IF(AA320="","",AU320-AA320)</f>
        <v/>
      </c>
      <c r="BA320" s="17">
        <f>IF(AB320="","",AV320-AB320)</f>
        <v/>
      </c>
      <c r="BB320" s="17">
        <f>IF(AC320="","",AW320-AC320)</f>
        <v/>
      </c>
      <c r="BC320" s="17">
        <f>IF(AD320="","",AX320-AD320)</f>
        <v/>
      </c>
      <c r="BD320" s="17">
        <f>IF(OR(AE320="",B320=""),"",SUMIFS($AE$2:AE320,$B$2:B320,B320))</f>
        <v/>
      </c>
      <c r="BE320" s="17">
        <f>IF(OR(AF320="",B320=""),"",SUMIFS($AF$2:AF320,$B$2:B320,B320))</f>
        <v/>
      </c>
      <c r="BF320" s="17">
        <f>IF(OR(AG320="",B320=""),"",SUMIFS($AG$2:AG320,$B$2:B320,B320))</f>
        <v/>
      </c>
      <c r="BG320" s="17">
        <f>IF(OR(AH320="",B320=""),"",SUMIFS($AH$2:AH320,$B$2:B320,B320))</f>
        <v/>
      </c>
      <c r="BH320" s="17">
        <f>IF(OR(AI320="",B320=""),"",SUMIFS($AI$2:AI320,$B$2:B320,B320))</f>
        <v/>
      </c>
      <c r="BI320" s="17">
        <f>IF(AJ320="","",IF(BI319="",AJ320,MAX(BI319,AJ320)))</f>
        <v/>
      </c>
      <c r="BJ320" s="17">
        <f>IF(AK320="","",IF(BJ319="",AK320,MAX(BJ319,AK320)))</f>
        <v/>
      </c>
      <c r="BK320" s="17">
        <f>IF(AL320="","",IF(BK319="",AL320,MAX(BK319,AL320)))</f>
        <v/>
      </c>
      <c r="BL320" s="17">
        <f>IF(AM320="","",IF(BL319="",AM320,MAX(BL319,AM320)))</f>
        <v/>
      </c>
      <c r="BM320" s="17">
        <f>IF(AN320="","",IF(BM319="",AN320,MAX(BM319,AN320)))</f>
        <v/>
      </c>
      <c r="BN320" s="17">
        <f>IF(AJ320="","",BI320-AJ320)</f>
        <v/>
      </c>
      <c r="BO320" s="17">
        <f>IF(AK320="","",BJ320-AK320)</f>
        <v/>
      </c>
      <c r="BP320" s="17">
        <f>IF(AL320="","",BK320-AL320)</f>
        <v/>
      </c>
      <c r="BQ320" s="17">
        <f>IF(AM320="","",BL320-AM320)</f>
        <v/>
      </c>
      <c r="BR320" s="17">
        <f>IF(AN320="","",BM320-AN320)</f>
        <v/>
      </c>
    </row>
    <row r="321">
      <c r="A321">
        <f>ROW()-1</f>
        <v/>
      </c>
      <c r="B321" s="9" t="n"/>
      <c r="C321" s="12" t="n"/>
      <c r="D321" s="11">
        <f>IF(B321="","",CHOOSE(WEEKDAY(B321,2),"Lu","Ma","Mi","Jo","Vi","Sa","Du"))</f>
        <v/>
      </c>
      <c r="E321" s="11">
        <f>IF(OR(B321="",C321=""),"",IF(OR(WEEKDAY(B321,2)=1,WEEKDAY(B321,2)=5),"D",IF(AND(C321&gt;=TIME(15,30,0),C321&lt;TIME(16,30,0)),"C",IF(AND(AND(WEEKDAY(B321,2)&gt;=2,WEEKDAY(B321,2)&lt;=4),C321&gt;=TIME(16,35,0),C321&lt;TIME(17,0,0)),"A1",IF(AND(AND(WEEKDAY(B321,2)&gt;=2,WEEKDAY(B321,2)&lt;=4),C321&gt;=TIME(17,0,0),C321&lt;TIME(18,0,0)),"A2",IF(AND(AND(WEEKDAY(B321,2)&gt;=2,WEEKDAY(B321,2)&lt;=4),C321&gt;=TIME(18,0,0),C321&lt;TIME(19,0,0)),"A3",IF(AND(AND(WEEKDAY(B321,2)&gt;=2,WEEKDAY(B321,2)&lt;=4),C321&gt;=TIME(22,0,0),C321&lt;TIME(22,45,0)),"B","Other")))))))</f>
        <v/>
      </c>
      <c r="F321" s="12" t="n"/>
      <c r="G321" s="12" t="n"/>
      <c r="H321" s="12" t="n"/>
      <c r="I321" s="12" t="n"/>
      <c r="J321" s="13" t="n"/>
      <c r="K321" s="13" t="n"/>
      <c r="L321" s="13" t="n"/>
      <c r="M321" s="13" t="n"/>
      <c r="N321" s="12" t="n"/>
      <c r="O321" s="12" t="n"/>
      <c r="P321" s="14">
        <f>IF(N321="","",IF(N321="SL",-1,K321/J321))</f>
        <v/>
      </c>
      <c r="Q321" s="14">
        <f>IF(N321="","",IF(OR(N321="SL",N321="TP0"),-1,L321/J321))</f>
        <v/>
      </c>
      <c r="R321" s="14">
        <f>IF(N321="","",IF(N321="TP2",M321/J321,-1))</f>
        <v/>
      </c>
      <c r="S321" s="14">
        <f>IF(N321="","",IF(N321="SL",-1,IF(N321="TP0",0.5*K321/J321,0.5*(K321+L321)/J321)))</f>
        <v/>
      </c>
      <c r="T321" s="14">
        <f>IF(N321="","",IF(N321="SL",-1,IF(N321="TP0",0.5*K321/J321-0.5,0.5*(K321+L321)/J321)))</f>
        <v/>
      </c>
      <c r="U321" s="15">
        <f>IF(P321="","",P321*J321/100*Config!$B$4)</f>
        <v/>
      </c>
      <c r="V321" s="15">
        <f>IF(Q321="","",Q321*J321/100*Config!$B$4)</f>
        <v/>
      </c>
      <c r="W321" s="15">
        <f>IF(R321="","",R321*J321/100*Config!$B$4)</f>
        <v/>
      </c>
      <c r="X321" s="15">
        <f>IF(S321="","",S321*J321/100*Config!$B$4)</f>
        <v/>
      </c>
      <c r="Y321" s="15">
        <f>IF(T321="","",T321*J321/100*Config!$B$4)</f>
        <v/>
      </c>
      <c r="Z321" s="15">
        <f>IF(U321="","",Config!$B$4 + SUM($U$2:U321))</f>
        <v/>
      </c>
      <c r="AA321" s="15">
        <f>IF(V321="","",Config!$B$4 + SUM($V$2:V321))</f>
        <v/>
      </c>
      <c r="AB321" s="15">
        <f>IF(W321="","",Config!$B$4 + SUM($W$2:W321))</f>
        <v/>
      </c>
      <c r="AC321" s="15">
        <f>IF(X321="","",Config!$B$4 + SUM($X$2:X321))</f>
        <v/>
      </c>
      <c r="AD321" s="15">
        <f>IF(Y321="","",Config!$B$4 + SUM($Y$2:Y321))</f>
        <v/>
      </c>
      <c r="AE321" s="15">
        <f>IF(P321="","",P321*J321/100*Config!$B$11)</f>
        <v/>
      </c>
      <c r="AF321" s="15">
        <f>IF(Q321="","",Q321*J321/100*Config!$B$11)</f>
        <v/>
      </c>
      <c r="AG321" s="15">
        <f>IF(R321="","",R321*J321/100*Config!$B$11)</f>
        <v/>
      </c>
      <c r="AH321" s="15">
        <f>IF(S321="","",S321*J321/100*Config!$B$11)</f>
        <v/>
      </c>
      <c r="AI321" s="15">
        <f>IF(T321="","",T321*J321/100*Config!$B$11)</f>
        <v/>
      </c>
      <c r="AJ321" s="15">
        <f>IF(AE321="","",Config!$B$9 + SUM($AE$2:AE321))</f>
        <v/>
      </c>
      <c r="AK321" s="15">
        <f>IF(AF321="","",Config!$B$9 + SUM($AF$2:AF321))</f>
        <v/>
      </c>
      <c r="AL321" s="15">
        <f>IF(AG321="","",Config!$B$9 + SUM($AG$2:AG321))</f>
        <v/>
      </c>
      <c r="AM321" s="15">
        <f>IF(AH321="","",Config!$B$9 + SUM($AH$2:AH321))</f>
        <v/>
      </c>
      <c r="AN321" s="15">
        <f>IF(AI321="","",Config!$B$9 + SUM($AI$2:AI321))</f>
        <v/>
      </c>
      <c r="AO321" s="16">
        <f>IF(P321="","",IF(P321&gt;0,1,0))</f>
        <v/>
      </c>
      <c r="AP321" s="16">
        <f>IF(Q321="","",IF(Q321&gt;0,1,0))</f>
        <v/>
      </c>
      <c r="AQ321" s="16">
        <f>IF(R321="","",IF(R321&gt;0,1,0))</f>
        <v/>
      </c>
      <c r="AR321" s="16">
        <f>IF(S321="","",IF(S321&gt;0,1,0))</f>
        <v/>
      </c>
      <c r="AS321" s="16">
        <f>IF(T321="","",IF(T321&gt;0,1,0))</f>
        <v/>
      </c>
      <c r="AT321" s="17">
        <f>IF(Z321="","",IF(AT320="",Z321,MAX(AT320,Z321)))</f>
        <v/>
      </c>
      <c r="AU321" s="17">
        <f>IF(AA321="","",IF(AU320="",AA321,MAX(AU320,AA321)))</f>
        <v/>
      </c>
      <c r="AV321" s="17">
        <f>IF(AB321="","",IF(AV320="",AB321,MAX(AV320,AB321)))</f>
        <v/>
      </c>
      <c r="AW321" s="17">
        <f>IF(AC321="","",IF(AW320="",AC321,MAX(AW320,AC321)))</f>
        <v/>
      </c>
      <c r="AX321" s="17">
        <f>IF(AD321="","",IF(AX320="",AD321,MAX(AX320,AD321)))</f>
        <v/>
      </c>
      <c r="AY321" s="17">
        <f>IF(Z321="","",AT321-Z321)</f>
        <v/>
      </c>
      <c r="AZ321" s="17">
        <f>IF(AA321="","",AU321-AA321)</f>
        <v/>
      </c>
      <c r="BA321" s="17">
        <f>IF(AB321="","",AV321-AB321)</f>
        <v/>
      </c>
      <c r="BB321" s="17">
        <f>IF(AC321="","",AW321-AC321)</f>
        <v/>
      </c>
      <c r="BC321" s="17">
        <f>IF(AD321="","",AX321-AD321)</f>
        <v/>
      </c>
      <c r="BD321" s="17">
        <f>IF(OR(AE321="",B321=""),"",SUMIFS($AE$2:AE321,$B$2:B321,B321))</f>
        <v/>
      </c>
      <c r="BE321" s="17">
        <f>IF(OR(AF321="",B321=""),"",SUMIFS($AF$2:AF321,$B$2:B321,B321))</f>
        <v/>
      </c>
      <c r="BF321" s="17">
        <f>IF(OR(AG321="",B321=""),"",SUMIFS($AG$2:AG321,$B$2:B321,B321))</f>
        <v/>
      </c>
      <c r="BG321" s="17">
        <f>IF(OR(AH321="",B321=""),"",SUMIFS($AH$2:AH321,$B$2:B321,B321))</f>
        <v/>
      </c>
      <c r="BH321" s="17">
        <f>IF(OR(AI321="",B321=""),"",SUMIFS($AI$2:AI321,$B$2:B321,B321))</f>
        <v/>
      </c>
      <c r="BI321" s="17">
        <f>IF(AJ321="","",IF(BI320="",AJ321,MAX(BI320,AJ321)))</f>
        <v/>
      </c>
      <c r="BJ321" s="17">
        <f>IF(AK321="","",IF(BJ320="",AK321,MAX(BJ320,AK321)))</f>
        <v/>
      </c>
      <c r="BK321" s="17">
        <f>IF(AL321="","",IF(BK320="",AL321,MAX(BK320,AL321)))</f>
        <v/>
      </c>
      <c r="BL321" s="17">
        <f>IF(AM321="","",IF(BL320="",AM321,MAX(BL320,AM321)))</f>
        <v/>
      </c>
      <c r="BM321" s="17">
        <f>IF(AN321="","",IF(BM320="",AN321,MAX(BM320,AN321)))</f>
        <v/>
      </c>
      <c r="BN321" s="17">
        <f>IF(AJ321="","",BI321-AJ321)</f>
        <v/>
      </c>
      <c r="BO321" s="17">
        <f>IF(AK321="","",BJ321-AK321)</f>
        <v/>
      </c>
      <c r="BP321" s="17">
        <f>IF(AL321="","",BK321-AL321)</f>
        <v/>
      </c>
      <c r="BQ321" s="17">
        <f>IF(AM321="","",BL321-AM321)</f>
        <v/>
      </c>
      <c r="BR321" s="17">
        <f>IF(AN321="","",BM321-AN321)</f>
        <v/>
      </c>
    </row>
    <row r="322">
      <c r="A322">
        <f>ROW()-1</f>
        <v/>
      </c>
      <c r="B322" s="9" t="n"/>
      <c r="C322" s="12" t="n"/>
      <c r="D322" s="11">
        <f>IF(B322="","",CHOOSE(WEEKDAY(B322,2),"Lu","Ma","Mi","Jo","Vi","Sa","Du"))</f>
        <v/>
      </c>
      <c r="E322" s="11">
        <f>IF(OR(B322="",C322=""),"",IF(OR(WEEKDAY(B322,2)=1,WEEKDAY(B322,2)=5),"D",IF(AND(C322&gt;=TIME(15,30,0),C322&lt;TIME(16,30,0)),"C",IF(AND(AND(WEEKDAY(B322,2)&gt;=2,WEEKDAY(B322,2)&lt;=4),C322&gt;=TIME(16,35,0),C322&lt;TIME(17,0,0)),"A1",IF(AND(AND(WEEKDAY(B322,2)&gt;=2,WEEKDAY(B322,2)&lt;=4),C322&gt;=TIME(17,0,0),C322&lt;TIME(18,0,0)),"A2",IF(AND(AND(WEEKDAY(B322,2)&gt;=2,WEEKDAY(B322,2)&lt;=4),C322&gt;=TIME(18,0,0),C322&lt;TIME(19,0,0)),"A3",IF(AND(AND(WEEKDAY(B322,2)&gt;=2,WEEKDAY(B322,2)&lt;=4),C322&gt;=TIME(22,0,0),C322&lt;TIME(22,45,0)),"B","Other")))))))</f>
        <v/>
      </c>
      <c r="F322" s="12" t="n"/>
      <c r="G322" s="12" t="n"/>
      <c r="H322" s="12" t="n"/>
      <c r="I322" s="12" t="n"/>
      <c r="J322" s="13" t="n"/>
      <c r="K322" s="13" t="n"/>
      <c r="L322" s="13" t="n"/>
      <c r="M322" s="13" t="n"/>
      <c r="N322" s="12" t="n"/>
      <c r="O322" s="12" t="n"/>
      <c r="P322" s="14">
        <f>IF(N322="","",IF(N322="SL",-1,K322/J322))</f>
        <v/>
      </c>
      <c r="Q322" s="14">
        <f>IF(N322="","",IF(OR(N322="SL",N322="TP0"),-1,L322/J322))</f>
        <v/>
      </c>
      <c r="R322" s="14">
        <f>IF(N322="","",IF(N322="TP2",M322/J322,-1))</f>
        <v/>
      </c>
      <c r="S322" s="14">
        <f>IF(N322="","",IF(N322="SL",-1,IF(N322="TP0",0.5*K322/J322,0.5*(K322+L322)/J322)))</f>
        <v/>
      </c>
      <c r="T322" s="14">
        <f>IF(N322="","",IF(N322="SL",-1,IF(N322="TP0",0.5*K322/J322-0.5,0.5*(K322+L322)/J322)))</f>
        <v/>
      </c>
      <c r="U322" s="15">
        <f>IF(P322="","",P322*J322/100*Config!$B$4)</f>
        <v/>
      </c>
      <c r="V322" s="15">
        <f>IF(Q322="","",Q322*J322/100*Config!$B$4)</f>
        <v/>
      </c>
      <c r="W322" s="15">
        <f>IF(R322="","",R322*J322/100*Config!$B$4)</f>
        <v/>
      </c>
      <c r="X322" s="15">
        <f>IF(S322="","",S322*J322/100*Config!$B$4)</f>
        <v/>
      </c>
      <c r="Y322" s="15">
        <f>IF(T322="","",T322*J322/100*Config!$B$4)</f>
        <v/>
      </c>
      <c r="Z322" s="15">
        <f>IF(U322="","",Config!$B$4 + SUM($U$2:U322))</f>
        <v/>
      </c>
      <c r="AA322" s="15">
        <f>IF(V322="","",Config!$B$4 + SUM($V$2:V322))</f>
        <v/>
      </c>
      <c r="AB322" s="15">
        <f>IF(W322="","",Config!$B$4 + SUM($W$2:W322))</f>
        <v/>
      </c>
      <c r="AC322" s="15">
        <f>IF(X322="","",Config!$B$4 + SUM($X$2:X322))</f>
        <v/>
      </c>
      <c r="AD322" s="15">
        <f>IF(Y322="","",Config!$B$4 + SUM($Y$2:Y322))</f>
        <v/>
      </c>
      <c r="AE322" s="15">
        <f>IF(P322="","",P322*J322/100*Config!$B$11)</f>
        <v/>
      </c>
      <c r="AF322" s="15">
        <f>IF(Q322="","",Q322*J322/100*Config!$B$11)</f>
        <v/>
      </c>
      <c r="AG322" s="15">
        <f>IF(R322="","",R322*J322/100*Config!$B$11)</f>
        <v/>
      </c>
      <c r="AH322" s="15">
        <f>IF(S322="","",S322*J322/100*Config!$B$11)</f>
        <v/>
      </c>
      <c r="AI322" s="15">
        <f>IF(T322="","",T322*J322/100*Config!$B$11)</f>
        <v/>
      </c>
      <c r="AJ322" s="15">
        <f>IF(AE322="","",Config!$B$9 + SUM($AE$2:AE322))</f>
        <v/>
      </c>
      <c r="AK322" s="15">
        <f>IF(AF322="","",Config!$B$9 + SUM($AF$2:AF322))</f>
        <v/>
      </c>
      <c r="AL322" s="15">
        <f>IF(AG322="","",Config!$B$9 + SUM($AG$2:AG322))</f>
        <v/>
      </c>
      <c r="AM322" s="15">
        <f>IF(AH322="","",Config!$B$9 + SUM($AH$2:AH322))</f>
        <v/>
      </c>
      <c r="AN322" s="15">
        <f>IF(AI322="","",Config!$B$9 + SUM($AI$2:AI322))</f>
        <v/>
      </c>
      <c r="AO322" s="16">
        <f>IF(P322="","",IF(P322&gt;0,1,0))</f>
        <v/>
      </c>
      <c r="AP322" s="16">
        <f>IF(Q322="","",IF(Q322&gt;0,1,0))</f>
        <v/>
      </c>
      <c r="AQ322" s="16">
        <f>IF(R322="","",IF(R322&gt;0,1,0))</f>
        <v/>
      </c>
      <c r="AR322" s="16">
        <f>IF(S322="","",IF(S322&gt;0,1,0))</f>
        <v/>
      </c>
      <c r="AS322" s="16">
        <f>IF(T322="","",IF(T322&gt;0,1,0))</f>
        <v/>
      </c>
      <c r="AT322" s="17">
        <f>IF(Z322="","",IF(AT321="",Z322,MAX(AT321,Z322)))</f>
        <v/>
      </c>
      <c r="AU322" s="17">
        <f>IF(AA322="","",IF(AU321="",AA322,MAX(AU321,AA322)))</f>
        <v/>
      </c>
      <c r="AV322" s="17">
        <f>IF(AB322="","",IF(AV321="",AB322,MAX(AV321,AB322)))</f>
        <v/>
      </c>
      <c r="AW322" s="17">
        <f>IF(AC322="","",IF(AW321="",AC322,MAX(AW321,AC322)))</f>
        <v/>
      </c>
      <c r="AX322" s="17">
        <f>IF(AD322="","",IF(AX321="",AD322,MAX(AX321,AD322)))</f>
        <v/>
      </c>
      <c r="AY322" s="17">
        <f>IF(Z322="","",AT322-Z322)</f>
        <v/>
      </c>
      <c r="AZ322" s="17">
        <f>IF(AA322="","",AU322-AA322)</f>
        <v/>
      </c>
      <c r="BA322" s="17">
        <f>IF(AB322="","",AV322-AB322)</f>
        <v/>
      </c>
      <c r="BB322" s="17">
        <f>IF(AC322="","",AW322-AC322)</f>
        <v/>
      </c>
      <c r="BC322" s="17">
        <f>IF(AD322="","",AX322-AD322)</f>
        <v/>
      </c>
      <c r="BD322" s="17">
        <f>IF(OR(AE322="",B322=""),"",SUMIFS($AE$2:AE322,$B$2:B322,B322))</f>
        <v/>
      </c>
      <c r="BE322" s="17">
        <f>IF(OR(AF322="",B322=""),"",SUMIFS($AF$2:AF322,$B$2:B322,B322))</f>
        <v/>
      </c>
      <c r="BF322" s="17">
        <f>IF(OR(AG322="",B322=""),"",SUMIFS($AG$2:AG322,$B$2:B322,B322))</f>
        <v/>
      </c>
      <c r="BG322" s="17">
        <f>IF(OR(AH322="",B322=""),"",SUMIFS($AH$2:AH322,$B$2:B322,B322))</f>
        <v/>
      </c>
      <c r="BH322" s="17">
        <f>IF(OR(AI322="",B322=""),"",SUMIFS($AI$2:AI322,$B$2:B322,B322))</f>
        <v/>
      </c>
      <c r="BI322" s="17">
        <f>IF(AJ322="","",IF(BI321="",AJ322,MAX(BI321,AJ322)))</f>
        <v/>
      </c>
      <c r="BJ322" s="17">
        <f>IF(AK322="","",IF(BJ321="",AK322,MAX(BJ321,AK322)))</f>
        <v/>
      </c>
      <c r="BK322" s="17">
        <f>IF(AL322="","",IF(BK321="",AL322,MAX(BK321,AL322)))</f>
        <v/>
      </c>
      <c r="BL322" s="17">
        <f>IF(AM322="","",IF(BL321="",AM322,MAX(BL321,AM322)))</f>
        <v/>
      </c>
      <c r="BM322" s="17">
        <f>IF(AN322="","",IF(BM321="",AN322,MAX(BM321,AN322)))</f>
        <v/>
      </c>
      <c r="BN322" s="17">
        <f>IF(AJ322="","",BI322-AJ322)</f>
        <v/>
      </c>
      <c r="BO322" s="17">
        <f>IF(AK322="","",BJ322-AK322)</f>
        <v/>
      </c>
      <c r="BP322" s="17">
        <f>IF(AL322="","",BK322-AL322)</f>
        <v/>
      </c>
      <c r="BQ322" s="17">
        <f>IF(AM322="","",BL322-AM322)</f>
        <v/>
      </c>
      <c r="BR322" s="17">
        <f>IF(AN322="","",BM322-AN322)</f>
        <v/>
      </c>
    </row>
    <row r="323">
      <c r="A323">
        <f>ROW()-1</f>
        <v/>
      </c>
      <c r="B323" s="9" t="n"/>
      <c r="C323" s="12" t="n"/>
      <c r="D323" s="11">
        <f>IF(B323="","",CHOOSE(WEEKDAY(B323,2),"Lu","Ma","Mi","Jo","Vi","Sa","Du"))</f>
        <v/>
      </c>
      <c r="E323" s="11">
        <f>IF(OR(B323="",C323=""),"",IF(OR(WEEKDAY(B323,2)=1,WEEKDAY(B323,2)=5),"D",IF(AND(C323&gt;=TIME(15,30,0),C323&lt;TIME(16,30,0)),"C",IF(AND(AND(WEEKDAY(B323,2)&gt;=2,WEEKDAY(B323,2)&lt;=4),C323&gt;=TIME(16,35,0),C323&lt;TIME(17,0,0)),"A1",IF(AND(AND(WEEKDAY(B323,2)&gt;=2,WEEKDAY(B323,2)&lt;=4),C323&gt;=TIME(17,0,0),C323&lt;TIME(18,0,0)),"A2",IF(AND(AND(WEEKDAY(B323,2)&gt;=2,WEEKDAY(B323,2)&lt;=4),C323&gt;=TIME(18,0,0),C323&lt;TIME(19,0,0)),"A3",IF(AND(AND(WEEKDAY(B323,2)&gt;=2,WEEKDAY(B323,2)&lt;=4),C323&gt;=TIME(22,0,0),C323&lt;TIME(22,45,0)),"B","Other")))))))</f>
        <v/>
      </c>
      <c r="F323" s="12" t="n"/>
      <c r="G323" s="12" t="n"/>
      <c r="H323" s="12" t="n"/>
      <c r="I323" s="12" t="n"/>
      <c r="J323" s="13" t="n"/>
      <c r="K323" s="13" t="n"/>
      <c r="L323" s="13" t="n"/>
      <c r="M323" s="13" t="n"/>
      <c r="N323" s="12" t="n"/>
      <c r="O323" s="12" t="n"/>
      <c r="P323" s="14">
        <f>IF(N323="","",IF(N323="SL",-1,K323/J323))</f>
        <v/>
      </c>
      <c r="Q323" s="14">
        <f>IF(N323="","",IF(OR(N323="SL",N323="TP0"),-1,L323/J323))</f>
        <v/>
      </c>
      <c r="R323" s="14">
        <f>IF(N323="","",IF(N323="TP2",M323/J323,-1))</f>
        <v/>
      </c>
      <c r="S323" s="14">
        <f>IF(N323="","",IF(N323="SL",-1,IF(N323="TP0",0.5*K323/J323,0.5*(K323+L323)/J323)))</f>
        <v/>
      </c>
      <c r="T323" s="14">
        <f>IF(N323="","",IF(N323="SL",-1,IF(N323="TP0",0.5*K323/J323-0.5,0.5*(K323+L323)/J323)))</f>
        <v/>
      </c>
      <c r="U323" s="15">
        <f>IF(P323="","",P323*J323/100*Config!$B$4)</f>
        <v/>
      </c>
      <c r="V323" s="15">
        <f>IF(Q323="","",Q323*J323/100*Config!$B$4)</f>
        <v/>
      </c>
      <c r="W323" s="15">
        <f>IF(R323="","",R323*J323/100*Config!$B$4)</f>
        <v/>
      </c>
      <c r="X323" s="15">
        <f>IF(S323="","",S323*J323/100*Config!$B$4)</f>
        <v/>
      </c>
      <c r="Y323" s="15">
        <f>IF(T323="","",T323*J323/100*Config!$B$4)</f>
        <v/>
      </c>
      <c r="Z323" s="15">
        <f>IF(U323="","",Config!$B$4 + SUM($U$2:U323))</f>
        <v/>
      </c>
      <c r="AA323" s="15">
        <f>IF(V323="","",Config!$B$4 + SUM($V$2:V323))</f>
        <v/>
      </c>
      <c r="AB323" s="15">
        <f>IF(W323="","",Config!$B$4 + SUM($W$2:W323))</f>
        <v/>
      </c>
      <c r="AC323" s="15">
        <f>IF(X323="","",Config!$B$4 + SUM($X$2:X323))</f>
        <v/>
      </c>
      <c r="AD323" s="15">
        <f>IF(Y323="","",Config!$B$4 + SUM($Y$2:Y323))</f>
        <v/>
      </c>
      <c r="AE323" s="15">
        <f>IF(P323="","",P323*J323/100*Config!$B$11)</f>
        <v/>
      </c>
      <c r="AF323" s="15">
        <f>IF(Q323="","",Q323*J323/100*Config!$B$11)</f>
        <v/>
      </c>
      <c r="AG323" s="15">
        <f>IF(R323="","",R323*J323/100*Config!$B$11)</f>
        <v/>
      </c>
      <c r="AH323" s="15">
        <f>IF(S323="","",S323*J323/100*Config!$B$11)</f>
        <v/>
      </c>
      <c r="AI323" s="15">
        <f>IF(T323="","",T323*J323/100*Config!$B$11)</f>
        <v/>
      </c>
      <c r="AJ323" s="15">
        <f>IF(AE323="","",Config!$B$9 + SUM($AE$2:AE323))</f>
        <v/>
      </c>
      <c r="AK323" s="15">
        <f>IF(AF323="","",Config!$B$9 + SUM($AF$2:AF323))</f>
        <v/>
      </c>
      <c r="AL323" s="15">
        <f>IF(AG323="","",Config!$B$9 + SUM($AG$2:AG323))</f>
        <v/>
      </c>
      <c r="AM323" s="15">
        <f>IF(AH323="","",Config!$B$9 + SUM($AH$2:AH323))</f>
        <v/>
      </c>
      <c r="AN323" s="15">
        <f>IF(AI323="","",Config!$B$9 + SUM($AI$2:AI323))</f>
        <v/>
      </c>
      <c r="AO323" s="16">
        <f>IF(P323="","",IF(P323&gt;0,1,0))</f>
        <v/>
      </c>
      <c r="AP323" s="16">
        <f>IF(Q323="","",IF(Q323&gt;0,1,0))</f>
        <v/>
      </c>
      <c r="AQ323" s="16">
        <f>IF(R323="","",IF(R323&gt;0,1,0))</f>
        <v/>
      </c>
      <c r="AR323" s="16">
        <f>IF(S323="","",IF(S323&gt;0,1,0))</f>
        <v/>
      </c>
      <c r="AS323" s="16">
        <f>IF(T323="","",IF(T323&gt;0,1,0))</f>
        <v/>
      </c>
      <c r="AT323" s="17">
        <f>IF(Z323="","",IF(AT322="",Z323,MAX(AT322,Z323)))</f>
        <v/>
      </c>
      <c r="AU323" s="17">
        <f>IF(AA323="","",IF(AU322="",AA323,MAX(AU322,AA323)))</f>
        <v/>
      </c>
      <c r="AV323" s="17">
        <f>IF(AB323="","",IF(AV322="",AB323,MAX(AV322,AB323)))</f>
        <v/>
      </c>
      <c r="AW323" s="17">
        <f>IF(AC323="","",IF(AW322="",AC323,MAX(AW322,AC323)))</f>
        <v/>
      </c>
      <c r="AX323" s="17">
        <f>IF(AD323="","",IF(AX322="",AD323,MAX(AX322,AD323)))</f>
        <v/>
      </c>
      <c r="AY323" s="17">
        <f>IF(Z323="","",AT323-Z323)</f>
        <v/>
      </c>
      <c r="AZ323" s="17">
        <f>IF(AA323="","",AU323-AA323)</f>
        <v/>
      </c>
      <c r="BA323" s="17">
        <f>IF(AB323="","",AV323-AB323)</f>
        <v/>
      </c>
      <c r="BB323" s="17">
        <f>IF(AC323="","",AW323-AC323)</f>
        <v/>
      </c>
      <c r="BC323" s="17">
        <f>IF(AD323="","",AX323-AD323)</f>
        <v/>
      </c>
      <c r="BD323" s="17">
        <f>IF(OR(AE323="",B323=""),"",SUMIFS($AE$2:AE323,$B$2:B323,B323))</f>
        <v/>
      </c>
      <c r="BE323" s="17">
        <f>IF(OR(AF323="",B323=""),"",SUMIFS($AF$2:AF323,$B$2:B323,B323))</f>
        <v/>
      </c>
      <c r="BF323" s="17">
        <f>IF(OR(AG323="",B323=""),"",SUMIFS($AG$2:AG323,$B$2:B323,B323))</f>
        <v/>
      </c>
      <c r="BG323" s="17">
        <f>IF(OR(AH323="",B323=""),"",SUMIFS($AH$2:AH323,$B$2:B323,B323))</f>
        <v/>
      </c>
      <c r="BH323" s="17">
        <f>IF(OR(AI323="",B323=""),"",SUMIFS($AI$2:AI323,$B$2:B323,B323))</f>
        <v/>
      </c>
      <c r="BI323" s="17">
        <f>IF(AJ323="","",IF(BI322="",AJ323,MAX(BI322,AJ323)))</f>
        <v/>
      </c>
      <c r="BJ323" s="17">
        <f>IF(AK323="","",IF(BJ322="",AK323,MAX(BJ322,AK323)))</f>
        <v/>
      </c>
      <c r="BK323" s="17">
        <f>IF(AL323="","",IF(BK322="",AL323,MAX(BK322,AL323)))</f>
        <v/>
      </c>
      <c r="BL323" s="17">
        <f>IF(AM323="","",IF(BL322="",AM323,MAX(BL322,AM323)))</f>
        <v/>
      </c>
      <c r="BM323" s="17">
        <f>IF(AN323="","",IF(BM322="",AN323,MAX(BM322,AN323)))</f>
        <v/>
      </c>
      <c r="BN323" s="17">
        <f>IF(AJ323="","",BI323-AJ323)</f>
        <v/>
      </c>
      <c r="BO323" s="17">
        <f>IF(AK323="","",BJ323-AK323)</f>
        <v/>
      </c>
      <c r="BP323" s="17">
        <f>IF(AL323="","",BK323-AL323)</f>
        <v/>
      </c>
      <c r="BQ323" s="17">
        <f>IF(AM323="","",BL323-AM323)</f>
        <v/>
      </c>
      <c r="BR323" s="17">
        <f>IF(AN323="","",BM323-AN323)</f>
        <v/>
      </c>
    </row>
    <row r="324">
      <c r="A324">
        <f>ROW()-1</f>
        <v/>
      </c>
      <c r="B324" s="9" t="n"/>
      <c r="C324" s="12" t="n"/>
      <c r="D324" s="11">
        <f>IF(B324="","",CHOOSE(WEEKDAY(B324,2),"Lu","Ma","Mi","Jo","Vi","Sa","Du"))</f>
        <v/>
      </c>
      <c r="E324" s="11">
        <f>IF(OR(B324="",C324=""),"",IF(OR(WEEKDAY(B324,2)=1,WEEKDAY(B324,2)=5),"D",IF(AND(C324&gt;=TIME(15,30,0),C324&lt;TIME(16,30,0)),"C",IF(AND(AND(WEEKDAY(B324,2)&gt;=2,WEEKDAY(B324,2)&lt;=4),C324&gt;=TIME(16,35,0),C324&lt;TIME(17,0,0)),"A1",IF(AND(AND(WEEKDAY(B324,2)&gt;=2,WEEKDAY(B324,2)&lt;=4),C324&gt;=TIME(17,0,0),C324&lt;TIME(18,0,0)),"A2",IF(AND(AND(WEEKDAY(B324,2)&gt;=2,WEEKDAY(B324,2)&lt;=4),C324&gt;=TIME(18,0,0),C324&lt;TIME(19,0,0)),"A3",IF(AND(AND(WEEKDAY(B324,2)&gt;=2,WEEKDAY(B324,2)&lt;=4),C324&gt;=TIME(22,0,0),C324&lt;TIME(22,45,0)),"B","Other")))))))</f>
        <v/>
      </c>
      <c r="F324" s="12" t="n"/>
      <c r="G324" s="12" t="n"/>
      <c r="H324" s="12" t="n"/>
      <c r="I324" s="12" t="n"/>
      <c r="J324" s="13" t="n"/>
      <c r="K324" s="13" t="n"/>
      <c r="L324" s="13" t="n"/>
      <c r="M324" s="13" t="n"/>
      <c r="N324" s="12" t="n"/>
      <c r="O324" s="12" t="n"/>
      <c r="P324" s="14">
        <f>IF(N324="","",IF(N324="SL",-1,K324/J324))</f>
        <v/>
      </c>
      <c r="Q324" s="14">
        <f>IF(N324="","",IF(OR(N324="SL",N324="TP0"),-1,L324/J324))</f>
        <v/>
      </c>
      <c r="R324" s="14">
        <f>IF(N324="","",IF(N324="TP2",M324/J324,-1))</f>
        <v/>
      </c>
      <c r="S324" s="14">
        <f>IF(N324="","",IF(N324="SL",-1,IF(N324="TP0",0.5*K324/J324,0.5*(K324+L324)/J324)))</f>
        <v/>
      </c>
      <c r="T324" s="14">
        <f>IF(N324="","",IF(N324="SL",-1,IF(N324="TP0",0.5*K324/J324-0.5,0.5*(K324+L324)/J324)))</f>
        <v/>
      </c>
      <c r="U324" s="15">
        <f>IF(P324="","",P324*J324/100*Config!$B$4)</f>
        <v/>
      </c>
      <c r="V324" s="15">
        <f>IF(Q324="","",Q324*J324/100*Config!$B$4)</f>
        <v/>
      </c>
      <c r="W324" s="15">
        <f>IF(R324="","",R324*J324/100*Config!$B$4)</f>
        <v/>
      </c>
      <c r="X324" s="15">
        <f>IF(S324="","",S324*J324/100*Config!$B$4)</f>
        <v/>
      </c>
      <c r="Y324" s="15">
        <f>IF(T324="","",T324*J324/100*Config!$B$4)</f>
        <v/>
      </c>
      <c r="Z324" s="15">
        <f>IF(U324="","",Config!$B$4 + SUM($U$2:U324))</f>
        <v/>
      </c>
      <c r="AA324" s="15">
        <f>IF(V324="","",Config!$B$4 + SUM($V$2:V324))</f>
        <v/>
      </c>
      <c r="AB324" s="15">
        <f>IF(W324="","",Config!$B$4 + SUM($W$2:W324))</f>
        <v/>
      </c>
      <c r="AC324" s="15">
        <f>IF(X324="","",Config!$B$4 + SUM($X$2:X324))</f>
        <v/>
      </c>
      <c r="AD324" s="15">
        <f>IF(Y324="","",Config!$B$4 + SUM($Y$2:Y324))</f>
        <v/>
      </c>
      <c r="AE324" s="15">
        <f>IF(P324="","",P324*J324/100*Config!$B$11)</f>
        <v/>
      </c>
      <c r="AF324" s="15">
        <f>IF(Q324="","",Q324*J324/100*Config!$B$11)</f>
        <v/>
      </c>
      <c r="AG324" s="15">
        <f>IF(R324="","",R324*J324/100*Config!$B$11)</f>
        <v/>
      </c>
      <c r="AH324" s="15">
        <f>IF(S324="","",S324*J324/100*Config!$B$11)</f>
        <v/>
      </c>
      <c r="AI324" s="15">
        <f>IF(T324="","",T324*J324/100*Config!$B$11)</f>
        <v/>
      </c>
      <c r="AJ324" s="15">
        <f>IF(AE324="","",Config!$B$9 + SUM($AE$2:AE324))</f>
        <v/>
      </c>
      <c r="AK324" s="15">
        <f>IF(AF324="","",Config!$B$9 + SUM($AF$2:AF324))</f>
        <v/>
      </c>
      <c r="AL324" s="15">
        <f>IF(AG324="","",Config!$B$9 + SUM($AG$2:AG324))</f>
        <v/>
      </c>
      <c r="AM324" s="15">
        <f>IF(AH324="","",Config!$B$9 + SUM($AH$2:AH324))</f>
        <v/>
      </c>
      <c r="AN324" s="15">
        <f>IF(AI324="","",Config!$B$9 + SUM($AI$2:AI324))</f>
        <v/>
      </c>
      <c r="AO324" s="16">
        <f>IF(P324="","",IF(P324&gt;0,1,0))</f>
        <v/>
      </c>
      <c r="AP324" s="16">
        <f>IF(Q324="","",IF(Q324&gt;0,1,0))</f>
        <v/>
      </c>
      <c r="AQ324" s="16">
        <f>IF(R324="","",IF(R324&gt;0,1,0))</f>
        <v/>
      </c>
      <c r="AR324" s="16">
        <f>IF(S324="","",IF(S324&gt;0,1,0))</f>
        <v/>
      </c>
      <c r="AS324" s="16">
        <f>IF(T324="","",IF(T324&gt;0,1,0))</f>
        <v/>
      </c>
      <c r="AT324" s="17">
        <f>IF(Z324="","",IF(AT323="",Z324,MAX(AT323,Z324)))</f>
        <v/>
      </c>
      <c r="AU324" s="17">
        <f>IF(AA324="","",IF(AU323="",AA324,MAX(AU323,AA324)))</f>
        <v/>
      </c>
      <c r="AV324" s="17">
        <f>IF(AB324="","",IF(AV323="",AB324,MAX(AV323,AB324)))</f>
        <v/>
      </c>
      <c r="AW324" s="17">
        <f>IF(AC324="","",IF(AW323="",AC324,MAX(AW323,AC324)))</f>
        <v/>
      </c>
      <c r="AX324" s="17">
        <f>IF(AD324="","",IF(AX323="",AD324,MAX(AX323,AD324)))</f>
        <v/>
      </c>
      <c r="AY324" s="17">
        <f>IF(Z324="","",AT324-Z324)</f>
        <v/>
      </c>
      <c r="AZ324" s="17">
        <f>IF(AA324="","",AU324-AA324)</f>
        <v/>
      </c>
      <c r="BA324" s="17">
        <f>IF(AB324="","",AV324-AB324)</f>
        <v/>
      </c>
      <c r="BB324" s="17">
        <f>IF(AC324="","",AW324-AC324)</f>
        <v/>
      </c>
      <c r="BC324" s="17">
        <f>IF(AD324="","",AX324-AD324)</f>
        <v/>
      </c>
      <c r="BD324" s="17">
        <f>IF(OR(AE324="",B324=""),"",SUMIFS($AE$2:AE324,$B$2:B324,B324))</f>
        <v/>
      </c>
      <c r="BE324" s="17">
        <f>IF(OR(AF324="",B324=""),"",SUMIFS($AF$2:AF324,$B$2:B324,B324))</f>
        <v/>
      </c>
      <c r="BF324" s="17">
        <f>IF(OR(AG324="",B324=""),"",SUMIFS($AG$2:AG324,$B$2:B324,B324))</f>
        <v/>
      </c>
      <c r="BG324" s="17">
        <f>IF(OR(AH324="",B324=""),"",SUMIFS($AH$2:AH324,$B$2:B324,B324))</f>
        <v/>
      </c>
      <c r="BH324" s="17">
        <f>IF(OR(AI324="",B324=""),"",SUMIFS($AI$2:AI324,$B$2:B324,B324))</f>
        <v/>
      </c>
      <c r="BI324" s="17">
        <f>IF(AJ324="","",IF(BI323="",AJ324,MAX(BI323,AJ324)))</f>
        <v/>
      </c>
      <c r="BJ324" s="17">
        <f>IF(AK324="","",IF(BJ323="",AK324,MAX(BJ323,AK324)))</f>
        <v/>
      </c>
      <c r="BK324" s="17">
        <f>IF(AL324="","",IF(BK323="",AL324,MAX(BK323,AL324)))</f>
        <v/>
      </c>
      <c r="BL324" s="17">
        <f>IF(AM324="","",IF(BL323="",AM324,MAX(BL323,AM324)))</f>
        <v/>
      </c>
      <c r="BM324" s="17">
        <f>IF(AN324="","",IF(BM323="",AN324,MAX(BM323,AN324)))</f>
        <v/>
      </c>
      <c r="BN324" s="17">
        <f>IF(AJ324="","",BI324-AJ324)</f>
        <v/>
      </c>
      <c r="BO324" s="17">
        <f>IF(AK324="","",BJ324-AK324)</f>
        <v/>
      </c>
      <c r="BP324" s="17">
        <f>IF(AL324="","",BK324-AL324)</f>
        <v/>
      </c>
      <c r="BQ324" s="17">
        <f>IF(AM324="","",BL324-AM324)</f>
        <v/>
      </c>
      <c r="BR324" s="17">
        <f>IF(AN324="","",BM324-AN324)</f>
        <v/>
      </c>
    </row>
    <row r="325">
      <c r="A325">
        <f>ROW()-1</f>
        <v/>
      </c>
      <c r="B325" s="9" t="n"/>
      <c r="C325" s="12" t="n"/>
      <c r="D325" s="11">
        <f>IF(B325="","",CHOOSE(WEEKDAY(B325,2),"Lu","Ma","Mi","Jo","Vi","Sa","Du"))</f>
        <v/>
      </c>
      <c r="E325" s="11">
        <f>IF(OR(B325="",C325=""),"",IF(OR(WEEKDAY(B325,2)=1,WEEKDAY(B325,2)=5),"D",IF(AND(C325&gt;=TIME(15,30,0),C325&lt;TIME(16,30,0)),"C",IF(AND(AND(WEEKDAY(B325,2)&gt;=2,WEEKDAY(B325,2)&lt;=4),C325&gt;=TIME(16,35,0),C325&lt;TIME(17,0,0)),"A1",IF(AND(AND(WEEKDAY(B325,2)&gt;=2,WEEKDAY(B325,2)&lt;=4),C325&gt;=TIME(17,0,0),C325&lt;TIME(18,0,0)),"A2",IF(AND(AND(WEEKDAY(B325,2)&gt;=2,WEEKDAY(B325,2)&lt;=4),C325&gt;=TIME(18,0,0),C325&lt;TIME(19,0,0)),"A3",IF(AND(AND(WEEKDAY(B325,2)&gt;=2,WEEKDAY(B325,2)&lt;=4),C325&gt;=TIME(22,0,0),C325&lt;TIME(22,45,0)),"B","Other")))))))</f>
        <v/>
      </c>
      <c r="F325" s="12" t="n"/>
      <c r="G325" s="12" t="n"/>
      <c r="H325" s="12" t="n"/>
      <c r="I325" s="12" t="n"/>
      <c r="J325" s="13" t="n"/>
      <c r="K325" s="13" t="n"/>
      <c r="L325" s="13" t="n"/>
      <c r="M325" s="13" t="n"/>
      <c r="N325" s="12" t="n"/>
      <c r="O325" s="12" t="n"/>
      <c r="P325" s="14">
        <f>IF(N325="","",IF(N325="SL",-1,K325/J325))</f>
        <v/>
      </c>
      <c r="Q325" s="14">
        <f>IF(N325="","",IF(OR(N325="SL",N325="TP0"),-1,L325/J325))</f>
        <v/>
      </c>
      <c r="R325" s="14">
        <f>IF(N325="","",IF(N325="TP2",M325/J325,-1))</f>
        <v/>
      </c>
      <c r="S325" s="14">
        <f>IF(N325="","",IF(N325="SL",-1,IF(N325="TP0",0.5*K325/J325,0.5*(K325+L325)/J325)))</f>
        <v/>
      </c>
      <c r="T325" s="14">
        <f>IF(N325="","",IF(N325="SL",-1,IF(N325="TP0",0.5*K325/J325-0.5,0.5*(K325+L325)/J325)))</f>
        <v/>
      </c>
      <c r="U325" s="15">
        <f>IF(P325="","",P325*J325/100*Config!$B$4)</f>
        <v/>
      </c>
      <c r="V325" s="15">
        <f>IF(Q325="","",Q325*J325/100*Config!$B$4)</f>
        <v/>
      </c>
      <c r="W325" s="15">
        <f>IF(R325="","",R325*J325/100*Config!$B$4)</f>
        <v/>
      </c>
      <c r="X325" s="15">
        <f>IF(S325="","",S325*J325/100*Config!$B$4)</f>
        <v/>
      </c>
      <c r="Y325" s="15">
        <f>IF(T325="","",T325*J325/100*Config!$B$4)</f>
        <v/>
      </c>
      <c r="Z325" s="15">
        <f>IF(U325="","",Config!$B$4 + SUM($U$2:U325))</f>
        <v/>
      </c>
      <c r="AA325" s="15">
        <f>IF(V325="","",Config!$B$4 + SUM($V$2:V325))</f>
        <v/>
      </c>
      <c r="AB325" s="15">
        <f>IF(W325="","",Config!$B$4 + SUM($W$2:W325))</f>
        <v/>
      </c>
      <c r="AC325" s="15">
        <f>IF(X325="","",Config!$B$4 + SUM($X$2:X325))</f>
        <v/>
      </c>
      <c r="AD325" s="15">
        <f>IF(Y325="","",Config!$B$4 + SUM($Y$2:Y325))</f>
        <v/>
      </c>
      <c r="AE325" s="15">
        <f>IF(P325="","",P325*J325/100*Config!$B$11)</f>
        <v/>
      </c>
      <c r="AF325" s="15">
        <f>IF(Q325="","",Q325*J325/100*Config!$B$11)</f>
        <v/>
      </c>
      <c r="AG325" s="15">
        <f>IF(R325="","",R325*J325/100*Config!$B$11)</f>
        <v/>
      </c>
      <c r="AH325" s="15">
        <f>IF(S325="","",S325*J325/100*Config!$B$11)</f>
        <v/>
      </c>
      <c r="AI325" s="15">
        <f>IF(T325="","",T325*J325/100*Config!$B$11)</f>
        <v/>
      </c>
      <c r="AJ325" s="15">
        <f>IF(AE325="","",Config!$B$9 + SUM($AE$2:AE325))</f>
        <v/>
      </c>
      <c r="AK325" s="15">
        <f>IF(AF325="","",Config!$B$9 + SUM($AF$2:AF325))</f>
        <v/>
      </c>
      <c r="AL325" s="15">
        <f>IF(AG325="","",Config!$B$9 + SUM($AG$2:AG325))</f>
        <v/>
      </c>
      <c r="AM325" s="15">
        <f>IF(AH325="","",Config!$B$9 + SUM($AH$2:AH325))</f>
        <v/>
      </c>
      <c r="AN325" s="15">
        <f>IF(AI325="","",Config!$B$9 + SUM($AI$2:AI325))</f>
        <v/>
      </c>
      <c r="AO325" s="16">
        <f>IF(P325="","",IF(P325&gt;0,1,0))</f>
        <v/>
      </c>
      <c r="AP325" s="16">
        <f>IF(Q325="","",IF(Q325&gt;0,1,0))</f>
        <v/>
      </c>
      <c r="AQ325" s="16">
        <f>IF(R325="","",IF(R325&gt;0,1,0))</f>
        <v/>
      </c>
      <c r="AR325" s="16">
        <f>IF(S325="","",IF(S325&gt;0,1,0))</f>
        <v/>
      </c>
      <c r="AS325" s="16">
        <f>IF(T325="","",IF(T325&gt;0,1,0))</f>
        <v/>
      </c>
      <c r="AT325" s="17">
        <f>IF(Z325="","",IF(AT324="",Z325,MAX(AT324,Z325)))</f>
        <v/>
      </c>
      <c r="AU325" s="17">
        <f>IF(AA325="","",IF(AU324="",AA325,MAX(AU324,AA325)))</f>
        <v/>
      </c>
      <c r="AV325" s="17">
        <f>IF(AB325="","",IF(AV324="",AB325,MAX(AV324,AB325)))</f>
        <v/>
      </c>
      <c r="AW325" s="17">
        <f>IF(AC325="","",IF(AW324="",AC325,MAX(AW324,AC325)))</f>
        <v/>
      </c>
      <c r="AX325" s="17">
        <f>IF(AD325="","",IF(AX324="",AD325,MAX(AX324,AD325)))</f>
        <v/>
      </c>
      <c r="AY325" s="17">
        <f>IF(Z325="","",AT325-Z325)</f>
        <v/>
      </c>
      <c r="AZ325" s="17">
        <f>IF(AA325="","",AU325-AA325)</f>
        <v/>
      </c>
      <c r="BA325" s="17">
        <f>IF(AB325="","",AV325-AB325)</f>
        <v/>
      </c>
      <c r="BB325" s="17">
        <f>IF(AC325="","",AW325-AC325)</f>
        <v/>
      </c>
      <c r="BC325" s="17">
        <f>IF(AD325="","",AX325-AD325)</f>
        <v/>
      </c>
      <c r="BD325" s="17">
        <f>IF(OR(AE325="",B325=""),"",SUMIFS($AE$2:AE325,$B$2:B325,B325))</f>
        <v/>
      </c>
      <c r="BE325" s="17">
        <f>IF(OR(AF325="",B325=""),"",SUMIFS($AF$2:AF325,$B$2:B325,B325))</f>
        <v/>
      </c>
      <c r="BF325" s="17">
        <f>IF(OR(AG325="",B325=""),"",SUMIFS($AG$2:AG325,$B$2:B325,B325))</f>
        <v/>
      </c>
      <c r="BG325" s="17">
        <f>IF(OR(AH325="",B325=""),"",SUMIFS($AH$2:AH325,$B$2:B325,B325))</f>
        <v/>
      </c>
      <c r="BH325" s="17">
        <f>IF(OR(AI325="",B325=""),"",SUMIFS($AI$2:AI325,$B$2:B325,B325))</f>
        <v/>
      </c>
      <c r="BI325" s="17">
        <f>IF(AJ325="","",IF(BI324="",AJ325,MAX(BI324,AJ325)))</f>
        <v/>
      </c>
      <c r="BJ325" s="17">
        <f>IF(AK325="","",IF(BJ324="",AK325,MAX(BJ324,AK325)))</f>
        <v/>
      </c>
      <c r="BK325" s="17">
        <f>IF(AL325="","",IF(BK324="",AL325,MAX(BK324,AL325)))</f>
        <v/>
      </c>
      <c r="BL325" s="17">
        <f>IF(AM325="","",IF(BL324="",AM325,MAX(BL324,AM325)))</f>
        <v/>
      </c>
      <c r="BM325" s="17">
        <f>IF(AN325="","",IF(BM324="",AN325,MAX(BM324,AN325)))</f>
        <v/>
      </c>
      <c r="BN325" s="17">
        <f>IF(AJ325="","",BI325-AJ325)</f>
        <v/>
      </c>
      <c r="BO325" s="17">
        <f>IF(AK325="","",BJ325-AK325)</f>
        <v/>
      </c>
      <c r="BP325" s="17">
        <f>IF(AL325="","",BK325-AL325)</f>
        <v/>
      </c>
      <c r="BQ325" s="17">
        <f>IF(AM325="","",BL325-AM325)</f>
        <v/>
      </c>
      <c r="BR325" s="17">
        <f>IF(AN325="","",BM325-AN325)</f>
        <v/>
      </c>
    </row>
    <row r="326">
      <c r="A326">
        <f>ROW()-1</f>
        <v/>
      </c>
      <c r="B326" s="9" t="n"/>
      <c r="C326" s="12" t="n"/>
      <c r="D326" s="11">
        <f>IF(B326="","",CHOOSE(WEEKDAY(B326,2),"Lu","Ma","Mi","Jo","Vi","Sa","Du"))</f>
        <v/>
      </c>
      <c r="E326" s="11">
        <f>IF(OR(B326="",C326=""),"",IF(OR(WEEKDAY(B326,2)=1,WEEKDAY(B326,2)=5),"D",IF(AND(C326&gt;=TIME(15,30,0),C326&lt;TIME(16,30,0)),"C",IF(AND(AND(WEEKDAY(B326,2)&gt;=2,WEEKDAY(B326,2)&lt;=4),C326&gt;=TIME(16,35,0),C326&lt;TIME(17,0,0)),"A1",IF(AND(AND(WEEKDAY(B326,2)&gt;=2,WEEKDAY(B326,2)&lt;=4),C326&gt;=TIME(17,0,0),C326&lt;TIME(18,0,0)),"A2",IF(AND(AND(WEEKDAY(B326,2)&gt;=2,WEEKDAY(B326,2)&lt;=4),C326&gt;=TIME(18,0,0),C326&lt;TIME(19,0,0)),"A3",IF(AND(AND(WEEKDAY(B326,2)&gt;=2,WEEKDAY(B326,2)&lt;=4),C326&gt;=TIME(22,0,0),C326&lt;TIME(22,45,0)),"B","Other")))))))</f>
        <v/>
      </c>
      <c r="F326" s="12" t="n"/>
      <c r="G326" s="12" t="n"/>
      <c r="H326" s="12" t="n"/>
      <c r="I326" s="12" t="n"/>
      <c r="J326" s="13" t="n"/>
      <c r="K326" s="13" t="n"/>
      <c r="L326" s="13" t="n"/>
      <c r="M326" s="13" t="n"/>
      <c r="N326" s="12" t="n"/>
      <c r="O326" s="12" t="n"/>
      <c r="P326" s="14">
        <f>IF(N326="","",IF(N326="SL",-1,K326/J326))</f>
        <v/>
      </c>
      <c r="Q326" s="14">
        <f>IF(N326="","",IF(OR(N326="SL",N326="TP0"),-1,L326/J326))</f>
        <v/>
      </c>
      <c r="R326" s="14">
        <f>IF(N326="","",IF(N326="TP2",M326/J326,-1))</f>
        <v/>
      </c>
      <c r="S326" s="14">
        <f>IF(N326="","",IF(N326="SL",-1,IF(N326="TP0",0.5*K326/J326,0.5*(K326+L326)/J326)))</f>
        <v/>
      </c>
      <c r="T326" s="14">
        <f>IF(N326="","",IF(N326="SL",-1,IF(N326="TP0",0.5*K326/J326-0.5,0.5*(K326+L326)/J326)))</f>
        <v/>
      </c>
      <c r="U326" s="15">
        <f>IF(P326="","",P326*J326/100*Config!$B$4)</f>
        <v/>
      </c>
      <c r="V326" s="15">
        <f>IF(Q326="","",Q326*J326/100*Config!$B$4)</f>
        <v/>
      </c>
      <c r="W326" s="15">
        <f>IF(R326="","",R326*J326/100*Config!$B$4)</f>
        <v/>
      </c>
      <c r="X326" s="15">
        <f>IF(S326="","",S326*J326/100*Config!$B$4)</f>
        <v/>
      </c>
      <c r="Y326" s="15">
        <f>IF(T326="","",T326*J326/100*Config!$B$4)</f>
        <v/>
      </c>
      <c r="Z326" s="15">
        <f>IF(U326="","",Config!$B$4 + SUM($U$2:U326))</f>
        <v/>
      </c>
      <c r="AA326" s="15">
        <f>IF(V326="","",Config!$B$4 + SUM($V$2:V326))</f>
        <v/>
      </c>
      <c r="AB326" s="15">
        <f>IF(W326="","",Config!$B$4 + SUM($W$2:W326))</f>
        <v/>
      </c>
      <c r="AC326" s="15">
        <f>IF(X326="","",Config!$B$4 + SUM($X$2:X326))</f>
        <v/>
      </c>
      <c r="AD326" s="15">
        <f>IF(Y326="","",Config!$B$4 + SUM($Y$2:Y326))</f>
        <v/>
      </c>
      <c r="AE326" s="15">
        <f>IF(P326="","",P326*J326/100*Config!$B$11)</f>
        <v/>
      </c>
      <c r="AF326" s="15">
        <f>IF(Q326="","",Q326*J326/100*Config!$B$11)</f>
        <v/>
      </c>
      <c r="AG326" s="15">
        <f>IF(R326="","",R326*J326/100*Config!$B$11)</f>
        <v/>
      </c>
      <c r="AH326" s="15">
        <f>IF(S326="","",S326*J326/100*Config!$B$11)</f>
        <v/>
      </c>
      <c r="AI326" s="15">
        <f>IF(T326="","",T326*J326/100*Config!$B$11)</f>
        <v/>
      </c>
      <c r="AJ326" s="15">
        <f>IF(AE326="","",Config!$B$9 + SUM($AE$2:AE326))</f>
        <v/>
      </c>
      <c r="AK326" s="15">
        <f>IF(AF326="","",Config!$B$9 + SUM($AF$2:AF326))</f>
        <v/>
      </c>
      <c r="AL326" s="15">
        <f>IF(AG326="","",Config!$B$9 + SUM($AG$2:AG326))</f>
        <v/>
      </c>
      <c r="AM326" s="15">
        <f>IF(AH326="","",Config!$B$9 + SUM($AH$2:AH326))</f>
        <v/>
      </c>
      <c r="AN326" s="15">
        <f>IF(AI326="","",Config!$B$9 + SUM($AI$2:AI326))</f>
        <v/>
      </c>
      <c r="AO326" s="16">
        <f>IF(P326="","",IF(P326&gt;0,1,0))</f>
        <v/>
      </c>
      <c r="AP326" s="16">
        <f>IF(Q326="","",IF(Q326&gt;0,1,0))</f>
        <v/>
      </c>
      <c r="AQ326" s="16">
        <f>IF(R326="","",IF(R326&gt;0,1,0))</f>
        <v/>
      </c>
      <c r="AR326" s="16">
        <f>IF(S326="","",IF(S326&gt;0,1,0))</f>
        <v/>
      </c>
      <c r="AS326" s="16">
        <f>IF(T326="","",IF(T326&gt;0,1,0))</f>
        <v/>
      </c>
      <c r="AT326" s="17">
        <f>IF(Z326="","",IF(AT325="",Z326,MAX(AT325,Z326)))</f>
        <v/>
      </c>
      <c r="AU326" s="17">
        <f>IF(AA326="","",IF(AU325="",AA326,MAX(AU325,AA326)))</f>
        <v/>
      </c>
      <c r="AV326" s="17">
        <f>IF(AB326="","",IF(AV325="",AB326,MAX(AV325,AB326)))</f>
        <v/>
      </c>
      <c r="AW326" s="17">
        <f>IF(AC326="","",IF(AW325="",AC326,MAX(AW325,AC326)))</f>
        <v/>
      </c>
      <c r="AX326" s="17">
        <f>IF(AD326="","",IF(AX325="",AD326,MAX(AX325,AD326)))</f>
        <v/>
      </c>
      <c r="AY326" s="17">
        <f>IF(Z326="","",AT326-Z326)</f>
        <v/>
      </c>
      <c r="AZ326" s="17">
        <f>IF(AA326="","",AU326-AA326)</f>
        <v/>
      </c>
      <c r="BA326" s="17">
        <f>IF(AB326="","",AV326-AB326)</f>
        <v/>
      </c>
      <c r="BB326" s="17">
        <f>IF(AC326="","",AW326-AC326)</f>
        <v/>
      </c>
      <c r="BC326" s="17">
        <f>IF(AD326="","",AX326-AD326)</f>
        <v/>
      </c>
      <c r="BD326" s="17">
        <f>IF(OR(AE326="",B326=""),"",SUMIFS($AE$2:AE326,$B$2:B326,B326))</f>
        <v/>
      </c>
      <c r="BE326" s="17">
        <f>IF(OR(AF326="",B326=""),"",SUMIFS($AF$2:AF326,$B$2:B326,B326))</f>
        <v/>
      </c>
      <c r="BF326" s="17">
        <f>IF(OR(AG326="",B326=""),"",SUMIFS($AG$2:AG326,$B$2:B326,B326))</f>
        <v/>
      </c>
      <c r="BG326" s="17">
        <f>IF(OR(AH326="",B326=""),"",SUMIFS($AH$2:AH326,$B$2:B326,B326))</f>
        <v/>
      </c>
      <c r="BH326" s="17">
        <f>IF(OR(AI326="",B326=""),"",SUMIFS($AI$2:AI326,$B$2:B326,B326))</f>
        <v/>
      </c>
      <c r="BI326" s="17">
        <f>IF(AJ326="","",IF(BI325="",AJ326,MAX(BI325,AJ326)))</f>
        <v/>
      </c>
      <c r="BJ326" s="17">
        <f>IF(AK326="","",IF(BJ325="",AK326,MAX(BJ325,AK326)))</f>
        <v/>
      </c>
      <c r="BK326" s="17">
        <f>IF(AL326="","",IF(BK325="",AL326,MAX(BK325,AL326)))</f>
        <v/>
      </c>
      <c r="BL326" s="17">
        <f>IF(AM326="","",IF(BL325="",AM326,MAX(BL325,AM326)))</f>
        <v/>
      </c>
      <c r="BM326" s="17">
        <f>IF(AN326="","",IF(BM325="",AN326,MAX(BM325,AN326)))</f>
        <v/>
      </c>
      <c r="BN326" s="17">
        <f>IF(AJ326="","",BI326-AJ326)</f>
        <v/>
      </c>
      <c r="BO326" s="17">
        <f>IF(AK326="","",BJ326-AK326)</f>
        <v/>
      </c>
      <c r="BP326" s="17">
        <f>IF(AL326="","",BK326-AL326)</f>
        <v/>
      </c>
      <c r="BQ326" s="17">
        <f>IF(AM326="","",BL326-AM326)</f>
        <v/>
      </c>
      <c r="BR326" s="17">
        <f>IF(AN326="","",BM326-AN326)</f>
        <v/>
      </c>
    </row>
    <row r="327">
      <c r="A327">
        <f>ROW()-1</f>
        <v/>
      </c>
      <c r="B327" s="9" t="n"/>
      <c r="C327" s="12" t="n"/>
      <c r="D327" s="11">
        <f>IF(B327="","",CHOOSE(WEEKDAY(B327,2),"Lu","Ma","Mi","Jo","Vi","Sa","Du"))</f>
        <v/>
      </c>
      <c r="E327" s="11">
        <f>IF(OR(B327="",C327=""),"",IF(OR(WEEKDAY(B327,2)=1,WEEKDAY(B327,2)=5),"D",IF(AND(C327&gt;=TIME(15,30,0),C327&lt;TIME(16,30,0)),"C",IF(AND(AND(WEEKDAY(B327,2)&gt;=2,WEEKDAY(B327,2)&lt;=4),C327&gt;=TIME(16,35,0),C327&lt;TIME(17,0,0)),"A1",IF(AND(AND(WEEKDAY(B327,2)&gt;=2,WEEKDAY(B327,2)&lt;=4),C327&gt;=TIME(17,0,0),C327&lt;TIME(18,0,0)),"A2",IF(AND(AND(WEEKDAY(B327,2)&gt;=2,WEEKDAY(B327,2)&lt;=4),C327&gt;=TIME(18,0,0),C327&lt;TIME(19,0,0)),"A3",IF(AND(AND(WEEKDAY(B327,2)&gt;=2,WEEKDAY(B327,2)&lt;=4),C327&gt;=TIME(22,0,0),C327&lt;TIME(22,45,0)),"B","Other")))))))</f>
        <v/>
      </c>
      <c r="F327" s="12" t="n"/>
      <c r="G327" s="12" t="n"/>
      <c r="H327" s="12" t="n"/>
      <c r="I327" s="12" t="n"/>
      <c r="J327" s="13" t="n"/>
      <c r="K327" s="13" t="n"/>
      <c r="L327" s="13" t="n"/>
      <c r="M327" s="13" t="n"/>
      <c r="N327" s="12" t="n"/>
      <c r="O327" s="12" t="n"/>
      <c r="P327" s="14">
        <f>IF(N327="","",IF(N327="SL",-1,K327/J327))</f>
        <v/>
      </c>
      <c r="Q327" s="14">
        <f>IF(N327="","",IF(OR(N327="SL",N327="TP0"),-1,L327/J327))</f>
        <v/>
      </c>
      <c r="R327" s="14">
        <f>IF(N327="","",IF(N327="TP2",M327/J327,-1))</f>
        <v/>
      </c>
      <c r="S327" s="14">
        <f>IF(N327="","",IF(N327="SL",-1,IF(N327="TP0",0.5*K327/J327,0.5*(K327+L327)/J327)))</f>
        <v/>
      </c>
      <c r="T327" s="14">
        <f>IF(N327="","",IF(N327="SL",-1,IF(N327="TP0",0.5*K327/J327-0.5,0.5*(K327+L327)/J327)))</f>
        <v/>
      </c>
      <c r="U327" s="15">
        <f>IF(P327="","",P327*J327/100*Config!$B$4)</f>
        <v/>
      </c>
      <c r="V327" s="15">
        <f>IF(Q327="","",Q327*J327/100*Config!$B$4)</f>
        <v/>
      </c>
      <c r="W327" s="15">
        <f>IF(R327="","",R327*J327/100*Config!$B$4)</f>
        <v/>
      </c>
      <c r="X327" s="15">
        <f>IF(S327="","",S327*J327/100*Config!$B$4)</f>
        <v/>
      </c>
      <c r="Y327" s="15">
        <f>IF(T327="","",T327*J327/100*Config!$B$4)</f>
        <v/>
      </c>
      <c r="Z327" s="15">
        <f>IF(U327="","",Config!$B$4 + SUM($U$2:U327))</f>
        <v/>
      </c>
      <c r="AA327" s="15">
        <f>IF(V327="","",Config!$B$4 + SUM($V$2:V327))</f>
        <v/>
      </c>
      <c r="AB327" s="15">
        <f>IF(W327="","",Config!$B$4 + SUM($W$2:W327))</f>
        <v/>
      </c>
      <c r="AC327" s="15">
        <f>IF(X327="","",Config!$B$4 + SUM($X$2:X327))</f>
        <v/>
      </c>
      <c r="AD327" s="15">
        <f>IF(Y327="","",Config!$B$4 + SUM($Y$2:Y327))</f>
        <v/>
      </c>
      <c r="AE327" s="15">
        <f>IF(P327="","",P327*J327/100*Config!$B$11)</f>
        <v/>
      </c>
      <c r="AF327" s="15">
        <f>IF(Q327="","",Q327*J327/100*Config!$B$11)</f>
        <v/>
      </c>
      <c r="AG327" s="15">
        <f>IF(R327="","",R327*J327/100*Config!$B$11)</f>
        <v/>
      </c>
      <c r="AH327" s="15">
        <f>IF(S327="","",S327*J327/100*Config!$B$11)</f>
        <v/>
      </c>
      <c r="AI327" s="15">
        <f>IF(T327="","",T327*J327/100*Config!$B$11)</f>
        <v/>
      </c>
      <c r="AJ327" s="15">
        <f>IF(AE327="","",Config!$B$9 + SUM($AE$2:AE327))</f>
        <v/>
      </c>
      <c r="AK327" s="15">
        <f>IF(AF327="","",Config!$B$9 + SUM($AF$2:AF327))</f>
        <v/>
      </c>
      <c r="AL327" s="15">
        <f>IF(AG327="","",Config!$B$9 + SUM($AG$2:AG327))</f>
        <v/>
      </c>
      <c r="AM327" s="15">
        <f>IF(AH327="","",Config!$B$9 + SUM($AH$2:AH327))</f>
        <v/>
      </c>
      <c r="AN327" s="15">
        <f>IF(AI327="","",Config!$B$9 + SUM($AI$2:AI327))</f>
        <v/>
      </c>
      <c r="AO327" s="16">
        <f>IF(P327="","",IF(P327&gt;0,1,0))</f>
        <v/>
      </c>
      <c r="AP327" s="16">
        <f>IF(Q327="","",IF(Q327&gt;0,1,0))</f>
        <v/>
      </c>
      <c r="AQ327" s="16">
        <f>IF(R327="","",IF(R327&gt;0,1,0))</f>
        <v/>
      </c>
      <c r="AR327" s="16">
        <f>IF(S327="","",IF(S327&gt;0,1,0))</f>
        <v/>
      </c>
      <c r="AS327" s="16">
        <f>IF(T327="","",IF(T327&gt;0,1,0))</f>
        <v/>
      </c>
      <c r="AT327" s="17">
        <f>IF(Z327="","",IF(AT326="",Z327,MAX(AT326,Z327)))</f>
        <v/>
      </c>
      <c r="AU327" s="17">
        <f>IF(AA327="","",IF(AU326="",AA327,MAX(AU326,AA327)))</f>
        <v/>
      </c>
      <c r="AV327" s="17">
        <f>IF(AB327="","",IF(AV326="",AB327,MAX(AV326,AB327)))</f>
        <v/>
      </c>
      <c r="AW327" s="17">
        <f>IF(AC327="","",IF(AW326="",AC327,MAX(AW326,AC327)))</f>
        <v/>
      </c>
      <c r="AX327" s="17">
        <f>IF(AD327="","",IF(AX326="",AD327,MAX(AX326,AD327)))</f>
        <v/>
      </c>
      <c r="AY327" s="17">
        <f>IF(Z327="","",AT327-Z327)</f>
        <v/>
      </c>
      <c r="AZ327" s="17">
        <f>IF(AA327="","",AU327-AA327)</f>
        <v/>
      </c>
      <c r="BA327" s="17">
        <f>IF(AB327="","",AV327-AB327)</f>
        <v/>
      </c>
      <c r="BB327" s="17">
        <f>IF(AC327="","",AW327-AC327)</f>
        <v/>
      </c>
      <c r="BC327" s="17">
        <f>IF(AD327="","",AX327-AD327)</f>
        <v/>
      </c>
      <c r="BD327" s="17">
        <f>IF(OR(AE327="",B327=""),"",SUMIFS($AE$2:AE327,$B$2:B327,B327))</f>
        <v/>
      </c>
      <c r="BE327" s="17">
        <f>IF(OR(AF327="",B327=""),"",SUMIFS($AF$2:AF327,$B$2:B327,B327))</f>
        <v/>
      </c>
      <c r="BF327" s="17">
        <f>IF(OR(AG327="",B327=""),"",SUMIFS($AG$2:AG327,$B$2:B327,B327))</f>
        <v/>
      </c>
      <c r="BG327" s="17">
        <f>IF(OR(AH327="",B327=""),"",SUMIFS($AH$2:AH327,$B$2:B327,B327))</f>
        <v/>
      </c>
      <c r="BH327" s="17">
        <f>IF(OR(AI327="",B327=""),"",SUMIFS($AI$2:AI327,$B$2:B327,B327))</f>
        <v/>
      </c>
      <c r="BI327" s="17">
        <f>IF(AJ327="","",IF(BI326="",AJ327,MAX(BI326,AJ327)))</f>
        <v/>
      </c>
      <c r="BJ327" s="17">
        <f>IF(AK327="","",IF(BJ326="",AK327,MAX(BJ326,AK327)))</f>
        <v/>
      </c>
      <c r="BK327" s="17">
        <f>IF(AL327="","",IF(BK326="",AL327,MAX(BK326,AL327)))</f>
        <v/>
      </c>
      <c r="BL327" s="17">
        <f>IF(AM327="","",IF(BL326="",AM327,MAX(BL326,AM327)))</f>
        <v/>
      </c>
      <c r="BM327" s="17">
        <f>IF(AN327="","",IF(BM326="",AN327,MAX(BM326,AN327)))</f>
        <v/>
      </c>
      <c r="BN327" s="17">
        <f>IF(AJ327="","",BI327-AJ327)</f>
        <v/>
      </c>
      <c r="BO327" s="17">
        <f>IF(AK327="","",BJ327-AK327)</f>
        <v/>
      </c>
      <c r="BP327" s="17">
        <f>IF(AL327="","",BK327-AL327)</f>
        <v/>
      </c>
      <c r="BQ327" s="17">
        <f>IF(AM327="","",BL327-AM327)</f>
        <v/>
      </c>
      <c r="BR327" s="17">
        <f>IF(AN327="","",BM327-AN327)</f>
        <v/>
      </c>
    </row>
    <row r="328">
      <c r="A328">
        <f>ROW()-1</f>
        <v/>
      </c>
      <c r="B328" s="9" t="n"/>
      <c r="C328" s="12" t="n"/>
      <c r="D328" s="11">
        <f>IF(B328="","",CHOOSE(WEEKDAY(B328,2),"Lu","Ma","Mi","Jo","Vi","Sa","Du"))</f>
        <v/>
      </c>
      <c r="E328" s="11">
        <f>IF(OR(B328="",C328=""),"",IF(OR(WEEKDAY(B328,2)=1,WEEKDAY(B328,2)=5),"D",IF(AND(C328&gt;=TIME(15,30,0),C328&lt;TIME(16,30,0)),"C",IF(AND(AND(WEEKDAY(B328,2)&gt;=2,WEEKDAY(B328,2)&lt;=4),C328&gt;=TIME(16,35,0),C328&lt;TIME(17,0,0)),"A1",IF(AND(AND(WEEKDAY(B328,2)&gt;=2,WEEKDAY(B328,2)&lt;=4),C328&gt;=TIME(17,0,0),C328&lt;TIME(18,0,0)),"A2",IF(AND(AND(WEEKDAY(B328,2)&gt;=2,WEEKDAY(B328,2)&lt;=4),C328&gt;=TIME(18,0,0),C328&lt;TIME(19,0,0)),"A3",IF(AND(AND(WEEKDAY(B328,2)&gt;=2,WEEKDAY(B328,2)&lt;=4),C328&gt;=TIME(22,0,0),C328&lt;TIME(22,45,0)),"B","Other")))))))</f>
        <v/>
      </c>
      <c r="F328" s="12" t="n"/>
      <c r="G328" s="12" t="n"/>
      <c r="H328" s="12" t="n"/>
      <c r="I328" s="12" t="n"/>
      <c r="J328" s="13" t="n"/>
      <c r="K328" s="13" t="n"/>
      <c r="L328" s="13" t="n"/>
      <c r="M328" s="13" t="n"/>
      <c r="N328" s="12" t="n"/>
      <c r="O328" s="12" t="n"/>
      <c r="P328" s="14">
        <f>IF(N328="","",IF(N328="SL",-1,K328/J328))</f>
        <v/>
      </c>
      <c r="Q328" s="14">
        <f>IF(N328="","",IF(OR(N328="SL",N328="TP0"),-1,L328/J328))</f>
        <v/>
      </c>
      <c r="R328" s="14">
        <f>IF(N328="","",IF(N328="TP2",M328/J328,-1))</f>
        <v/>
      </c>
      <c r="S328" s="14">
        <f>IF(N328="","",IF(N328="SL",-1,IF(N328="TP0",0.5*K328/J328,0.5*(K328+L328)/J328)))</f>
        <v/>
      </c>
      <c r="T328" s="14">
        <f>IF(N328="","",IF(N328="SL",-1,IF(N328="TP0",0.5*K328/J328-0.5,0.5*(K328+L328)/J328)))</f>
        <v/>
      </c>
      <c r="U328" s="15">
        <f>IF(P328="","",P328*J328/100*Config!$B$4)</f>
        <v/>
      </c>
      <c r="V328" s="15">
        <f>IF(Q328="","",Q328*J328/100*Config!$B$4)</f>
        <v/>
      </c>
      <c r="W328" s="15">
        <f>IF(R328="","",R328*J328/100*Config!$B$4)</f>
        <v/>
      </c>
      <c r="X328" s="15">
        <f>IF(S328="","",S328*J328/100*Config!$B$4)</f>
        <v/>
      </c>
      <c r="Y328" s="15">
        <f>IF(T328="","",T328*J328/100*Config!$B$4)</f>
        <v/>
      </c>
      <c r="Z328" s="15">
        <f>IF(U328="","",Config!$B$4 + SUM($U$2:U328))</f>
        <v/>
      </c>
      <c r="AA328" s="15">
        <f>IF(V328="","",Config!$B$4 + SUM($V$2:V328))</f>
        <v/>
      </c>
      <c r="AB328" s="15">
        <f>IF(W328="","",Config!$B$4 + SUM($W$2:W328))</f>
        <v/>
      </c>
      <c r="AC328" s="15">
        <f>IF(X328="","",Config!$B$4 + SUM($X$2:X328))</f>
        <v/>
      </c>
      <c r="AD328" s="15">
        <f>IF(Y328="","",Config!$B$4 + SUM($Y$2:Y328))</f>
        <v/>
      </c>
      <c r="AE328" s="15">
        <f>IF(P328="","",P328*J328/100*Config!$B$11)</f>
        <v/>
      </c>
      <c r="AF328" s="15">
        <f>IF(Q328="","",Q328*J328/100*Config!$B$11)</f>
        <v/>
      </c>
      <c r="AG328" s="15">
        <f>IF(R328="","",R328*J328/100*Config!$B$11)</f>
        <v/>
      </c>
      <c r="AH328" s="15">
        <f>IF(S328="","",S328*J328/100*Config!$B$11)</f>
        <v/>
      </c>
      <c r="AI328" s="15">
        <f>IF(T328="","",T328*J328/100*Config!$B$11)</f>
        <v/>
      </c>
      <c r="AJ328" s="15">
        <f>IF(AE328="","",Config!$B$9 + SUM($AE$2:AE328))</f>
        <v/>
      </c>
      <c r="AK328" s="15">
        <f>IF(AF328="","",Config!$B$9 + SUM($AF$2:AF328))</f>
        <v/>
      </c>
      <c r="AL328" s="15">
        <f>IF(AG328="","",Config!$B$9 + SUM($AG$2:AG328))</f>
        <v/>
      </c>
      <c r="AM328" s="15">
        <f>IF(AH328="","",Config!$B$9 + SUM($AH$2:AH328))</f>
        <v/>
      </c>
      <c r="AN328" s="15">
        <f>IF(AI328="","",Config!$B$9 + SUM($AI$2:AI328))</f>
        <v/>
      </c>
      <c r="AO328" s="16">
        <f>IF(P328="","",IF(P328&gt;0,1,0))</f>
        <v/>
      </c>
      <c r="AP328" s="16">
        <f>IF(Q328="","",IF(Q328&gt;0,1,0))</f>
        <v/>
      </c>
      <c r="AQ328" s="16">
        <f>IF(R328="","",IF(R328&gt;0,1,0))</f>
        <v/>
      </c>
      <c r="AR328" s="16">
        <f>IF(S328="","",IF(S328&gt;0,1,0))</f>
        <v/>
      </c>
      <c r="AS328" s="16">
        <f>IF(T328="","",IF(T328&gt;0,1,0))</f>
        <v/>
      </c>
      <c r="AT328" s="17">
        <f>IF(Z328="","",IF(AT327="",Z328,MAX(AT327,Z328)))</f>
        <v/>
      </c>
      <c r="AU328" s="17">
        <f>IF(AA328="","",IF(AU327="",AA328,MAX(AU327,AA328)))</f>
        <v/>
      </c>
      <c r="AV328" s="17">
        <f>IF(AB328="","",IF(AV327="",AB328,MAX(AV327,AB328)))</f>
        <v/>
      </c>
      <c r="AW328" s="17">
        <f>IF(AC328="","",IF(AW327="",AC328,MAX(AW327,AC328)))</f>
        <v/>
      </c>
      <c r="AX328" s="17">
        <f>IF(AD328="","",IF(AX327="",AD328,MAX(AX327,AD328)))</f>
        <v/>
      </c>
      <c r="AY328" s="17">
        <f>IF(Z328="","",AT328-Z328)</f>
        <v/>
      </c>
      <c r="AZ328" s="17">
        <f>IF(AA328="","",AU328-AA328)</f>
        <v/>
      </c>
      <c r="BA328" s="17">
        <f>IF(AB328="","",AV328-AB328)</f>
        <v/>
      </c>
      <c r="BB328" s="17">
        <f>IF(AC328="","",AW328-AC328)</f>
        <v/>
      </c>
      <c r="BC328" s="17">
        <f>IF(AD328="","",AX328-AD328)</f>
        <v/>
      </c>
      <c r="BD328" s="17">
        <f>IF(OR(AE328="",B328=""),"",SUMIFS($AE$2:AE328,$B$2:B328,B328))</f>
        <v/>
      </c>
      <c r="BE328" s="17">
        <f>IF(OR(AF328="",B328=""),"",SUMIFS($AF$2:AF328,$B$2:B328,B328))</f>
        <v/>
      </c>
      <c r="BF328" s="17">
        <f>IF(OR(AG328="",B328=""),"",SUMIFS($AG$2:AG328,$B$2:B328,B328))</f>
        <v/>
      </c>
      <c r="BG328" s="17">
        <f>IF(OR(AH328="",B328=""),"",SUMIFS($AH$2:AH328,$B$2:B328,B328))</f>
        <v/>
      </c>
      <c r="BH328" s="17">
        <f>IF(OR(AI328="",B328=""),"",SUMIFS($AI$2:AI328,$B$2:B328,B328))</f>
        <v/>
      </c>
      <c r="BI328" s="17">
        <f>IF(AJ328="","",IF(BI327="",AJ328,MAX(BI327,AJ328)))</f>
        <v/>
      </c>
      <c r="BJ328" s="17">
        <f>IF(AK328="","",IF(BJ327="",AK328,MAX(BJ327,AK328)))</f>
        <v/>
      </c>
      <c r="BK328" s="17">
        <f>IF(AL328="","",IF(BK327="",AL328,MAX(BK327,AL328)))</f>
        <v/>
      </c>
      <c r="BL328" s="17">
        <f>IF(AM328="","",IF(BL327="",AM328,MAX(BL327,AM328)))</f>
        <v/>
      </c>
      <c r="BM328" s="17">
        <f>IF(AN328="","",IF(BM327="",AN328,MAX(BM327,AN328)))</f>
        <v/>
      </c>
      <c r="BN328" s="17">
        <f>IF(AJ328="","",BI328-AJ328)</f>
        <v/>
      </c>
      <c r="BO328" s="17">
        <f>IF(AK328="","",BJ328-AK328)</f>
        <v/>
      </c>
      <c r="BP328" s="17">
        <f>IF(AL328="","",BK328-AL328)</f>
        <v/>
      </c>
      <c r="BQ328" s="17">
        <f>IF(AM328="","",BL328-AM328)</f>
        <v/>
      </c>
      <c r="BR328" s="17">
        <f>IF(AN328="","",BM328-AN328)</f>
        <v/>
      </c>
    </row>
    <row r="329">
      <c r="A329">
        <f>ROW()-1</f>
        <v/>
      </c>
      <c r="B329" s="9" t="n"/>
      <c r="C329" s="12" t="n"/>
      <c r="D329" s="11">
        <f>IF(B329="","",CHOOSE(WEEKDAY(B329,2),"Lu","Ma","Mi","Jo","Vi","Sa","Du"))</f>
        <v/>
      </c>
      <c r="E329" s="11">
        <f>IF(OR(B329="",C329=""),"",IF(OR(WEEKDAY(B329,2)=1,WEEKDAY(B329,2)=5),"D",IF(AND(C329&gt;=TIME(15,30,0),C329&lt;TIME(16,30,0)),"C",IF(AND(AND(WEEKDAY(B329,2)&gt;=2,WEEKDAY(B329,2)&lt;=4),C329&gt;=TIME(16,35,0),C329&lt;TIME(17,0,0)),"A1",IF(AND(AND(WEEKDAY(B329,2)&gt;=2,WEEKDAY(B329,2)&lt;=4),C329&gt;=TIME(17,0,0),C329&lt;TIME(18,0,0)),"A2",IF(AND(AND(WEEKDAY(B329,2)&gt;=2,WEEKDAY(B329,2)&lt;=4),C329&gt;=TIME(18,0,0),C329&lt;TIME(19,0,0)),"A3",IF(AND(AND(WEEKDAY(B329,2)&gt;=2,WEEKDAY(B329,2)&lt;=4),C329&gt;=TIME(22,0,0),C329&lt;TIME(22,45,0)),"B","Other")))))))</f>
        <v/>
      </c>
      <c r="F329" s="12" t="n"/>
      <c r="G329" s="12" t="n"/>
      <c r="H329" s="12" t="n"/>
      <c r="I329" s="12" t="n"/>
      <c r="J329" s="13" t="n"/>
      <c r="K329" s="13" t="n"/>
      <c r="L329" s="13" t="n"/>
      <c r="M329" s="13" t="n"/>
      <c r="N329" s="12" t="n"/>
      <c r="O329" s="12" t="n"/>
      <c r="P329" s="14">
        <f>IF(N329="","",IF(N329="SL",-1,K329/J329))</f>
        <v/>
      </c>
      <c r="Q329" s="14">
        <f>IF(N329="","",IF(OR(N329="SL",N329="TP0"),-1,L329/J329))</f>
        <v/>
      </c>
      <c r="R329" s="14">
        <f>IF(N329="","",IF(N329="TP2",M329/J329,-1))</f>
        <v/>
      </c>
      <c r="S329" s="14">
        <f>IF(N329="","",IF(N329="SL",-1,IF(N329="TP0",0.5*K329/J329,0.5*(K329+L329)/J329)))</f>
        <v/>
      </c>
      <c r="T329" s="14">
        <f>IF(N329="","",IF(N329="SL",-1,IF(N329="TP0",0.5*K329/J329-0.5,0.5*(K329+L329)/J329)))</f>
        <v/>
      </c>
      <c r="U329" s="15">
        <f>IF(P329="","",P329*J329/100*Config!$B$4)</f>
        <v/>
      </c>
      <c r="V329" s="15">
        <f>IF(Q329="","",Q329*J329/100*Config!$B$4)</f>
        <v/>
      </c>
      <c r="W329" s="15">
        <f>IF(R329="","",R329*J329/100*Config!$B$4)</f>
        <v/>
      </c>
      <c r="X329" s="15">
        <f>IF(S329="","",S329*J329/100*Config!$B$4)</f>
        <v/>
      </c>
      <c r="Y329" s="15">
        <f>IF(T329="","",T329*J329/100*Config!$B$4)</f>
        <v/>
      </c>
      <c r="Z329" s="15">
        <f>IF(U329="","",Config!$B$4 + SUM($U$2:U329))</f>
        <v/>
      </c>
      <c r="AA329" s="15">
        <f>IF(V329="","",Config!$B$4 + SUM($V$2:V329))</f>
        <v/>
      </c>
      <c r="AB329" s="15">
        <f>IF(W329="","",Config!$B$4 + SUM($W$2:W329))</f>
        <v/>
      </c>
      <c r="AC329" s="15">
        <f>IF(X329="","",Config!$B$4 + SUM($X$2:X329))</f>
        <v/>
      </c>
      <c r="AD329" s="15">
        <f>IF(Y329="","",Config!$B$4 + SUM($Y$2:Y329))</f>
        <v/>
      </c>
      <c r="AE329" s="15">
        <f>IF(P329="","",P329*J329/100*Config!$B$11)</f>
        <v/>
      </c>
      <c r="AF329" s="15">
        <f>IF(Q329="","",Q329*J329/100*Config!$B$11)</f>
        <v/>
      </c>
      <c r="AG329" s="15">
        <f>IF(R329="","",R329*J329/100*Config!$B$11)</f>
        <v/>
      </c>
      <c r="AH329" s="15">
        <f>IF(S329="","",S329*J329/100*Config!$B$11)</f>
        <v/>
      </c>
      <c r="AI329" s="15">
        <f>IF(T329="","",T329*J329/100*Config!$B$11)</f>
        <v/>
      </c>
      <c r="AJ329" s="15">
        <f>IF(AE329="","",Config!$B$9 + SUM($AE$2:AE329))</f>
        <v/>
      </c>
      <c r="AK329" s="15">
        <f>IF(AF329="","",Config!$B$9 + SUM($AF$2:AF329))</f>
        <v/>
      </c>
      <c r="AL329" s="15">
        <f>IF(AG329="","",Config!$B$9 + SUM($AG$2:AG329))</f>
        <v/>
      </c>
      <c r="AM329" s="15">
        <f>IF(AH329="","",Config!$B$9 + SUM($AH$2:AH329))</f>
        <v/>
      </c>
      <c r="AN329" s="15">
        <f>IF(AI329="","",Config!$B$9 + SUM($AI$2:AI329))</f>
        <v/>
      </c>
      <c r="AO329" s="16">
        <f>IF(P329="","",IF(P329&gt;0,1,0))</f>
        <v/>
      </c>
      <c r="AP329" s="16">
        <f>IF(Q329="","",IF(Q329&gt;0,1,0))</f>
        <v/>
      </c>
      <c r="AQ329" s="16">
        <f>IF(R329="","",IF(R329&gt;0,1,0))</f>
        <v/>
      </c>
      <c r="AR329" s="16">
        <f>IF(S329="","",IF(S329&gt;0,1,0))</f>
        <v/>
      </c>
      <c r="AS329" s="16">
        <f>IF(T329="","",IF(T329&gt;0,1,0))</f>
        <v/>
      </c>
      <c r="AT329" s="17">
        <f>IF(Z329="","",IF(AT328="",Z329,MAX(AT328,Z329)))</f>
        <v/>
      </c>
      <c r="AU329" s="17">
        <f>IF(AA329="","",IF(AU328="",AA329,MAX(AU328,AA329)))</f>
        <v/>
      </c>
      <c r="AV329" s="17">
        <f>IF(AB329="","",IF(AV328="",AB329,MAX(AV328,AB329)))</f>
        <v/>
      </c>
      <c r="AW329" s="17">
        <f>IF(AC329="","",IF(AW328="",AC329,MAX(AW328,AC329)))</f>
        <v/>
      </c>
      <c r="AX329" s="17">
        <f>IF(AD329="","",IF(AX328="",AD329,MAX(AX328,AD329)))</f>
        <v/>
      </c>
      <c r="AY329" s="17">
        <f>IF(Z329="","",AT329-Z329)</f>
        <v/>
      </c>
      <c r="AZ329" s="17">
        <f>IF(AA329="","",AU329-AA329)</f>
        <v/>
      </c>
      <c r="BA329" s="17">
        <f>IF(AB329="","",AV329-AB329)</f>
        <v/>
      </c>
      <c r="BB329" s="17">
        <f>IF(AC329="","",AW329-AC329)</f>
        <v/>
      </c>
      <c r="BC329" s="17">
        <f>IF(AD329="","",AX329-AD329)</f>
        <v/>
      </c>
      <c r="BD329" s="17">
        <f>IF(OR(AE329="",B329=""),"",SUMIFS($AE$2:AE329,$B$2:B329,B329))</f>
        <v/>
      </c>
      <c r="BE329" s="17">
        <f>IF(OR(AF329="",B329=""),"",SUMIFS($AF$2:AF329,$B$2:B329,B329))</f>
        <v/>
      </c>
      <c r="BF329" s="17">
        <f>IF(OR(AG329="",B329=""),"",SUMIFS($AG$2:AG329,$B$2:B329,B329))</f>
        <v/>
      </c>
      <c r="BG329" s="17">
        <f>IF(OR(AH329="",B329=""),"",SUMIFS($AH$2:AH329,$B$2:B329,B329))</f>
        <v/>
      </c>
      <c r="BH329" s="17">
        <f>IF(OR(AI329="",B329=""),"",SUMIFS($AI$2:AI329,$B$2:B329,B329))</f>
        <v/>
      </c>
      <c r="BI329" s="17">
        <f>IF(AJ329="","",IF(BI328="",AJ329,MAX(BI328,AJ329)))</f>
        <v/>
      </c>
      <c r="BJ329" s="17">
        <f>IF(AK329="","",IF(BJ328="",AK329,MAX(BJ328,AK329)))</f>
        <v/>
      </c>
      <c r="BK329" s="17">
        <f>IF(AL329="","",IF(BK328="",AL329,MAX(BK328,AL329)))</f>
        <v/>
      </c>
      <c r="BL329" s="17">
        <f>IF(AM329="","",IF(BL328="",AM329,MAX(BL328,AM329)))</f>
        <v/>
      </c>
      <c r="BM329" s="17">
        <f>IF(AN329="","",IF(BM328="",AN329,MAX(BM328,AN329)))</f>
        <v/>
      </c>
      <c r="BN329" s="17">
        <f>IF(AJ329="","",BI329-AJ329)</f>
        <v/>
      </c>
      <c r="BO329" s="17">
        <f>IF(AK329="","",BJ329-AK329)</f>
        <v/>
      </c>
      <c r="BP329" s="17">
        <f>IF(AL329="","",BK329-AL329)</f>
        <v/>
      </c>
      <c r="BQ329" s="17">
        <f>IF(AM329="","",BL329-AM329)</f>
        <v/>
      </c>
      <c r="BR329" s="17">
        <f>IF(AN329="","",BM329-AN329)</f>
        <v/>
      </c>
    </row>
    <row r="330">
      <c r="A330">
        <f>ROW()-1</f>
        <v/>
      </c>
      <c r="B330" s="9" t="n"/>
      <c r="C330" s="12" t="n"/>
      <c r="D330" s="11">
        <f>IF(B330="","",CHOOSE(WEEKDAY(B330,2),"Lu","Ma","Mi","Jo","Vi","Sa","Du"))</f>
        <v/>
      </c>
      <c r="E330" s="11">
        <f>IF(OR(B330="",C330=""),"",IF(OR(WEEKDAY(B330,2)=1,WEEKDAY(B330,2)=5),"D",IF(AND(C330&gt;=TIME(15,30,0),C330&lt;TIME(16,30,0)),"C",IF(AND(AND(WEEKDAY(B330,2)&gt;=2,WEEKDAY(B330,2)&lt;=4),C330&gt;=TIME(16,35,0),C330&lt;TIME(17,0,0)),"A1",IF(AND(AND(WEEKDAY(B330,2)&gt;=2,WEEKDAY(B330,2)&lt;=4),C330&gt;=TIME(17,0,0),C330&lt;TIME(18,0,0)),"A2",IF(AND(AND(WEEKDAY(B330,2)&gt;=2,WEEKDAY(B330,2)&lt;=4),C330&gt;=TIME(18,0,0),C330&lt;TIME(19,0,0)),"A3",IF(AND(AND(WEEKDAY(B330,2)&gt;=2,WEEKDAY(B330,2)&lt;=4),C330&gt;=TIME(22,0,0),C330&lt;TIME(22,45,0)),"B","Other")))))))</f>
        <v/>
      </c>
      <c r="F330" s="12" t="n"/>
      <c r="G330" s="12" t="n"/>
      <c r="H330" s="12" t="n"/>
      <c r="I330" s="12" t="n"/>
      <c r="J330" s="13" t="n"/>
      <c r="K330" s="13" t="n"/>
      <c r="L330" s="13" t="n"/>
      <c r="M330" s="13" t="n"/>
      <c r="N330" s="12" t="n"/>
      <c r="O330" s="12" t="n"/>
      <c r="P330" s="14">
        <f>IF(N330="","",IF(N330="SL",-1,K330/J330))</f>
        <v/>
      </c>
      <c r="Q330" s="14">
        <f>IF(N330="","",IF(OR(N330="SL",N330="TP0"),-1,L330/J330))</f>
        <v/>
      </c>
      <c r="R330" s="14">
        <f>IF(N330="","",IF(N330="TP2",M330/J330,-1))</f>
        <v/>
      </c>
      <c r="S330" s="14">
        <f>IF(N330="","",IF(N330="SL",-1,IF(N330="TP0",0.5*K330/J330,0.5*(K330+L330)/J330)))</f>
        <v/>
      </c>
      <c r="T330" s="14">
        <f>IF(N330="","",IF(N330="SL",-1,IF(N330="TP0",0.5*K330/J330-0.5,0.5*(K330+L330)/J330)))</f>
        <v/>
      </c>
      <c r="U330" s="15">
        <f>IF(P330="","",P330*J330/100*Config!$B$4)</f>
        <v/>
      </c>
      <c r="V330" s="15">
        <f>IF(Q330="","",Q330*J330/100*Config!$B$4)</f>
        <v/>
      </c>
      <c r="W330" s="15">
        <f>IF(R330="","",R330*J330/100*Config!$B$4)</f>
        <v/>
      </c>
      <c r="X330" s="15">
        <f>IF(S330="","",S330*J330/100*Config!$B$4)</f>
        <v/>
      </c>
      <c r="Y330" s="15">
        <f>IF(T330="","",T330*J330/100*Config!$B$4)</f>
        <v/>
      </c>
      <c r="Z330" s="15">
        <f>IF(U330="","",Config!$B$4 + SUM($U$2:U330))</f>
        <v/>
      </c>
      <c r="AA330" s="15">
        <f>IF(V330="","",Config!$B$4 + SUM($V$2:V330))</f>
        <v/>
      </c>
      <c r="AB330" s="15">
        <f>IF(W330="","",Config!$B$4 + SUM($W$2:W330))</f>
        <v/>
      </c>
      <c r="AC330" s="15">
        <f>IF(X330="","",Config!$B$4 + SUM($X$2:X330))</f>
        <v/>
      </c>
      <c r="AD330" s="15">
        <f>IF(Y330="","",Config!$B$4 + SUM($Y$2:Y330))</f>
        <v/>
      </c>
      <c r="AE330" s="15">
        <f>IF(P330="","",P330*J330/100*Config!$B$11)</f>
        <v/>
      </c>
      <c r="AF330" s="15">
        <f>IF(Q330="","",Q330*J330/100*Config!$B$11)</f>
        <v/>
      </c>
      <c r="AG330" s="15">
        <f>IF(R330="","",R330*J330/100*Config!$B$11)</f>
        <v/>
      </c>
      <c r="AH330" s="15">
        <f>IF(S330="","",S330*J330/100*Config!$B$11)</f>
        <v/>
      </c>
      <c r="AI330" s="15">
        <f>IF(T330="","",T330*J330/100*Config!$B$11)</f>
        <v/>
      </c>
      <c r="AJ330" s="15">
        <f>IF(AE330="","",Config!$B$9 + SUM($AE$2:AE330))</f>
        <v/>
      </c>
      <c r="AK330" s="15">
        <f>IF(AF330="","",Config!$B$9 + SUM($AF$2:AF330))</f>
        <v/>
      </c>
      <c r="AL330" s="15">
        <f>IF(AG330="","",Config!$B$9 + SUM($AG$2:AG330))</f>
        <v/>
      </c>
      <c r="AM330" s="15">
        <f>IF(AH330="","",Config!$B$9 + SUM($AH$2:AH330))</f>
        <v/>
      </c>
      <c r="AN330" s="15">
        <f>IF(AI330="","",Config!$B$9 + SUM($AI$2:AI330))</f>
        <v/>
      </c>
      <c r="AO330" s="16">
        <f>IF(P330="","",IF(P330&gt;0,1,0))</f>
        <v/>
      </c>
      <c r="AP330" s="16">
        <f>IF(Q330="","",IF(Q330&gt;0,1,0))</f>
        <v/>
      </c>
      <c r="AQ330" s="16">
        <f>IF(R330="","",IF(R330&gt;0,1,0))</f>
        <v/>
      </c>
      <c r="AR330" s="16">
        <f>IF(S330="","",IF(S330&gt;0,1,0))</f>
        <v/>
      </c>
      <c r="AS330" s="16">
        <f>IF(T330="","",IF(T330&gt;0,1,0))</f>
        <v/>
      </c>
      <c r="AT330" s="17">
        <f>IF(Z330="","",IF(AT329="",Z330,MAX(AT329,Z330)))</f>
        <v/>
      </c>
      <c r="AU330" s="17">
        <f>IF(AA330="","",IF(AU329="",AA330,MAX(AU329,AA330)))</f>
        <v/>
      </c>
      <c r="AV330" s="17">
        <f>IF(AB330="","",IF(AV329="",AB330,MAX(AV329,AB330)))</f>
        <v/>
      </c>
      <c r="AW330" s="17">
        <f>IF(AC330="","",IF(AW329="",AC330,MAX(AW329,AC330)))</f>
        <v/>
      </c>
      <c r="AX330" s="17">
        <f>IF(AD330="","",IF(AX329="",AD330,MAX(AX329,AD330)))</f>
        <v/>
      </c>
      <c r="AY330" s="17">
        <f>IF(Z330="","",AT330-Z330)</f>
        <v/>
      </c>
      <c r="AZ330" s="17">
        <f>IF(AA330="","",AU330-AA330)</f>
        <v/>
      </c>
      <c r="BA330" s="17">
        <f>IF(AB330="","",AV330-AB330)</f>
        <v/>
      </c>
      <c r="BB330" s="17">
        <f>IF(AC330="","",AW330-AC330)</f>
        <v/>
      </c>
      <c r="BC330" s="17">
        <f>IF(AD330="","",AX330-AD330)</f>
        <v/>
      </c>
      <c r="BD330" s="17">
        <f>IF(OR(AE330="",B330=""),"",SUMIFS($AE$2:AE330,$B$2:B330,B330))</f>
        <v/>
      </c>
      <c r="BE330" s="17">
        <f>IF(OR(AF330="",B330=""),"",SUMIFS($AF$2:AF330,$B$2:B330,B330))</f>
        <v/>
      </c>
      <c r="BF330" s="17">
        <f>IF(OR(AG330="",B330=""),"",SUMIFS($AG$2:AG330,$B$2:B330,B330))</f>
        <v/>
      </c>
      <c r="BG330" s="17">
        <f>IF(OR(AH330="",B330=""),"",SUMIFS($AH$2:AH330,$B$2:B330,B330))</f>
        <v/>
      </c>
      <c r="BH330" s="17">
        <f>IF(OR(AI330="",B330=""),"",SUMIFS($AI$2:AI330,$B$2:B330,B330))</f>
        <v/>
      </c>
      <c r="BI330" s="17">
        <f>IF(AJ330="","",IF(BI329="",AJ330,MAX(BI329,AJ330)))</f>
        <v/>
      </c>
      <c r="BJ330" s="17">
        <f>IF(AK330="","",IF(BJ329="",AK330,MAX(BJ329,AK330)))</f>
        <v/>
      </c>
      <c r="BK330" s="17">
        <f>IF(AL330="","",IF(BK329="",AL330,MAX(BK329,AL330)))</f>
        <v/>
      </c>
      <c r="BL330" s="17">
        <f>IF(AM330="","",IF(BL329="",AM330,MAX(BL329,AM330)))</f>
        <v/>
      </c>
      <c r="BM330" s="17">
        <f>IF(AN330="","",IF(BM329="",AN330,MAX(BM329,AN330)))</f>
        <v/>
      </c>
      <c r="BN330" s="17">
        <f>IF(AJ330="","",BI330-AJ330)</f>
        <v/>
      </c>
      <c r="BO330" s="17">
        <f>IF(AK330="","",BJ330-AK330)</f>
        <v/>
      </c>
      <c r="BP330" s="17">
        <f>IF(AL330="","",BK330-AL330)</f>
        <v/>
      </c>
      <c r="BQ330" s="17">
        <f>IF(AM330="","",BL330-AM330)</f>
        <v/>
      </c>
      <c r="BR330" s="17">
        <f>IF(AN330="","",BM330-AN330)</f>
        <v/>
      </c>
    </row>
    <row r="331">
      <c r="A331">
        <f>ROW()-1</f>
        <v/>
      </c>
      <c r="B331" s="9" t="n"/>
      <c r="C331" s="12" t="n"/>
      <c r="D331" s="11">
        <f>IF(B331="","",CHOOSE(WEEKDAY(B331,2),"Lu","Ma","Mi","Jo","Vi","Sa","Du"))</f>
        <v/>
      </c>
      <c r="E331" s="11">
        <f>IF(OR(B331="",C331=""),"",IF(OR(WEEKDAY(B331,2)=1,WEEKDAY(B331,2)=5),"D",IF(AND(C331&gt;=TIME(15,30,0),C331&lt;TIME(16,30,0)),"C",IF(AND(AND(WEEKDAY(B331,2)&gt;=2,WEEKDAY(B331,2)&lt;=4),C331&gt;=TIME(16,35,0),C331&lt;TIME(17,0,0)),"A1",IF(AND(AND(WEEKDAY(B331,2)&gt;=2,WEEKDAY(B331,2)&lt;=4),C331&gt;=TIME(17,0,0),C331&lt;TIME(18,0,0)),"A2",IF(AND(AND(WEEKDAY(B331,2)&gt;=2,WEEKDAY(B331,2)&lt;=4),C331&gt;=TIME(18,0,0),C331&lt;TIME(19,0,0)),"A3",IF(AND(AND(WEEKDAY(B331,2)&gt;=2,WEEKDAY(B331,2)&lt;=4),C331&gt;=TIME(22,0,0),C331&lt;TIME(22,45,0)),"B","Other")))))))</f>
        <v/>
      </c>
      <c r="F331" s="12" t="n"/>
      <c r="G331" s="12" t="n"/>
      <c r="H331" s="12" t="n"/>
      <c r="I331" s="12" t="n"/>
      <c r="J331" s="13" t="n"/>
      <c r="K331" s="13" t="n"/>
      <c r="L331" s="13" t="n"/>
      <c r="M331" s="13" t="n"/>
      <c r="N331" s="12" t="n"/>
      <c r="O331" s="12" t="n"/>
      <c r="P331" s="14">
        <f>IF(N331="","",IF(N331="SL",-1,K331/J331))</f>
        <v/>
      </c>
      <c r="Q331" s="14">
        <f>IF(N331="","",IF(OR(N331="SL",N331="TP0"),-1,L331/J331))</f>
        <v/>
      </c>
      <c r="R331" s="14">
        <f>IF(N331="","",IF(N331="TP2",M331/J331,-1))</f>
        <v/>
      </c>
      <c r="S331" s="14">
        <f>IF(N331="","",IF(N331="SL",-1,IF(N331="TP0",0.5*K331/J331,0.5*(K331+L331)/J331)))</f>
        <v/>
      </c>
      <c r="T331" s="14">
        <f>IF(N331="","",IF(N331="SL",-1,IF(N331="TP0",0.5*K331/J331-0.5,0.5*(K331+L331)/J331)))</f>
        <v/>
      </c>
      <c r="U331" s="15">
        <f>IF(P331="","",P331*J331/100*Config!$B$4)</f>
        <v/>
      </c>
      <c r="V331" s="15">
        <f>IF(Q331="","",Q331*J331/100*Config!$B$4)</f>
        <v/>
      </c>
      <c r="W331" s="15">
        <f>IF(R331="","",R331*J331/100*Config!$B$4)</f>
        <v/>
      </c>
      <c r="X331" s="15">
        <f>IF(S331="","",S331*J331/100*Config!$B$4)</f>
        <v/>
      </c>
      <c r="Y331" s="15">
        <f>IF(T331="","",T331*J331/100*Config!$B$4)</f>
        <v/>
      </c>
      <c r="Z331" s="15">
        <f>IF(U331="","",Config!$B$4 + SUM($U$2:U331))</f>
        <v/>
      </c>
      <c r="AA331" s="15">
        <f>IF(V331="","",Config!$B$4 + SUM($V$2:V331))</f>
        <v/>
      </c>
      <c r="AB331" s="15">
        <f>IF(W331="","",Config!$B$4 + SUM($W$2:W331))</f>
        <v/>
      </c>
      <c r="AC331" s="15">
        <f>IF(X331="","",Config!$B$4 + SUM($X$2:X331))</f>
        <v/>
      </c>
      <c r="AD331" s="15">
        <f>IF(Y331="","",Config!$B$4 + SUM($Y$2:Y331))</f>
        <v/>
      </c>
      <c r="AE331" s="15">
        <f>IF(P331="","",P331*J331/100*Config!$B$11)</f>
        <v/>
      </c>
      <c r="AF331" s="15">
        <f>IF(Q331="","",Q331*J331/100*Config!$B$11)</f>
        <v/>
      </c>
      <c r="AG331" s="15">
        <f>IF(R331="","",R331*J331/100*Config!$B$11)</f>
        <v/>
      </c>
      <c r="AH331" s="15">
        <f>IF(S331="","",S331*J331/100*Config!$B$11)</f>
        <v/>
      </c>
      <c r="AI331" s="15">
        <f>IF(T331="","",T331*J331/100*Config!$B$11)</f>
        <v/>
      </c>
      <c r="AJ331" s="15">
        <f>IF(AE331="","",Config!$B$9 + SUM($AE$2:AE331))</f>
        <v/>
      </c>
      <c r="AK331" s="15">
        <f>IF(AF331="","",Config!$B$9 + SUM($AF$2:AF331))</f>
        <v/>
      </c>
      <c r="AL331" s="15">
        <f>IF(AG331="","",Config!$B$9 + SUM($AG$2:AG331))</f>
        <v/>
      </c>
      <c r="AM331" s="15">
        <f>IF(AH331="","",Config!$B$9 + SUM($AH$2:AH331))</f>
        <v/>
      </c>
      <c r="AN331" s="15">
        <f>IF(AI331="","",Config!$B$9 + SUM($AI$2:AI331))</f>
        <v/>
      </c>
      <c r="AO331" s="16">
        <f>IF(P331="","",IF(P331&gt;0,1,0))</f>
        <v/>
      </c>
      <c r="AP331" s="16">
        <f>IF(Q331="","",IF(Q331&gt;0,1,0))</f>
        <v/>
      </c>
      <c r="AQ331" s="16">
        <f>IF(R331="","",IF(R331&gt;0,1,0))</f>
        <v/>
      </c>
      <c r="AR331" s="16">
        <f>IF(S331="","",IF(S331&gt;0,1,0))</f>
        <v/>
      </c>
      <c r="AS331" s="16">
        <f>IF(T331="","",IF(T331&gt;0,1,0))</f>
        <v/>
      </c>
      <c r="AT331" s="17">
        <f>IF(Z331="","",IF(AT330="",Z331,MAX(AT330,Z331)))</f>
        <v/>
      </c>
      <c r="AU331" s="17">
        <f>IF(AA331="","",IF(AU330="",AA331,MAX(AU330,AA331)))</f>
        <v/>
      </c>
      <c r="AV331" s="17">
        <f>IF(AB331="","",IF(AV330="",AB331,MAX(AV330,AB331)))</f>
        <v/>
      </c>
      <c r="AW331" s="17">
        <f>IF(AC331="","",IF(AW330="",AC331,MAX(AW330,AC331)))</f>
        <v/>
      </c>
      <c r="AX331" s="17">
        <f>IF(AD331="","",IF(AX330="",AD331,MAX(AX330,AD331)))</f>
        <v/>
      </c>
      <c r="AY331" s="17">
        <f>IF(Z331="","",AT331-Z331)</f>
        <v/>
      </c>
      <c r="AZ331" s="17">
        <f>IF(AA331="","",AU331-AA331)</f>
        <v/>
      </c>
      <c r="BA331" s="17">
        <f>IF(AB331="","",AV331-AB331)</f>
        <v/>
      </c>
      <c r="BB331" s="17">
        <f>IF(AC331="","",AW331-AC331)</f>
        <v/>
      </c>
      <c r="BC331" s="17">
        <f>IF(AD331="","",AX331-AD331)</f>
        <v/>
      </c>
      <c r="BD331" s="17">
        <f>IF(OR(AE331="",B331=""),"",SUMIFS($AE$2:AE331,$B$2:B331,B331))</f>
        <v/>
      </c>
      <c r="BE331" s="17">
        <f>IF(OR(AF331="",B331=""),"",SUMIFS($AF$2:AF331,$B$2:B331,B331))</f>
        <v/>
      </c>
      <c r="BF331" s="17">
        <f>IF(OR(AG331="",B331=""),"",SUMIFS($AG$2:AG331,$B$2:B331,B331))</f>
        <v/>
      </c>
      <c r="BG331" s="17">
        <f>IF(OR(AH331="",B331=""),"",SUMIFS($AH$2:AH331,$B$2:B331,B331))</f>
        <v/>
      </c>
      <c r="BH331" s="17">
        <f>IF(OR(AI331="",B331=""),"",SUMIFS($AI$2:AI331,$B$2:B331,B331))</f>
        <v/>
      </c>
      <c r="BI331" s="17">
        <f>IF(AJ331="","",IF(BI330="",AJ331,MAX(BI330,AJ331)))</f>
        <v/>
      </c>
      <c r="BJ331" s="17">
        <f>IF(AK331="","",IF(BJ330="",AK331,MAX(BJ330,AK331)))</f>
        <v/>
      </c>
      <c r="BK331" s="17">
        <f>IF(AL331="","",IF(BK330="",AL331,MAX(BK330,AL331)))</f>
        <v/>
      </c>
      <c r="BL331" s="17">
        <f>IF(AM331="","",IF(BL330="",AM331,MAX(BL330,AM331)))</f>
        <v/>
      </c>
      <c r="BM331" s="17">
        <f>IF(AN331="","",IF(BM330="",AN331,MAX(BM330,AN331)))</f>
        <v/>
      </c>
      <c r="BN331" s="17">
        <f>IF(AJ331="","",BI331-AJ331)</f>
        <v/>
      </c>
      <c r="BO331" s="17">
        <f>IF(AK331="","",BJ331-AK331)</f>
        <v/>
      </c>
      <c r="BP331" s="17">
        <f>IF(AL331="","",BK331-AL331)</f>
        <v/>
      </c>
      <c r="BQ331" s="17">
        <f>IF(AM331="","",BL331-AM331)</f>
        <v/>
      </c>
      <c r="BR331" s="17">
        <f>IF(AN331="","",BM331-AN331)</f>
        <v/>
      </c>
    </row>
    <row r="332">
      <c r="A332">
        <f>ROW()-1</f>
        <v/>
      </c>
      <c r="B332" s="9" t="n"/>
      <c r="C332" s="12" t="n"/>
      <c r="D332" s="11">
        <f>IF(B332="","",CHOOSE(WEEKDAY(B332,2),"Lu","Ma","Mi","Jo","Vi","Sa","Du"))</f>
        <v/>
      </c>
      <c r="E332" s="11">
        <f>IF(OR(B332="",C332=""),"",IF(OR(WEEKDAY(B332,2)=1,WEEKDAY(B332,2)=5),"D",IF(AND(C332&gt;=TIME(15,30,0),C332&lt;TIME(16,30,0)),"C",IF(AND(AND(WEEKDAY(B332,2)&gt;=2,WEEKDAY(B332,2)&lt;=4),C332&gt;=TIME(16,35,0),C332&lt;TIME(17,0,0)),"A1",IF(AND(AND(WEEKDAY(B332,2)&gt;=2,WEEKDAY(B332,2)&lt;=4),C332&gt;=TIME(17,0,0),C332&lt;TIME(18,0,0)),"A2",IF(AND(AND(WEEKDAY(B332,2)&gt;=2,WEEKDAY(B332,2)&lt;=4),C332&gt;=TIME(18,0,0),C332&lt;TIME(19,0,0)),"A3",IF(AND(AND(WEEKDAY(B332,2)&gt;=2,WEEKDAY(B332,2)&lt;=4),C332&gt;=TIME(22,0,0),C332&lt;TIME(22,45,0)),"B","Other")))))))</f>
        <v/>
      </c>
      <c r="F332" s="12" t="n"/>
      <c r="G332" s="12" t="n"/>
      <c r="H332" s="12" t="n"/>
      <c r="I332" s="12" t="n"/>
      <c r="J332" s="13" t="n"/>
      <c r="K332" s="13" t="n"/>
      <c r="L332" s="13" t="n"/>
      <c r="M332" s="13" t="n"/>
      <c r="N332" s="12" t="n"/>
      <c r="O332" s="12" t="n"/>
      <c r="P332" s="14">
        <f>IF(N332="","",IF(N332="SL",-1,K332/J332))</f>
        <v/>
      </c>
      <c r="Q332" s="14">
        <f>IF(N332="","",IF(OR(N332="SL",N332="TP0"),-1,L332/J332))</f>
        <v/>
      </c>
      <c r="R332" s="14">
        <f>IF(N332="","",IF(N332="TP2",M332/J332,-1))</f>
        <v/>
      </c>
      <c r="S332" s="14">
        <f>IF(N332="","",IF(N332="SL",-1,IF(N332="TP0",0.5*K332/J332,0.5*(K332+L332)/J332)))</f>
        <v/>
      </c>
      <c r="T332" s="14">
        <f>IF(N332="","",IF(N332="SL",-1,IF(N332="TP0",0.5*K332/J332-0.5,0.5*(K332+L332)/J332)))</f>
        <v/>
      </c>
      <c r="U332" s="15">
        <f>IF(P332="","",P332*J332/100*Config!$B$4)</f>
        <v/>
      </c>
      <c r="V332" s="15">
        <f>IF(Q332="","",Q332*J332/100*Config!$B$4)</f>
        <v/>
      </c>
      <c r="W332" s="15">
        <f>IF(R332="","",R332*J332/100*Config!$B$4)</f>
        <v/>
      </c>
      <c r="X332" s="15">
        <f>IF(S332="","",S332*J332/100*Config!$B$4)</f>
        <v/>
      </c>
      <c r="Y332" s="15">
        <f>IF(T332="","",T332*J332/100*Config!$B$4)</f>
        <v/>
      </c>
      <c r="Z332" s="15">
        <f>IF(U332="","",Config!$B$4 + SUM($U$2:U332))</f>
        <v/>
      </c>
      <c r="AA332" s="15">
        <f>IF(V332="","",Config!$B$4 + SUM($V$2:V332))</f>
        <v/>
      </c>
      <c r="AB332" s="15">
        <f>IF(W332="","",Config!$B$4 + SUM($W$2:W332))</f>
        <v/>
      </c>
      <c r="AC332" s="15">
        <f>IF(X332="","",Config!$B$4 + SUM($X$2:X332))</f>
        <v/>
      </c>
      <c r="AD332" s="15">
        <f>IF(Y332="","",Config!$B$4 + SUM($Y$2:Y332))</f>
        <v/>
      </c>
      <c r="AE332" s="15">
        <f>IF(P332="","",P332*J332/100*Config!$B$11)</f>
        <v/>
      </c>
      <c r="AF332" s="15">
        <f>IF(Q332="","",Q332*J332/100*Config!$B$11)</f>
        <v/>
      </c>
      <c r="AG332" s="15">
        <f>IF(R332="","",R332*J332/100*Config!$B$11)</f>
        <v/>
      </c>
      <c r="AH332" s="15">
        <f>IF(S332="","",S332*J332/100*Config!$B$11)</f>
        <v/>
      </c>
      <c r="AI332" s="15">
        <f>IF(T332="","",T332*J332/100*Config!$B$11)</f>
        <v/>
      </c>
      <c r="AJ332" s="15">
        <f>IF(AE332="","",Config!$B$9 + SUM($AE$2:AE332))</f>
        <v/>
      </c>
      <c r="AK332" s="15">
        <f>IF(AF332="","",Config!$B$9 + SUM($AF$2:AF332))</f>
        <v/>
      </c>
      <c r="AL332" s="15">
        <f>IF(AG332="","",Config!$B$9 + SUM($AG$2:AG332))</f>
        <v/>
      </c>
      <c r="AM332" s="15">
        <f>IF(AH332="","",Config!$B$9 + SUM($AH$2:AH332))</f>
        <v/>
      </c>
      <c r="AN332" s="15">
        <f>IF(AI332="","",Config!$B$9 + SUM($AI$2:AI332))</f>
        <v/>
      </c>
      <c r="AO332" s="16">
        <f>IF(P332="","",IF(P332&gt;0,1,0))</f>
        <v/>
      </c>
      <c r="AP332" s="16">
        <f>IF(Q332="","",IF(Q332&gt;0,1,0))</f>
        <v/>
      </c>
      <c r="AQ332" s="16">
        <f>IF(R332="","",IF(R332&gt;0,1,0))</f>
        <v/>
      </c>
      <c r="AR332" s="16">
        <f>IF(S332="","",IF(S332&gt;0,1,0))</f>
        <v/>
      </c>
      <c r="AS332" s="16">
        <f>IF(T332="","",IF(T332&gt;0,1,0))</f>
        <v/>
      </c>
      <c r="AT332" s="17">
        <f>IF(Z332="","",IF(AT331="",Z332,MAX(AT331,Z332)))</f>
        <v/>
      </c>
      <c r="AU332" s="17">
        <f>IF(AA332="","",IF(AU331="",AA332,MAX(AU331,AA332)))</f>
        <v/>
      </c>
      <c r="AV332" s="17">
        <f>IF(AB332="","",IF(AV331="",AB332,MAX(AV331,AB332)))</f>
        <v/>
      </c>
      <c r="AW332" s="17">
        <f>IF(AC332="","",IF(AW331="",AC332,MAX(AW331,AC332)))</f>
        <v/>
      </c>
      <c r="AX332" s="17">
        <f>IF(AD332="","",IF(AX331="",AD332,MAX(AX331,AD332)))</f>
        <v/>
      </c>
      <c r="AY332" s="17">
        <f>IF(Z332="","",AT332-Z332)</f>
        <v/>
      </c>
      <c r="AZ332" s="17">
        <f>IF(AA332="","",AU332-AA332)</f>
        <v/>
      </c>
      <c r="BA332" s="17">
        <f>IF(AB332="","",AV332-AB332)</f>
        <v/>
      </c>
      <c r="BB332" s="17">
        <f>IF(AC332="","",AW332-AC332)</f>
        <v/>
      </c>
      <c r="BC332" s="17">
        <f>IF(AD332="","",AX332-AD332)</f>
        <v/>
      </c>
      <c r="BD332" s="17">
        <f>IF(OR(AE332="",B332=""),"",SUMIFS($AE$2:AE332,$B$2:B332,B332))</f>
        <v/>
      </c>
      <c r="BE332" s="17">
        <f>IF(OR(AF332="",B332=""),"",SUMIFS($AF$2:AF332,$B$2:B332,B332))</f>
        <v/>
      </c>
      <c r="BF332" s="17">
        <f>IF(OR(AG332="",B332=""),"",SUMIFS($AG$2:AG332,$B$2:B332,B332))</f>
        <v/>
      </c>
      <c r="BG332" s="17">
        <f>IF(OR(AH332="",B332=""),"",SUMIFS($AH$2:AH332,$B$2:B332,B332))</f>
        <v/>
      </c>
      <c r="BH332" s="17">
        <f>IF(OR(AI332="",B332=""),"",SUMIFS($AI$2:AI332,$B$2:B332,B332))</f>
        <v/>
      </c>
      <c r="BI332" s="17">
        <f>IF(AJ332="","",IF(BI331="",AJ332,MAX(BI331,AJ332)))</f>
        <v/>
      </c>
      <c r="BJ332" s="17">
        <f>IF(AK332="","",IF(BJ331="",AK332,MAX(BJ331,AK332)))</f>
        <v/>
      </c>
      <c r="BK332" s="17">
        <f>IF(AL332="","",IF(BK331="",AL332,MAX(BK331,AL332)))</f>
        <v/>
      </c>
      <c r="BL332" s="17">
        <f>IF(AM332="","",IF(BL331="",AM332,MAX(BL331,AM332)))</f>
        <v/>
      </c>
      <c r="BM332" s="17">
        <f>IF(AN332="","",IF(BM331="",AN332,MAX(BM331,AN332)))</f>
        <v/>
      </c>
      <c r="BN332" s="17">
        <f>IF(AJ332="","",BI332-AJ332)</f>
        <v/>
      </c>
      <c r="BO332" s="17">
        <f>IF(AK332="","",BJ332-AK332)</f>
        <v/>
      </c>
      <c r="BP332" s="17">
        <f>IF(AL332="","",BK332-AL332)</f>
        <v/>
      </c>
      <c r="BQ332" s="17">
        <f>IF(AM332="","",BL332-AM332)</f>
        <v/>
      </c>
      <c r="BR332" s="17">
        <f>IF(AN332="","",BM332-AN332)</f>
        <v/>
      </c>
    </row>
    <row r="333">
      <c r="A333">
        <f>ROW()-1</f>
        <v/>
      </c>
      <c r="B333" s="9" t="n"/>
      <c r="C333" s="12" t="n"/>
      <c r="D333" s="11">
        <f>IF(B333="","",CHOOSE(WEEKDAY(B333,2),"Lu","Ma","Mi","Jo","Vi","Sa","Du"))</f>
        <v/>
      </c>
      <c r="E333" s="11">
        <f>IF(OR(B333="",C333=""),"",IF(OR(WEEKDAY(B333,2)=1,WEEKDAY(B333,2)=5),"D",IF(AND(C333&gt;=TIME(15,30,0),C333&lt;TIME(16,30,0)),"C",IF(AND(AND(WEEKDAY(B333,2)&gt;=2,WEEKDAY(B333,2)&lt;=4),C333&gt;=TIME(16,35,0),C333&lt;TIME(17,0,0)),"A1",IF(AND(AND(WEEKDAY(B333,2)&gt;=2,WEEKDAY(B333,2)&lt;=4),C333&gt;=TIME(17,0,0),C333&lt;TIME(18,0,0)),"A2",IF(AND(AND(WEEKDAY(B333,2)&gt;=2,WEEKDAY(B333,2)&lt;=4),C333&gt;=TIME(18,0,0),C333&lt;TIME(19,0,0)),"A3",IF(AND(AND(WEEKDAY(B333,2)&gt;=2,WEEKDAY(B333,2)&lt;=4),C333&gt;=TIME(22,0,0),C333&lt;TIME(22,45,0)),"B","Other")))))))</f>
        <v/>
      </c>
      <c r="F333" s="12" t="n"/>
      <c r="G333" s="12" t="n"/>
      <c r="H333" s="12" t="n"/>
      <c r="I333" s="12" t="n"/>
      <c r="J333" s="13" t="n"/>
      <c r="K333" s="13" t="n"/>
      <c r="L333" s="13" t="n"/>
      <c r="M333" s="13" t="n"/>
      <c r="N333" s="12" t="n"/>
      <c r="O333" s="12" t="n"/>
      <c r="P333" s="14">
        <f>IF(N333="","",IF(N333="SL",-1,K333/J333))</f>
        <v/>
      </c>
      <c r="Q333" s="14">
        <f>IF(N333="","",IF(OR(N333="SL",N333="TP0"),-1,L333/J333))</f>
        <v/>
      </c>
      <c r="R333" s="14">
        <f>IF(N333="","",IF(N333="TP2",M333/J333,-1))</f>
        <v/>
      </c>
      <c r="S333" s="14">
        <f>IF(N333="","",IF(N333="SL",-1,IF(N333="TP0",0.5*K333/J333,0.5*(K333+L333)/J333)))</f>
        <v/>
      </c>
      <c r="T333" s="14">
        <f>IF(N333="","",IF(N333="SL",-1,IF(N333="TP0",0.5*K333/J333-0.5,0.5*(K333+L333)/J333)))</f>
        <v/>
      </c>
      <c r="U333" s="15">
        <f>IF(P333="","",P333*J333/100*Config!$B$4)</f>
        <v/>
      </c>
      <c r="V333" s="15">
        <f>IF(Q333="","",Q333*J333/100*Config!$B$4)</f>
        <v/>
      </c>
      <c r="W333" s="15">
        <f>IF(R333="","",R333*J333/100*Config!$B$4)</f>
        <v/>
      </c>
      <c r="X333" s="15">
        <f>IF(S333="","",S333*J333/100*Config!$B$4)</f>
        <v/>
      </c>
      <c r="Y333" s="15">
        <f>IF(T333="","",T333*J333/100*Config!$B$4)</f>
        <v/>
      </c>
      <c r="Z333" s="15">
        <f>IF(U333="","",Config!$B$4 + SUM($U$2:U333))</f>
        <v/>
      </c>
      <c r="AA333" s="15">
        <f>IF(V333="","",Config!$B$4 + SUM($V$2:V333))</f>
        <v/>
      </c>
      <c r="AB333" s="15">
        <f>IF(W333="","",Config!$B$4 + SUM($W$2:W333))</f>
        <v/>
      </c>
      <c r="AC333" s="15">
        <f>IF(X333="","",Config!$B$4 + SUM($X$2:X333))</f>
        <v/>
      </c>
      <c r="AD333" s="15">
        <f>IF(Y333="","",Config!$B$4 + SUM($Y$2:Y333))</f>
        <v/>
      </c>
      <c r="AE333" s="15">
        <f>IF(P333="","",P333*J333/100*Config!$B$11)</f>
        <v/>
      </c>
      <c r="AF333" s="15">
        <f>IF(Q333="","",Q333*J333/100*Config!$B$11)</f>
        <v/>
      </c>
      <c r="AG333" s="15">
        <f>IF(R333="","",R333*J333/100*Config!$B$11)</f>
        <v/>
      </c>
      <c r="AH333" s="15">
        <f>IF(S333="","",S333*J333/100*Config!$B$11)</f>
        <v/>
      </c>
      <c r="AI333" s="15">
        <f>IF(T333="","",T333*J333/100*Config!$B$11)</f>
        <v/>
      </c>
      <c r="AJ333" s="15">
        <f>IF(AE333="","",Config!$B$9 + SUM($AE$2:AE333))</f>
        <v/>
      </c>
      <c r="AK333" s="15">
        <f>IF(AF333="","",Config!$B$9 + SUM($AF$2:AF333))</f>
        <v/>
      </c>
      <c r="AL333" s="15">
        <f>IF(AG333="","",Config!$B$9 + SUM($AG$2:AG333))</f>
        <v/>
      </c>
      <c r="AM333" s="15">
        <f>IF(AH333="","",Config!$B$9 + SUM($AH$2:AH333))</f>
        <v/>
      </c>
      <c r="AN333" s="15">
        <f>IF(AI333="","",Config!$B$9 + SUM($AI$2:AI333))</f>
        <v/>
      </c>
      <c r="AO333" s="16">
        <f>IF(P333="","",IF(P333&gt;0,1,0))</f>
        <v/>
      </c>
      <c r="AP333" s="16">
        <f>IF(Q333="","",IF(Q333&gt;0,1,0))</f>
        <v/>
      </c>
      <c r="AQ333" s="16">
        <f>IF(R333="","",IF(R333&gt;0,1,0))</f>
        <v/>
      </c>
      <c r="AR333" s="16">
        <f>IF(S333="","",IF(S333&gt;0,1,0))</f>
        <v/>
      </c>
      <c r="AS333" s="16">
        <f>IF(T333="","",IF(T333&gt;0,1,0))</f>
        <v/>
      </c>
      <c r="AT333" s="17">
        <f>IF(Z333="","",IF(AT332="",Z333,MAX(AT332,Z333)))</f>
        <v/>
      </c>
      <c r="AU333" s="17">
        <f>IF(AA333="","",IF(AU332="",AA333,MAX(AU332,AA333)))</f>
        <v/>
      </c>
      <c r="AV333" s="17">
        <f>IF(AB333="","",IF(AV332="",AB333,MAX(AV332,AB333)))</f>
        <v/>
      </c>
      <c r="AW333" s="17">
        <f>IF(AC333="","",IF(AW332="",AC333,MAX(AW332,AC333)))</f>
        <v/>
      </c>
      <c r="AX333" s="17">
        <f>IF(AD333="","",IF(AX332="",AD333,MAX(AX332,AD333)))</f>
        <v/>
      </c>
      <c r="AY333" s="17">
        <f>IF(Z333="","",AT333-Z333)</f>
        <v/>
      </c>
      <c r="AZ333" s="17">
        <f>IF(AA333="","",AU333-AA333)</f>
        <v/>
      </c>
      <c r="BA333" s="17">
        <f>IF(AB333="","",AV333-AB333)</f>
        <v/>
      </c>
      <c r="BB333" s="17">
        <f>IF(AC333="","",AW333-AC333)</f>
        <v/>
      </c>
      <c r="BC333" s="17">
        <f>IF(AD333="","",AX333-AD333)</f>
        <v/>
      </c>
      <c r="BD333" s="17">
        <f>IF(OR(AE333="",B333=""),"",SUMIFS($AE$2:AE333,$B$2:B333,B333))</f>
        <v/>
      </c>
      <c r="BE333" s="17">
        <f>IF(OR(AF333="",B333=""),"",SUMIFS($AF$2:AF333,$B$2:B333,B333))</f>
        <v/>
      </c>
      <c r="BF333" s="17">
        <f>IF(OR(AG333="",B333=""),"",SUMIFS($AG$2:AG333,$B$2:B333,B333))</f>
        <v/>
      </c>
      <c r="BG333" s="17">
        <f>IF(OR(AH333="",B333=""),"",SUMIFS($AH$2:AH333,$B$2:B333,B333))</f>
        <v/>
      </c>
      <c r="BH333" s="17">
        <f>IF(OR(AI333="",B333=""),"",SUMIFS($AI$2:AI333,$B$2:B333,B333))</f>
        <v/>
      </c>
      <c r="BI333" s="17">
        <f>IF(AJ333="","",IF(BI332="",AJ333,MAX(BI332,AJ333)))</f>
        <v/>
      </c>
      <c r="BJ333" s="17">
        <f>IF(AK333="","",IF(BJ332="",AK333,MAX(BJ332,AK333)))</f>
        <v/>
      </c>
      <c r="BK333" s="17">
        <f>IF(AL333="","",IF(BK332="",AL333,MAX(BK332,AL333)))</f>
        <v/>
      </c>
      <c r="BL333" s="17">
        <f>IF(AM333="","",IF(BL332="",AM333,MAX(BL332,AM333)))</f>
        <v/>
      </c>
      <c r="BM333" s="17">
        <f>IF(AN333="","",IF(BM332="",AN333,MAX(BM332,AN333)))</f>
        <v/>
      </c>
      <c r="BN333" s="17">
        <f>IF(AJ333="","",BI333-AJ333)</f>
        <v/>
      </c>
      <c r="BO333" s="17">
        <f>IF(AK333="","",BJ333-AK333)</f>
        <v/>
      </c>
      <c r="BP333" s="17">
        <f>IF(AL333="","",BK333-AL333)</f>
        <v/>
      </c>
      <c r="BQ333" s="17">
        <f>IF(AM333="","",BL333-AM333)</f>
        <v/>
      </c>
      <c r="BR333" s="17">
        <f>IF(AN333="","",BM333-AN333)</f>
        <v/>
      </c>
    </row>
    <row r="334">
      <c r="A334">
        <f>ROW()-1</f>
        <v/>
      </c>
      <c r="B334" s="9" t="n"/>
      <c r="C334" s="12" t="n"/>
      <c r="D334" s="11">
        <f>IF(B334="","",CHOOSE(WEEKDAY(B334,2),"Lu","Ma","Mi","Jo","Vi","Sa","Du"))</f>
        <v/>
      </c>
      <c r="E334" s="11">
        <f>IF(OR(B334="",C334=""),"",IF(OR(WEEKDAY(B334,2)=1,WEEKDAY(B334,2)=5),"D",IF(AND(C334&gt;=TIME(15,30,0),C334&lt;TIME(16,30,0)),"C",IF(AND(AND(WEEKDAY(B334,2)&gt;=2,WEEKDAY(B334,2)&lt;=4),C334&gt;=TIME(16,35,0),C334&lt;TIME(17,0,0)),"A1",IF(AND(AND(WEEKDAY(B334,2)&gt;=2,WEEKDAY(B334,2)&lt;=4),C334&gt;=TIME(17,0,0),C334&lt;TIME(18,0,0)),"A2",IF(AND(AND(WEEKDAY(B334,2)&gt;=2,WEEKDAY(B334,2)&lt;=4),C334&gt;=TIME(18,0,0),C334&lt;TIME(19,0,0)),"A3",IF(AND(AND(WEEKDAY(B334,2)&gt;=2,WEEKDAY(B334,2)&lt;=4),C334&gt;=TIME(22,0,0),C334&lt;TIME(22,45,0)),"B","Other")))))))</f>
        <v/>
      </c>
      <c r="F334" s="12" t="n"/>
      <c r="G334" s="12" t="n"/>
      <c r="H334" s="12" t="n"/>
      <c r="I334" s="12" t="n"/>
      <c r="J334" s="13" t="n"/>
      <c r="K334" s="13" t="n"/>
      <c r="L334" s="13" t="n"/>
      <c r="M334" s="13" t="n"/>
      <c r="N334" s="12" t="n"/>
      <c r="O334" s="12" t="n"/>
      <c r="P334" s="14">
        <f>IF(N334="","",IF(N334="SL",-1,K334/J334))</f>
        <v/>
      </c>
      <c r="Q334" s="14">
        <f>IF(N334="","",IF(OR(N334="SL",N334="TP0"),-1,L334/J334))</f>
        <v/>
      </c>
      <c r="R334" s="14">
        <f>IF(N334="","",IF(N334="TP2",M334/J334,-1))</f>
        <v/>
      </c>
      <c r="S334" s="14">
        <f>IF(N334="","",IF(N334="SL",-1,IF(N334="TP0",0.5*K334/J334,0.5*(K334+L334)/J334)))</f>
        <v/>
      </c>
      <c r="T334" s="14">
        <f>IF(N334="","",IF(N334="SL",-1,IF(N334="TP0",0.5*K334/J334-0.5,0.5*(K334+L334)/J334)))</f>
        <v/>
      </c>
      <c r="U334" s="15">
        <f>IF(P334="","",P334*J334/100*Config!$B$4)</f>
        <v/>
      </c>
      <c r="V334" s="15">
        <f>IF(Q334="","",Q334*J334/100*Config!$B$4)</f>
        <v/>
      </c>
      <c r="W334" s="15">
        <f>IF(R334="","",R334*J334/100*Config!$B$4)</f>
        <v/>
      </c>
      <c r="X334" s="15">
        <f>IF(S334="","",S334*J334/100*Config!$B$4)</f>
        <v/>
      </c>
      <c r="Y334" s="15">
        <f>IF(T334="","",T334*J334/100*Config!$B$4)</f>
        <v/>
      </c>
      <c r="Z334" s="15">
        <f>IF(U334="","",Config!$B$4 + SUM($U$2:U334))</f>
        <v/>
      </c>
      <c r="AA334" s="15">
        <f>IF(V334="","",Config!$B$4 + SUM($V$2:V334))</f>
        <v/>
      </c>
      <c r="AB334" s="15">
        <f>IF(W334="","",Config!$B$4 + SUM($W$2:W334))</f>
        <v/>
      </c>
      <c r="AC334" s="15">
        <f>IF(X334="","",Config!$B$4 + SUM($X$2:X334))</f>
        <v/>
      </c>
      <c r="AD334" s="15">
        <f>IF(Y334="","",Config!$B$4 + SUM($Y$2:Y334))</f>
        <v/>
      </c>
      <c r="AE334" s="15">
        <f>IF(P334="","",P334*J334/100*Config!$B$11)</f>
        <v/>
      </c>
      <c r="AF334" s="15">
        <f>IF(Q334="","",Q334*J334/100*Config!$B$11)</f>
        <v/>
      </c>
      <c r="AG334" s="15">
        <f>IF(R334="","",R334*J334/100*Config!$B$11)</f>
        <v/>
      </c>
      <c r="AH334" s="15">
        <f>IF(S334="","",S334*J334/100*Config!$B$11)</f>
        <v/>
      </c>
      <c r="AI334" s="15">
        <f>IF(T334="","",T334*J334/100*Config!$B$11)</f>
        <v/>
      </c>
      <c r="AJ334" s="15">
        <f>IF(AE334="","",Config!$B$9 + SUM($AE$2:AE334))</f>
        <v/>
      </c>
      <c r="AK334" s="15">
        <f>IF(AF334="","",Config!$B$9 + SUM($AF$2:AF334))</f>
        <v/>
      </c>
      <c r="AL334" s="15">
        <f>IF(AG334="","",Config!$B$9 + SUM($AG$2:AG334))</f>
        <v/>
      </c>
      <c r="AM334" s="15">
        <f>IF(AH334="","",Config!$B$9 + SUM($AH$2:AH334))</f>
        <v/>
      </c>
      <c r="AN334" s="15">
        <f>IF(AI334="","",Config!$B$9 + SUM($AI$2:AI334))</f>
        <v/>
      </c>
      <c r="AO334" s="16">
        <f>IF(P334="","",IF(P334&gt;0,1,0))</f>
        <v/>
      </c>
      <c r="AP334" s="16">
        <f>IF(Q334="","",IF(Q334&gt;0,1,0))</f>
        <v/>
      </c>
      <c r="AQ334" s="16">
        <f>IF(R334="","",IF(R334&gt;0,1,0))</f>
        <v/>
      </c>
      <c r="AR334" s="16">
        <f>IF(S334="","",IF(S334&gt;0,1,0))</f>
        <v/>
      </c>
      <c r="AS334" s="16">
        <f>IF(T334="","",IF(T334&gt;0,1,0))</f>
        <v/>
      </c>
      <c r="AT334" s="17">
        <f>IF(Z334="","",IF(AT333="",Z334,MAX(AT333,Z334)))</f>
        <v/>
      </c>
      <c r="AU334" s="17">
        <f>IF(AA334="","",IF(AU333="",AA334,MAX(AU333,AA334)))</f>
        <v/>
      </c>
      <c r="AV334" s="17">
        <f>IF(AB334="","",IF(AV333="",AB334,MAX(AV333,AB334)))</f>
        <v/>
      </c>
      <c r="AW334" s="17">
        <f>IF(AC334="","",IF(AW333="",AC334,MAX(AW333,AC334)))</f>
        <v/>
      </c>
      <c r="AX334" s="17">
        <f>IF(AD334="","",IF(AX333="",AD334,MAX(AX333,AD334)))</f>
        <v/>
      </c>
      <c r="AY334" s="17">
        <f>IF(Z334="","",AT334-Z334)</f>
        <v/>
      </c>
      <c r="AZ334" s="17">
        <f>IF(AA334="","",AU334-AA334)</f>
        <v/>
      </c>
      <c r="BA334" s="17">
        <f>IF(AB334="","",AV334-AB334)</f>
        <v/>
      </c>
      <c r="BB334" s="17">
        <f>IF(AC334="","",AW334-AC334)</f>
        <v/>
      </c>
      <c r="BC334" s="17">
        <f>IF(AD334="","",AX334-AD334)</f>
        <v/>
      </c>
      <c r="BD334" s="17">
        <f>IF(OR(AE334="",B334=""),"",SUMIFS($AE$2:AE334,$B$2:B334,B334))</f>
        <v/>
      </c>
      <c r="BE334" s="17">
        <f>IF(OR(AF334="",B334=""),"",SUMIFS($AF$2:AF334,$B$2:B334,B334))</f>
        <v/>
      </c>
      <c r="BF334" s="17">
        <f>IF(OR(AG334="",B334=""),"",SUMIFS($AG$2:AG334,$B$2:B334,B334))</f>
        <v/>
      </c>
      <c r="BG334" s="17">
        <f>IF(OR(AH334="",B334=""),"",SUMIFS($AH$2:AH334,$B$2:B334,B334))</f>
        <v/>
      </c>
      <c r="BH334" s="17">
        <f>IF(OR(AI334="",B334=""),"",SUMIFS($AI$2:AI334,$B$2:B334,B334))</f>
        <v/>
      </c>
      <c r="BI334" s="17">
        <f>IF(AJ334="","",IF(BI333="",AJ334,MAX(BI333,AJ334)))</f>
        <v/>
      </c>
      <c r="BJ334" s="17">
        <f>IF(AK334="","",IF(BJ333="",AK334,MAX(BJ333,AK334)))</f>
        <v/>
      </c>
      <c r="BK334" s="17">
        <f>IF(AL334="","",IF(BK333="",AL334,MAX(BK333,AL334)))</f>
        <v/>
      </c>
      <c r="BL334" s="17">
        <f>IF(AM334="","",IF(BL333="",AM334,MAX(BL333,AM334)))</f>
        <v/>
      </c>
      <c r="BM334" s="17">
        <f>IF(AN334="","",IF(BM333="",AN334,MAX(BM333,AN334)))</f>
        <v/>
      </c>
      <c r="BN334" s="17">
        <f>IF(AJ334="","",BI334-AJ334)</f>
        <v/>
      </c>
      <c r="BO334" s="17">
        <f>IF(AK334="","",BJ334-AK334)</f>
        <v/>
      </c>
      <c r="BP334" s="17">
        <f>IF(AL334="","",BK334-AL334)</f>
        <v/>
      </c>
      <c r="BQ334" s="17">
        <f>IF(AM334="","",BL334-AM334)</f>
        <v/>
      </c>
      <c r="BR334" s="17">
        <f>IF(AN334="","",BM334-AN334)</f>
        <v/>
      </c>
    </row>
    <row r="335">
      <c r="A335">
        <f>ROW()-1</f>
        <v/>
      </c>
      <c r="B335" s="9" t="n"/>
      <c r="C335" s="12" t="n"/>
      <c r="D335" s="11">
        <f>IF(B335="","",CHOOSE(WEEKDAY(B335,2),"Lu","Ma","Mi","Jo","Vi","Sa","Du"))</f>
        <v/>
      </c>
      <c r="E335" s="11">
        <f>IF(OR(B335="",C335=""),"",IF(OR(WEEKDAY(B335,2)=1,WEEKDAY(B335,2)=5),"D",IF(AND(C335&gt;=TIME(15,30,0),C335&lt;TIME(16,30,0)),"C",IF(AND(AND(WEEKDAY(B335,2)&gt;=2,WEEKDAY(B335,2)&lt;=4),C335&gt;=TIME(16,35,0),C335&lt;TIME(17,0,0)),"A1",IF(AND(AND(WEEKDAY(B335,2)&gt;=2,WEEKDAY(B335,2)&lt;=4),C335&gt;=TIME(17,0,0),C335&lt;TIME(18,0,0)),"A2",IF(AND(AND(WEEKDAY(B335,2)&gt;=2,WEEKDAY(B335,2)&lt;=4),C335&gt;=TIME(18,0,0),C335&lt;TIME(19,0,0)),"A3",IF(AND(AND(WEEKDAY(B335,2)&gt;=2,WEEKDAY(B335,2)&lt;=4),C335&gt;=TIME(22,0,0),C335&lt;TIME(22,45,0)),"B","Other")))))))</f>
        <v/>
      </c>
      <c r="F335" s="12" t="n"/>
      <c r="G335" s="12" t="n"/>
      <c r="H335" s="12" t="n"/>
      <c r="I335" s="12" t="n"/>
      <c r="J335" s="13" t="n"/>
      <c r="K335" s="13" t="n"/>
      <c r="L335" s="13" t="n"/>
      <c r="M335" s="13" t="n"/>
      <c r="N335" s="12" t="n"/>
      <c r="O335" s="12" t="n"/>
      <c r="P335" s="14">
        <f>IF(N335="","",IF(N335="SL",-1,K335/J335))</f>
        <v/>
      </c>
      <c r="Q335" s="14">
        <f>IF(N335="","",IF(OR(N335="SL",N335="TP0"),-1,L335/J335))</f>
        <v/>
      </c>
      <c r="R335" s="14">
        <f>IF(N335="","",IF(N335="TP2",M335/J335,-1))</f>
        <v/>
      </c>
      <c r="S335" s="14">
        <f>IF(N335="","",IF(N335="SL",-1,IF(N335="TP0",0.5*K335/J335,0.5*(K335+L335)/J335)))</f>
        <v/>
      </c>
      <c r="T335" s="14">
        <f>IF(N335="","",IF(N335="SL",-1,IF(N335="TP0",0.5*K335/J335-0.5,0.5*(K335+L335)/J335)))</f>
        <v/>
      </c>
      <c r="U335" s="15">
        <f>IF(P335="","",P335*J335/100*Config!$B$4)</f>
        <v/>
      </c>
      <c r="V335" s="15">
        <f>IF(Q335="","",Q335*J335/100*Config!$B$4)</f>
        <v/>
      </c>
      <c r="W335" s="15">
        <f>IF(R335="","",R335*J335/100*Config!$B$4)</f>
        <v/>
      </c>
      <c r="X335" s="15">
        <f>IF(S335="","",S335*J335/100*Config!$B$4)</f>
        <v/>
      </c>
      <c r="Y335" s="15">
        <f>IF(T335="","",T335*J335/100*Config!$B$4)</f>
        <v/>
      </c>
      <c r="Z335" s="15">
        <f>IF(U335="","",Config!$B$4 + SUM($U$2:U335))</f>
        <v/>
      </c>
      <c r="AA335" s="15">
        <f>IF(V335="","",Config!$B$4 + SUM($V$2:V335))</f>
        <v/>
      </c>
      <c r="AB335" s="15">
        <f>IF(W335="","",Config!$B$4 + SUM($W$2:W335))</f>
        <v/>
      </c>
      <c r="AC335" s="15">
        <f>IF(X335="","",Config!$B$4 + SUM($X$2:X335))</f>
        <v/>
      </c>
      <c r="AD335" s="15">
        <f>IF(Y335="","",Config!$B$4 + SUM($Y$2:Y335))</f>
        <v/>
      </c>
      <c r="AE335" s="15">
        <f>IF(P335="","",P335*J335/100*Config!$B$11)</f>
        <v/>
      </c>
      <c r="AF335" s="15">
        <f>IF(Q335="","",Q335*J335/100*Config!$B$11)</f>
        <v/>
      </c>
      <c r="AG335" s="15">
        <f>IF(R335="","",R335*J335/100*Config!$B$11)</f>
        <v/>
      </c>
      <c r="AH335" s="15">
        <f>IF(S335="","",S335*J335/100*Config!$B$11)</f>
        <v/>
      </c>
      <c r="AI335" s="15">
        <f>IF(T335="","",T335*J335/100*Config!$B$11)</f>
        <v/>
      </c>
      <c r="AJ335" s="15">
        <f>IF(AE335="","",Config!$B$9 + SUM($AE$2:AE335))</f>
        <v/>
      </c>
      <c r="AK335" s="15">
        <f>IF(AF335="","",Config!$B$9 + SUM($AF$2:AF335))</f>
        <v/>
      </c>
      <c r="AL335" s="15">
        <f>IF(AG335="","",Config!$B$9 + SUM($AG$2:AG335))</f>
        <v/>
      </c>
      <c r="AM335" s="15">
        <f>IF(AH335="","",Config!$B$9 + SUM($AH$2:AH335))</f>
        <v/>
      </c>
      <c r="AN335" s="15">
        <f>IF(AI335="","",Config!$B$9 + SUM($AI$2:AI335))</f>
        <v/>
      </c>
      <c r="AO335" s="16">
        <f>IF(P335="","",IF(P335&gt;0,1,0))</f>
        <v/>
      </c>
      <c r="AP335" s="16">
        <f>IF(Q335="","",IF(Q335&gt;0,1,0))</f>
        <v/>
      </c>
      <c r="AQ335" s="16">
        <f>IF(R335="","",IF(R335&gt;0,1,0))</f>
        <v/>
      </c>
      <c r="AR335" s="16">
        <f>IF(S335="","",IF(S335&gt;0,1,0))</f>
        <v/>
      </c>
      <c r="AS335" s="16">
        <f>IF(T335="","",IF(T335&gt;0,1,0))</f>
        <v/>
      </c>
      <c r="AT335" s="17">
        <f>IF(Z335="","",IF(AT334="",Z335,MAX(AT334,Z335)))</f>
        <v/>
      </c>
      <c r="AU335" s="17">
        <f>IF(AA335="","",IF(AU334="",AA335,MAX(AU334,AA335)))</f>
        <v/>
      </c>
      <c r="AV335" s="17">
        <f>IF(AB335="","",IF(AV334="",AB335,MAX(AV334,AB335)))</f>
        <v/>
      </c>
      <c r="AW335" s="17">
        <f>IF(AC335="","",IF(AW334="",AC335,MAX(AW334,AC335)))</f>
        <v/>
      </c>
      <c r="AX335" s="17">
        <f>IF(AD335="","",IF(AX334="",AD335,MAX(AX334,AD335)))</f>
        <v/>
      </c>
      <c r="AY335" s="17">
        <f>IF(Z335="","",AT335-Z335)</f>
        <v/>
      </c>
      <c r="AZ335" s="17">
        <f>IF(AA335="","",AU335-AA335)</f>
        <v/>
      </c>
      <c r="BA335" s="17">
        <f>IF(AB335="","",AV335-AB335)</f>
        <v/>
      </c>
      <c r="BB335" s="17">
        <f>IF(AC335="","",AW335-AC335)</f>
        <v/>
      </c>
      <c r="BC335" s="17">
        <f>IF(AD335="","",AX335-AD335)</f>
        <v/>
      </c>
      <c r="BD335" s="17">
        <f>IF(OR(AE335="",B335=""),"",SUMIFS($AE$2:AE335,$B$2:B335,B335))</f>
        <v/>
      </c>
      <c r="BE335" s="17">
        <f>IF(OR(AF335="",B335=""),"",SUMIFS($AF$2:AF335,$B$2:B335,B335))</f>
        <v/>
      </c>
      <c r="BF335" s="17">
        <f>IF(OR(AG335="",B335=""),"",SUMIFS($AG$2:AG335,$B$2:B335,B335))</f>
        <v/>
      </c>
      <c r="BG335" s="17">
        <f>IF(OR(AH335="",B335=""),"",SUMIFS($AH$2:AH335,$B$2:B335,B335))</f>
        <v/>
      </c>
      <c r="BH335" s="17">
        <f>IF(OR(AI335="",B335=""),"",SUMIFS($AI$2:AI335,$B$2:B335,B335))</f>
        <v/>
      </c>
      <c r="BI335" s="17">
        <f>IF(AJ335="","",IF(BI334="",AJ335,MAX(BI334,AJ335)))</f>
        <v/>
      </c>
      <c r="BJ335" s="17">
        <f>IF(AK335="","",IF(BJ334="",AK335,MAX(BJ334,AK335)))</f>
        <v/>
      </c>
      <c r="BK335" s="17">
        <f>IF(AL335="","",IF(BK334="",AL335,MAX(BK334,AL335)))</f>
        <v/>
      </c>
      <c r="BL335" s="17">
        <f>IF(AM335="","",IF(BL334="",AM335,MAX(BL334,AM335)))</f>
        <v/>
      </c>
      <c r="BM335" s="17">
        <f>IF(AN335="","",IF(BM334="",AN335,MAX(BM334,AN335)))</f>
        <v/>
      </c>
      <c r="BN335" s="17">
        <f>IF(AJ335="","",BI335-AJ335)</f>
        <v/>
      </c>
      <c r="BO335" s="17">
        <f>IF(AK335="","",BJ335-AK335)</f>
        <v/>
      </c>
      <c r="BP335" s="17">
        <f>IF(AL335="","",BK335-AL335)</f>
        <v/>
      </c>
      <c r="BQ335" s="17">
        <f>IF(AM335="","",BL335-AM335)</f>
        <v/>
      </c>
      <c r="BR335" s="17">
        <f>IF(AN335="","",BM335-AN335)</f>
        <v/>
      </c>
    </row>
    <row r="336">
      <c r="A336">
        <f>ROW()-1</f>
        <v/>
      </c>
      <c r="B336" s="9" t="n"/>
      <c r="C336" s="12" t="n"/>
      <c r="D336" s="11">
        <f>IF(B336="","",CHOOSE(WEEKDAY(B336,2),"Lu","Ma","Mi","Jo","Vi","Sa","Du"))</f>
        <v/>
      </c>
      <c r="E336" s="11">
        <f>IF(OR(B336="",C336=""),"",IF(OR(WEEKDAY(B336,2)=1,WEEKDAY(B336,2)=5),"D",IF(AND(C336&gt;=TIME(15,30,0),C336&lt;TIME(16,30,0)),"C",IF(AND(AND(WEEKDAY(B336,2)&gt;=2,WEEKDAY(B336,2)&lt;=4),C336&gt;=TIME(16,35,0),C336&lt;TIME(17,0,0)),"A1",IF(AND(AND(WEEKDAY(B336,2)&gt;=2,WEEKDAY(B336,2)&lt;=4),C336&gt;=TIME(17,0,0),C336&lt;TIME(18,0,0)),"A2",IF(AND(AND(WEEKDAY(B336,2)&gt;=2,WEEKDAY(B336,2)&lt;=4),C336&gt;=TIME(18,0,0),C336&lt;TIME(19,0,0)),"A3",IF(AND(AND(WEEKDAY(B336,2)&gt;=2,WEEKDAY(B336,2)&lt;=4),C336&gt;=TIME(22,0,0),C336&lt;TIME(22,45,0)),"B","Other")))))))</f>
        <v/>
      </c>
      <c r="F336" s="12" t="n"/>
      <c r="G336" s="12" t="n"/>
      <c r="H336" s="12" t="n"/>
      <c r="I336" s="12" t="n"/>
      <c r="J336" s="13" t="n"/>
      <c r="K336" s="13" t="n"/>
      <c r="L336" s="13" t="n"/>
      <c r="M336" s="13" t="n"/>
      <c r="N336" s="12" t="n"/>
      <c r="O336" s="12" t="n"/>
      <c r="P336" s="14">
        <f>IF(N336="","",IF(N336="SL",-1,K336/J336))</f>
        <v/>
      </c>
      <c r="Q336" s="14">
        <f>IF(N336="","",IF(OR(N336="SL",N336="TP0"),-1,L336/J336))</f>
        <v/>
      </c>
      <c r="R336" s="14">
        <f>IF(N336="","",IF(N336="TP2",M336/J336,-1))</f>
        <v/>
      </c>
      <c r="S336" s="14">
        <f>IF(N336="","",IF(N336="SL",-1,IF(N336="TP0",0.5*K336/J336,0.5*(K336+L336)/J336)))</f>
        <v/>
      </c>
      <c r="T336" s="14">
        <f>IF(N336="","",IF(N336="SL",-1,IF(N336="TP0",0.5*K336/J336-0.5,0.5*(K336+L336)/J336)))</f>
        <v/>
      </c>
      <c r="U336" s="15">
        <f>IF(P336="","",P336*J336/100*Config!$B$4)</f>
        <v/>
      </c>
      <c r="V336" s="15">
        <f>IF(Q336="","",Q336*J336/100*Config!$B$4)</f>
        <v/>
      </c>
      <c r="W336" s="15">
        <f>IF(R336="","",R336*J336/100*Config!$B$4)</f>
        <v/>
      </c>
      <c r="X336" s="15">
        <f>IF(S336="","",S336*J336/100*Config!$B$4)</f>
        <v/>
      </c>
      <c r="Y336" s="15">
        <f>IF(T336="","",T336*J336/100*Config!$B$4)</f>
        <v/>
      </c>
      <c r="Z336" s="15">
        <f>IF(U336="","",Config!$B$4 + SUM($U$2:U336))</f>
        <v/>
      </c>
      <c r="AA336" s="15">
        <f>IF(V336="","",Config!$B$4 + SUM($V$2:V336))</f>
        <v/>
      </c>
      <c r="AB336" s="15">
        <f>IF(W336="","",Config!$B$4 + SUM($W$2:W336))</f>
        <v/>
      </c>
      <c r="AC336" s="15">
        <f>IF(X336="","",Config!$B$4 + SUM($X$2:X336))</f>
        <v/>
      </c>
      <c r="AD336" s="15">
        <f>IF(Y336="","",Config!$B$4 + SUM($Y$2:Y336))</f>
        <v/>
      </c>
      <c r="AE336" s="15">
        <f>IF(P336="","",P336*J336/100*Config!$B$11)</f>
        <v/>
      </c>
      <c r="AF336" s="15">
        <f>IF(Q336="","",Q336*J336/100*Config!$B$11)</f>
        <v/>
      </c>
      <c r="AG336" s="15">
        <f>IF(R336="","",R336*J336/100*Config!$B$11)</f>
        <v/>
      </c>
      <c r="AH336" s="15">
        <f>IF(S336="","",S336*J336/100*Config!$B$11)</f>
        <v/>
      </c>
      <c r="AI336" s="15">
        <f>IF(T336="","",T336*J336/100*Config!$B$11)</f>
        <v/>
      </c>
      <c r="AJ336" s="15">
        <f>IF(AE336="","",Config!$B$9 + SUM($AE$2:AE336))</f>
        <v/>
      </c>
      <c r="AK336" s="15">
        <f>IF(AF336="","",Config!$B$9 + SUM($AF$2:AF336))</f>
        <v/>
      </c>
      <c r="AL336" s="15">
        <f>IF(AG336="","",Config!$B$9 + SUM($AG$2:AG336))</f>
        <v/>
      </c>
      <c r="AM336" s="15">
        <f>IF(AH336="","",Config!$B$9 + SUM($AH$2:AH336))</f>
        <v/>
      </c>
      <c r="AN336" s="15">
        <f>IF(AI336="","",Config!$B$9 + SUM($AI$2:AI336))</f>
        <v/>
      </c>
      <c r="AO336" s="16">
        <f>IF(P336="","",IF(P336&gt;0,1,0))</f>
        <v/>
      </c>
      <c r="AP336" s="16">
        <f>IF(Q336="","",IF(Q336&gt;0,1,0))</f>
        <v/>
      </c>
      <c r="AQ336" s="16">
        <f>IF(R336="","",IF(R336&gt;0,1,0))</f>
        <v/>
      </c>
      <c r="AR336" s="16">
        <f>IF(S336="","",IF(S336&gt;0,1,0))</f>
        <v/>
      </c>
      <c r="AS336" s="16">
        <f>IF(T336="","",IF(T336&gt;0,1,0))</f>
        <v/>
      </c>
      <c r="AT336" s="17">
        <f>IF(Z336="","",IF(AT335="",Z336,MAX(AT335,Z336)))</f>
        <v/>
      </c>
      <c r="AU336" s="17">
        <f>IF(AA336="","",IF(AU335="",AA336,MAX(AU335,AA336)))</f>
        <v/>
      </c>
      <c r="AV336" s="17">
        <f>IF(AB336="","",IF(AV335="",AB336,MAX(AV335,AB336)))</f>
        <v/>
      </c>
      <c r="AW336" s="17">
        <f>IF(AC336="","",IF(AW335="",AC336,MAX(AW335,AC336)))</f>
        <v/>
      </c>
      <c r="AX336" s="17">
        <f>IF(AD336="","",IF(AX335="",AD336,MAX(AX335,AD336)))</f>
        <v/>
      </c>
      <c r="AY336" s="17">
        <f>IF(Z336="","",AT336-Z336)</f>
        <v/>
      </c>
      <c r="AZ336" s="17">
        <f>IF(AA336="","",AU336-AA336)</f>
        <v/>
      </c>
      <c r="BA336" s="17">
        <f>IF(AB336="","",AV336-AB336)</f>
        <v/>
      </c>
      <c r="BB336" s="17">
        <f>IF(AC336="","",AW336-AC336)</f>
        <v/>
      </c>
      <c r="BC336" s="17">
        <f>IF(AD336="","",AX336-AD336)</f>
        <v/>
      </c>
      <c r="BD336" s="17">
        <f>IF(OR(AE336="",B336=""),"",SUMIFS($AE$2:AE336,$B$2:B336,B336))</f>
        <v/>
      </c>
      <c r="BE336" s="17">
        <f>IF(OR(AF336="",B336=""),"",SUMIFS($AF$2:AF336,$B$2:B336,B336))</f>
        <v/>
      </c>
      <c r="BF336" s="17">
        <f>IF(OR(AG336="",B336=""),"",SUMIFS($AG$2:AG336,$B$2:B336,B336))</f>
        <v/>
      </c>
      <c r="BG336" s="17">
        <f>IF(OR(AH336="",B336=""),"",SUMIFS($AH$2:AH336,$B$2:B336,B336))</f>
        <v/>
      </c>
      <c r="BH336" s="17">
        <f>IF(OR(AI336="",B336=""),"",SUMIFS($AI$2:AI336,$B$2:B336,B336))</f>
        <v/>
      </c>
      <c r="BI336" s="17">
        <f>IF(AJ336="","",IF(BI335="",AJ336,MAX(BI335,AJ336)))</f>
        <v/>
      </c>
      <c r="BJ336" s="17">
        <f>IF(AK336="","",IF(BJ335="",AK336,MAX(BJ335,AK336)))</f>
        <v/>
      </c>
      <c r="BK336" s="17">
        <f>IF(AL336="","",IF(BK335="",AL336,MAX(BK335,AL336)))</f>
        <v/>
      </c>
      <c r="BL336" s="17">
        <f>IF(AM336="","",IF(BL335="",AM336,MAX(BL335,AM336)))</f>
        <v/>
      </c>
      <c r="BM336" s="17">
        <f>IF(AN336="","",IF(BM335="",AN336,MAX(BM335,AN336)))</f>
        <v/>
      </c>
      <c r="BN336" s="17">
        <f>IF(AJ336="","",BI336-AJ336)</f>
        <v/>
      </c>
      <c r="BO336" s="17">
        <f>IF(AK336="","",BJ336-AK336)</f>
        <v/>
      </c>
      <c r="BP336" s="17">
        <f>IF(AL336="","",BK336-AL336)</f>
        <v/>
      </c>
      <c r="BQ336" s="17">
        <f>IF(AM336="","",BL336-AM336)</f>
        <v/>
      </c>
      <c r="BR336" s="17">
        <f>IF(AN336="","",BM336-AN336)</f>
        <v/>
      </c>
    </row>
    <row r="337">
      <c r="A337">
        <f>ROW()-1</f>
        <v/>
      </c>
      <c r="B337" s="9" t="n"/>
      <c r="C337" s="12" t="n"/>
      <c r="D337" s="11">
        <f>IF(B337="","",CHOOSE(WEEKDAY(B337,2),"Lu","Ma","Mi","Jo","Vi","Sa","Du"))</f>
        <v/>
      </c>
      <c r="E337" s="11">
        <f>IF(OR(B337="",C337=""),"",IF(OR(WEEKDAY(B337,2)=1,WEEKDAY(B337,2)=5),"D",IF(AND(C337&gt;=TIME(15,30,0),C337&lt;TIME(16,30,0)),"C",IF(AND(AND(WEEKDAY(B337,2)&gt;=2,WEEKDAY(B337,2)&lt;=4),C337&gt;=TIME(16,35,0),C337&lt;TIME(17,0,0)),"A1",IF(AND(AND(WEEKDAY(B337,2)&gt;=2,WEEKDAY(B337,2)&lt;=4),C337&gt;=TIME(17,0,0),C337&lt;TIME(18,0,0)),"A2",IF(AND(AND(WEEKDAY(B337,2)&gt;=2,WEEKDAY(B337,2)&lt;=4),C337&gt;=TIME(18,0,0),C337&lt;TIME(19,0,0)),"A3",IF(AND(AND(WEEKDAY(B337,2)&gt;=2,WEEKDAY(B337,2)&lt;=4),C337&gt;=TIME(22,0,0),C337&lt;TIME(22,45,0)),"B","Other")))))))</f>
        <v/>
      </c>
      <c r="F337" s="12" t="n"/>
      <c r="G337" s="12" t="n"/>
      <c r="H337" s="12" t="n"/>
      <c r="I337" s="12" t="n"/>
      <c r="J337" s="13" t="n"/>
      <c r="K337" s="13" t="n"/>
      <c r="L337" s="13" t="n"/>
      <c r="M337" s="13" t="n"/>
      <c r="N337" s="12" t="n"/>
      <c r="O337" s="12" t="n"/>
      <c r="P337" s="14">
        <f>IF(N337="","",IF(N337="SL",-1,K337/J337))</f>
        <v/>
      </c>
      <c r="Q337" s="14">
        <f>IF(N337="","",IF(OR(N337="SL",N337="TP0"),-1,L337/J337))</f>
        <v/>
      </c>
      <c r="R337" s="14">
        <f>IF(N337="","",IF(N337="TP2",M337/J337,-1))</f>
        <v/>
      </c>
      <c r="S337" s="14">
        <f>IF(N337="","",IF(N337="SL",-1,IF(N337="TP0",0.5*K337/J337,0.5*(K337+L337)/J337)))</f>
        <v/>
      </c>
      <c r="T337" s="14">
        <f>IF(N337="","",IF(N337="SL",-1,IF(N337="TP0",0.5*K337/J337-0.5,0.5*(K337+L337)/J337)))</f>
        <v/>
      </c>
      <c r="U337" s="15">
        <f>IF(P337="","",P337*J337/100*Config!$B$4)</f>
        <v/>
      </c>
      <c r="V337" s="15">
        <f>IF(Q337="","",Q337*J337/100*Config!$B$4)</f>
        <v/>
      </c>
      <c r="W337" s="15">
        <f>IF(R337="","",R337*J337/100*Config!$B$4)</f>
        <v/>
      </c>
      <c r="X337" s="15">
        <f>IF(S337="","",S337*J337/100*Config!$B$4)</f>
        <v/>
      </c>
      <c r="Y337" s="15">
        <f>IF(T337="","",T337*J337/100*Config!$B$4)</f>
        <v/>
      </c>
      <c r="Z337" s="15">
        <f>IF(U337="","",Config!$B$4 + SUM($U$2:U337))</f>
        <v/>
      </c>
      <c r="AA337" s="15">
        <f>IF(V337="","",Config!$B$4 + SUM($V$2:V337))</f>
        <v/>
      </c>
      <c r="AB337" s="15">
        <f>IF(W337="","",Config!$B$4 + SUM($W$2:W337))</f>
        <v/>
      </c>
      <c r="AC337" s="15">
        <f>IF(X337="","",Config!$B$4 + SUM($X$2:X337))</f>
        <v/>
      </c>
      <c r="AD337" s="15">
        <f>IF(Y337="","",Config!$B$4 + SUM($Y$2:Y337))</f>
        <v/>
      </c>
      <c r="AE337" s="15">
        <f>IF(P337="","",P337*J337/100*Config!$B$11)</f>
        <v/>
      </c>
      <c r="AF337" s="15">
        <f>IF(Q337="","",Q337*J337/100*Config!$B$11)</f>
        <v/>
      </c>
      <c r="AG337" s="15">
        <f>IF(R337="","",R337*J337/100*Config!$B$11)</f>
        <v/>
      </c>
      <c r="AH337" s="15">
        <f>IF(S337="","",S337*J337/100*Config!$B$11)</f>
        <v/>
      </c>
      <c r="AI337" s="15">
        <f>IF(T337="","",T337*J337/100*Config!$B$11)</f>
        <v/>
      </c>
      <c r="AJ337" s="15">
        <f>IF(AE337="","",Config!$B$9 + SUM($AE$2:AE337))</f>
        <v/>
      </c>
      <c r="AK337" s="15">
        <f>IF(AF337="","",Config!$B$9 + SUM($AF$2:AF337))</f>
        <v/>
      </c>
      <c r="AL337" s="15">
        <f>IF(AG337="","",Config!$B$9 + SUM($AG$2:AG337))</f>
        <v/>
      </c>
      <c r="AM337" s="15">
        <f>IF(AH337="","",Config!$B$9 + SUM($AH$2:AH337))</f>
        <v/>
      </c>
      <c r="AN337" s="15">
        <f>IF(AI337="","",Config!$B$9 + SUM($AI$2:AI337))</f>
        <v/>
      </c>
      <c r="AO337" s="16">
        <f>IF(P337="","",IF(P337&gt;0,1,0))</f>
        <v/>
      </c>
      <c r="AP337" s="16">
        <f>IF(Q337="","",IF(Q337&gt;0,1,0))</f>
        <v/>
      </c>
      <c r="AQ337" s="16">
        <f>IF(R337="","",IF(R337&gt;0,1,0))</f>
        <v/>
      </c>
      <c r="AR337" s="16">
        <f>IF(S337="","",IF(S337&gt;0,1,0))</f>
        <v/>
      </c>
      <c r="AS337" s="16">
        <f>IF(T337="","",IF(T337&gt;0,1,0))</f>
        <v/>
      </c>
      <c r="AT337" s="17">
        <f>IF(Z337="","",IF(AT336="",Z337,MAX(AT336,Z337)))</f>
        <v/>
      </c>
      <c r="AU337" s="17">
        <f>IF(AA337="","",IF(AU336="",AA337,MAX(AU336,AA337)))</f>
        <v/>
      </c>
      <c r="AV337" s="17">
        <f>IF(AB337="","",IF(AV336="",AB337,MAX(AV336,AB337)))</f>
        <v/>
      </c>
      <c r="AW337" s="17">
        <f>IF(AC337="","",IF(AW336="",AC337,MAX(AW336,AC337)))</f>
        <v/>
      </c>
      <c r="AX337" s="17">
        <f>IF(AD337="","",IF(AX336="",AD337,MAX(AX336,AD337)))</f>
        <v/>
      </c>
      <c r="AY337" s="17">
        <f>IF(Z337="","",AT337-Z337)</f>
        <v/>
      </c>
      <c r="AZ337" s="17">
        <f>IF(AA337="","",AU337-AA337)</f>
        <v/>
      </c>
      <c r="BA337" s="17">
        <f>IF(AB337="","",AV337-AB337)</f>
        <v/>
      </c>
      <c r="BB337" s="17">
        <f>IF(AC337="","",AW337-AC337)</f>
        <v/>
      </c>
      <c r="BC337" s="17">
        <f>IF(AD337="","",AX337-AD337)</f>
        <v/>
      </c>
      <c r="BD337" s="17">
        <f>IF(OR(AE337="",B337=""),"",SUMIFS($AE$2:AE337,$B$2:B337,B337))</f>
        <v/>
      </c>
      <c r="BE337" s="17">
        <f>IF(OR(AF337="",B337=""),"",SUMIFS($AF$2:AF337,$B$2:B337,B337))</f>
        <v/>
      </c>
      <c r="BF337" s="17">
        <f>IF(OR(AG337="",B337=""),"",SUMIFS($AG$2:AG337,$B$2:B337,B337))</f>
        <v/>
      </c>
      <c r="BG337" s="17">
        <f>IF(OR(AH337="",B337=""),"",SUMIFS($AH$2:AH337,$B$2:B337,B337))</f>
        <v/>
      </c>
      <c r="BH337" s="17">
        <f>IF(OR(AI337="",B337=""),"",SUMIFS($AI$2:AI337,$B$2:B337,B337))</f>
        <v/>
      </c>
      <c r="BI337" s="17">
        <f>IF(AJ337="","",IF(BI336="",AJ337,MAX(BI336,AJ337)))</f>
        <v/>
      </c>
      <c r="BJ337" s="17">
        <f>IF(AK337="","",IF(BJ336="",AK337,MAX(BJ336,AK337)))</f>
        <v/>
      </c>
      <c r="BK337" s="17">
        <f>IF(AL337="","",IF(BK336="",AL337,MAX(BK336,AL337)))</f>
        <v/>
      </c>
      <c r="BL337" s="17">
        <f>IF(AM337="","",IF(BL336="",AM337,MAX(BL336,AM337)))</f>
        <v/>
      </c>
      <c r="BM337" s="17">
        <f>IF(AN337="","",IF(BM336="",AN337,MAX(BM336,AN337)))</f>
        <v/>
      </c>
      <c r="BN337" s="17">
        <f>IF(AJ337="","",BI337-AJ337)</f>
        <v/>
      </c>
      <c r="BO337" s="17">
        <f>IF(AK337="","",BJ337-AK337)</f>
        <v/>
      </c>
      <c r="BP337" s="17">
        <f>IF(AL337="","",BK337-AL337)</f>
        <v/>
      </c>
      <c r="BQ337" s="17">
        <f>IF(AM337="","",BL337-AM337)</f>
        <v/>
      </c>
      <c r="BR337" s="17">
        <f>IF(AN337="","",BM337-AN337)</f>
        <v/>
      </c>
    </row>
    <row r="338">
      <c r="A338">
        <f>ROW()-1</f>
        <v/>
      </c>
      <c r="B338" s="9" t="n"/>
      <c r="C338" s="12" t="n"/>
      <c r="D338" s="11">
        <f>IF(B338="","",CHOOSE(WEEKDAY(B338,2),"Lu","Ma","Mi","Jo","Vi","Sa","Du"))</f>
        <v/>
      </c>
      <c r="E338" s="11">
        <f>IF(OR(B338="",C338=""),"",IF(OR(WEEKDAY(B338,2)=1,WEEKDAY(B338,2)=5),"D",IF(AND(C338&gt;=TIME(15,30,0),C338&lt;TIME(16,30,0)),"C",IF(AND(AND(WEEKDAY(B338,2)&gt;=2,WEEKDAY(B338,2)&lt;=4),C338&gt;=TIME(16,35,0),C338&lt;TIME(17,0,0)),"A1",IF(AND(AND(WEEKDAY(B338,2)&gt;=2,WEEKDAY(B338,2)&lt;=4),C338&gt;=TIME(17,0,0),C338&lt;TIME(18,0,0)),"A2",IF(AND(AND(WEEKDAY(B338,2)&gt;=2,WEEKDAY(B338,2)&lt;=4),C338&gt;=TIME(18,0,0),C338&lt;TIME(19,0,0)),"A3",IF(AND(AND(WEEKDAY(B338,2)&gt;=2,WEEKDAY(B338,2)&lt;=4),C338&gt;=TIME(22,0,0),C338&lt;TIME(22,45,0)),"B","Other")))))))</f>
        <v/>
      </c>
      <c r="F338" s="12" t="n"/>
      <c r="G338" s="12" t="n"/>
      <c r="H338" s="12" t="n"/>
      <c r="I338" s="12" t="n"/>
      <c r="J338" s="13" t="n"/>
      <c r="K338" s="13" t="n"/>
      <c r="L338" s="13" t="n"/>
      <c r="M338" s="13" t="n"/>
      <c r="N338" s="12" t="n"/>
      <c r="O338" s="12" t="n"/>
      <c r="P338" s="14">
        <f>IF(N338="","",IF(N338="SL",-1,K338/J338))</f>
        <v/>
      </c>
      <c r="Q338" s="14">
        <f>IF(N338="","",IF(OR(N338="SL",N338="TP0"),-1,L338/J338))</f>
        <v/>
      </c>
      <c r="R338" s="14">
        <f>IF(N338="","",IF(N338="TP2",M338/J338,-1))</f>
        <v/>
      </c>
      <c r="S338" s="14">
        <f>IF(N338="","",IF(N338="SL",-1,IF(N338="TP0",0.5*K338/J338,0.5*(K338+L338)/J338)))</f>
        <v/>
      </c>
      <c r="T338" s="14">
        <f>IF(N338="","",IF(N338="SL",-1,IF(N338="TP0",0.5*K338/J338-0.5,0.5*(K338+L338)/J338)))</f>
        <v/>
      </c>
      <c r="U338" s="15">
        <f>IF(P338="","",P338*J338/100*Config!$B$4)</f>
        <v/>
      </c>
      <c r="V338" s="15">
        <f>IF(Q338="","",Q338*J338/100*Config!$B$4)</f>
        <v/>
      </c>
      <c r="W338" s="15">
        <f>IF(R338="","",R338*J338/100*Config!$B$4)</f>
        <v/>
      </c>
      <c r="X338" s="15">
        <f>IF(S338="","",S338*J338/100*Config!$B$4)</f>
        <v/>
      </c>
      <c r="Y338" s="15">
        <f>IF(T338="","",T338*J338/100*Config!$B$4)</f>
        <v/>
      </c>
      <c r="Z338" s="15">
        <f>IF(U338="","",Config!$B$4 + SUM($U$2:U338))</f>
        <v/>
      </c>
      <c r="AA338" s="15">
        <f>IF(V338="","",Config!$B$4 + SUM($V$2:V338))</f>
        <v/>
      </c>
      <c r="AB338" s="15">
        <f>IF(W338="","",Config!$B$4 + SUM($W$2:W338))</f>
        <v/>
      </c>
      <c r="AC338" s="15">
        <f>IF(X338="","",Config!$B$4 + SUM($X$2:X338))</f>
        <v/>
      </c>
      <c r="AD338" s="15">
        <f>IF(Y338="","",Config!$B$4 + SUM($Y$2:Y338))</f>
        <v/>
      </c>
      <c r="AE338" s="15">
        <f>IF(P338="","",P338*J338/100*Config!$B$11)</f>
        <v/>
      </c>
      <c r="AF338" s="15">
        <f>IF(Q338="","",Q338*J338/100*Config!$B$11)</f>
        <v/>
      </c>
      <c r="AG338" s="15">
        <f>IF(R338="","",R338*J338/100*Config!$B$11)</f>
        <v/>
      </c>
      <c r="AH338" s="15">
        <f>IF(S338="","",S338*J338/100*Config!$B$11)</f>
        <v/>
      </c>
      <c r="AI338" s="15">
        <f>IF(T338="","",T338*J338/100*Config!$B$11)</f>
        <v/>
      </c>
      <c r="AJ338" s="15">
        <f>IF(AE338="","",Config!$B$9 + SUM($AE$2:AE338))</f>
        <v/>
      </c>
      <c r="AK338" s="15">
        <f>IF(AF338="","",Config!$B$9 + SUM($AF$2:AF338))</f>
        <v/>
      </c>
      <c r="AL338" s="15">
        <f>IF(AG338="","",Config!$B$9 + SUM($AG$2:AG338))</f>
        <v/>
      </c>
      <c r="AM338" s="15">
        <f>IF(AH338="","",Config!$B$9 + SUM($AH$2:AH338))</f>
        <v/>
      </c>
      <c r="AN338" s="15">
        <f>IF(AI338="","",Config!$B$9 + SUM($AI$2:AI338))</f>
        <v/>
      </c>
      <c r="AO338" s="16">
        <f>IF(P338="","",IF(P338&gt;0,1,0))</f>
        <v/>
      </c>
      <c r="AP338" s="16">
        <f>IF(Q338="","",IF(Q338&gt;0,1,0))</f>
        <v/>
      </c>
      <c r="AQ338" s="16">
        <f>IF(R338="","",IF(R338&gt;0,1,0))</f>
        <v/>
      </c>
      <c r="AR338" s="16">
        <f>IF(S338="","",IF(S338&gt;0,1,0))</f>
        <v/>
      </c>
      <c r="AS338" s="16">
        <f>IF(T338="","",IF(T338&gt;0,1,0))</f>
        <v/>
      </c>
      <c r="AT338" s="17">
        <f>IF(Z338="","",IF(AT337="",Z338,MAX(AT337,Z338)))</f>
        <v/>
      </c>
      <c r="AU338" s="17">
        <f>IF(AA338="","",IF(AU337="",AA338,MAX(AU337,AA338)))</f>
        <v/>
      </c>
      <c r="AV338" s="17">
        <f>IF(AB338="","",IF(AV337="",AB338,MAX(AV337,AB338)))</f>
        <v/>
      </c>
      <c r="AW338" s="17">
        <f>IF(AC338="","",IF(AW337="",AC338,MAX(AW337,AC338)))</f>
        <v/>
      </c>
      <c r="AX338" s="17">
        <f>IF(AD338="","",IF(AX337="",AD338,MAX(AX337,AD338)))</f>
        <v/>
      </c>
      <c r="AY338" s="17">
        <f>IF(Z338="","",AT338-Z338)</f>
        <v/>
      </c>
      <c r="AZ338" s="17">
        <f>IF(AA338="","",AU338-AA338)</f>
        <v/>
      </c>
      <c r="BA338" s="17">
        <f>IF(AB338="","",AV338-AB338)</f>
        <v/>
      </c>
      <c r="BB338" s="17">
        <f>IF(AC338="","",AW338-AC338)</f>
        <v/>
      </c>
      <c r="BC338" s="17">
        <f>IF(AD338="","",AX338-AD338)</f>
        <v/>
      </c>
      <c r="BD338" s="17">
        <f>IF(OR(AE338="",B338=""),"",SUMIFS($AE$2:AE338,$B$2:B338,B338))</f>
        <v/>
      </c>
      <c r="BE338" s="17">
        <f>IF(OR(AF338="",B338=""),"",SUMIFS($AF$2:AF338,$B$2:B338,B338))</f>
        <v/>
      </c>
      <c r="BF338" s="17">
        <f>IF(OR(AG338="",B338=""),"",SUMIFS($AG$2:AG338,$B$2:B338,B338))</f>
        <v/>
      </c>
      <c r="BG338" s="17">
        <f>IF(OR(AH338="",B338=""),"",SUMIFS($AH$2:AH338,$B$2:B338,B338))</f>
        <v/>
      </c>
      <c r="BH338" s="17">
        <f>IF(OR(AI338="",B338=""),"",SUMIFS($AI$2:AI338,$B$2:B338,B338))</f>
        <v/>
      </c>
      <c r="BI338" s="17">
        <f>IF(AJ338="","",IF(BI337="",AJ338,MAX(BI337,AJ338)))</f>
        <v/>
      </c>
      <c r="BJ338" s="17">
        <f>IF(AK338="","",IF(BJ337="",AK338,MAX(BJ337,AK338)))</f>
        <v/>
      </c>
      <c r="BK338" s="17">
        <f>IF(AL338="","",IF(BK337="",AL338,MAX(BK337,AL338)))</f>
        <v/>
      </c>
      <c r="BL338" s="17">
        <f>IF(AM338="","",IF(BL337="",AM338,MAX(BL337,AM338)))</f>
        <v/>
      </c>
      <c r="BM338" s="17">
        <f>IF(AN338="","",IF(BM337="",AN338,MAX(BM337,AN338)))</f>
        <v/>
      </c>
      <c r="BN338" s="17">
        <f>IF(AJ338="","",BI338-AJ338)</f>
        <v/>
      </c>
      <c r="BO338" s="17">
        <f>IF(AK338="","",BJ338-AK338)</f>
        <v/>
      </c>
      <c r="BP338" s="17">
        <f>IF(AL338="","",BK338-AL338)</f>
        <v/>
      </c>
      <c r="BQ338" s="17">
        <f>IF(AM338="","",BL338-AM338)</f>
        <v/>
      </c>
      <c r="BR338" s="17">
        <f>IF(AN338="","",BM338-AN338)</f>
        <v/>
      </c>
    </row>
    <row r="339">
      <c r="A339">
        <f>ROW()-1</f>
        <v/>
      </c>
      <c r="B339" s="9" t="n"/>
      <c r="C339" s="12" t="n"/>
      <c r="D339" s="11">
        <f>IF(B339="","",CHOOSE(WEEKDAY(B339,2),"Lu","Ma","Mi","Jo","Vi","Sa","Du"))</f>
        <v/>
      </c>
      <c r="E339" s="11">
        <f>IF(OR(B339="",C339=""),"",IF(OR(WEEKDAY(B339,2)=1,WEEKDAY(B339,2)=5),"D",IF(AND(C339&gt;=TIME(15,30,0),C339&lt;TIME(16,30,0)),"C",IF(AND(AND(WEEKDAY(B339,2)&gt;=2,WEEKDAY(B339,2)&lt;=4),C339&gt;=TIME(16,35,0),C339&lt;TIME(17,0,0)),"A1",IF(AND(AND(WEEKDAY(B339,2)&gt;=2,WEEKDAY(B339,2)&lt;=4),C339&gt;=TIME(17,0,0),C339&lt;TIME(18,0,0)),"A2",IF(AND(AND(WEEKDAY(B339,2)&gt;=2,WEEKDAY(B339,2)&lt;=4),C339&gt;=TIME(18,0,0),C339&lt;TIME(19,0,0)),"A3",IF(AND(AND(WEEKDAY(B339,2)&gt;=2,WEEKDAY(B339,2)&lt;=4),C339&gt;=TIME(22,0,0),C339&lt;TIME(22,45,0)),"B","Other")))))))</f>
        <v/>
      </c>
      <c r="F339" s="12" t="n"/>
      <c r="G339" s="12" t="n"/>
      <c r="H339" s="12" t="n"/>
      <c r="I339" s="12" t="n"/>
      <c r="J339" s="13" t="n"/>
      <c r="K339" s="13" t="n"/>
      <c r="L339" s="13" t="n"/>
      <c r="M339" s="13" t="n"/>
      <c r="N339" s="12" t="n"/>
      <c r="O339" s="12" t="n"/>
      <c r="P339" s="14">
        <f>IF(N339="","",IF(N339="SL",-1,K339/J339))</f>
        <v/>
      </c>
      <c r="Q339" s="14">
        <f>IF(N339="","",IF(OR(N339="SL",N339="TP0"),-1,L339/J339))</f>
        <v/>
      </c>
      <c r="R339" s="14">
        <f>IF(N339="","",IF(N339="TP2",M339/J339,-1))</f>
        <v/>
      </c>
      <c r="S339" s="14">
        <f>IF(N339="","",IF(N339="SL",-1,IF(N339="TP0",0.5*K339/J339,0.5*(K339+L339)/J339)))</f>
        <v/>
      </c>
      <c r="T339" s="14">
        <f>IF(N339="","",IF(N339="SL",-1,IF(N339="TP0",0.5*K339/J339-0.5,0.5*(K339+L339)/J339)))</f>
        <v/>
      </c>
      <c r="U339" s="15">
        <f>IF(P339="","",P339*J339/100*Config!$B$4)</f>
        <v/>
      </c>
      <c r="V339" s="15">
        <f>IF(Q339="","",Q339*J339/100*Config!$B$4)</f>
        <v/>
      </c>
      <c r="W339" s="15">
        <f>IF(R339="","",R339*J339/100*Config!$B$4)</f>
        <v/>
      </c>
      <c r="X339" s="15">
        <f>IF(S339="","",S339*J339/100*Config!$B$4)</f>
        <v/>
      </c>
      <c r="Y339" s="15">
        <f>IF(T339="","",T339*J339/100*Config!$B$4)</f>
        <v/>
      </c>
      <c r="Z339" s="15">
        <f>IF(U339="","",Config!$B$4 + SUM($U$2:U339))</f>
        <v/>
      </c>
      <c r="AA339" s="15">
        <f>IF(V339="","",Config!$B$4 + SUM($V$2:V339))</f>
        <v/>
      </c>
      <c r="AB339" s="15">
        <f>IF(W339="","",Config!$B$4 + SUM($W$2:W339))</f>
        <v/>
      </c>
      <c r="AC339" s="15">
        <f>IF(X339="","",Config!$B$4 + SUM($X$2:X339))</f>
        <v/>
      </c>
      <c r="AD339" s="15">
        <f>IF(Y339="","",Config!$B$4 + SUM($Y$2:Y339))</f>
        <v/>
      </c>
      <c r="AE339" s="15">
        <f>IF(P339="","",P339*J339/100*Config!$B$11)</f>
        <v/>
      </c>
      <c r="AF339" s="15">
        <f>IF(Q339="","",Q339*J339/100*Config!$B$11)</f>
        <v/>
      </c>
      <c r="AG339" s="15">
        <f>IF(R339="","",R339*J339/100*Config!$B$11)</f>
        <v/>
      </c>
      <c r="AH339" s="15">
        <f>IF(S339="","",S339*J339/100*Config!$B$11)</f>
        <v/>
      </c>
      <c r="AI339" s="15">
        <f>IF(T339="","",T339*J339/100*Config!$B$11)</f>
        <v/>
      </c>
      <c r="AJ339" s="15">
        <f>IF(AE339="","",Config!$B$9 + SUM($AE$2:AE339))</f>
        <v/>
      </c>
      <c r="AK339" s="15">
        <f>IF(AF339="","",Config!$B$9 + SUM($AF$2:AF339))</f>
        <v/>
      </c>
      <c r="AL339" s="15">
        <f>IF(AG339="","",Config!$B$9 + SUM($AG$2:AG339))</f>
        <v/>
      </c>
      <c r="AM339" s="15">
        <f>IF(AH339="","",Config!$B$9 + SUM($AH$2:AH339))</f>
        <v/>
      </c>
      <c r="AN339" s="15">
        <f>IF(AI339="","",Config!$B$9 + SUM($AI$2:AI339))</f>
        <v/>
      </c>
      <c r="AO339" s="16">
        <f>IF(P339="","",IF(P339&gt;0,1,0))</f>
        <v/>
      </c>
      <c r="AP339" s="16">
        <f>IF(Q339="","",IF(Q339&gt;0,1,0))</f>
        <v/>
      </c>
      <c r="AQ339" s="16">
        <f>IF(R339="","",IF(R339&gt;0,1,0))</f>
        <v/>
      </c>
      <c r="AR339" s="16">
        <f>IF(S339="","",IF(S339&gt;0,1,0))</f>
        <v/>
      </c>
      <c r="AS339" s="16">
        <f>IF(T339="","",IF(T339&gt;0,1,0))</f>
        <v/>
      </c>
      <c r="AT339" s="17">
        <f>IF(Z339="","",IF(AT338="",Z339,MAX(AT338,Z339)))</f>
        <v/>
      </c>
      <c r="AU339" s="17">
        <f>IF(AA339="","",IF(AU338="",AA339,MAX(AU338,AA339)))</f>
        <v/>
      </c>
      <c r="AV339" s="17">
        <f>IF(AB339="","",IF(AV338="",AB339,MAX(AV338,AB339)))</f>
        <v/>
      </c>
      <c r="AW339" s="17">
        <f>IF(AC339="","",IF(AW338="",AC339,MAX(AW338,AC339)))</f>
        <v/>
      </c>
      <c r="AX339" s="17">
        <f>IF(AD339="","",IF(AX338="",AD339,MAX(AX338,AD339)))</f>
        <v/>
      </c>
      <c r="AY339" s="17">
        <f>IF(Z339="","",AT339-Z339)</f>
        <v/>
      </c>
      <c r="AZ339" s="17">
        <f>IF(AA339="","",AU339-AA339)</f>
        <v/>
      </c>
      <c r="BA339" s="17">
        <f>IF(AB339="","",AV339-AB339)</f>
        <v/>
      </c>
      <c r="BB339" s="17">
        <f>IF(AC339="","",AW339-AC339)</f>
        <v/>
      </c>
      <c r="BC339" s="17">
        <f>IF(AD339="","",AX339-AD339)</f>
        <v/>
      </c>
      <c r="BD339" s="17">
        <f>IF(OR(AE339="",B339=""),"",SUMIFS($AE$2:AE339,$B$2:B339,B339))</f>
        <v/>
      </c>
      <c r="BE339" s="17">
        <f>IF(OR(AF339="",B339=""),"",SUMIFS($AF$2:AF339,$B$2:B339,B339))</f>
        <v/>
      </c>
      <c r="BF339" s="17">
        <f>IF(OR(AG339="",B339=""),"",SUMIFS($AG$2:AG339,$B$2:B339,B339))</f>
        <v/>
      </c>
      <c r="BG339" s="17">
        <f>IF(OR(AH339="",B339=""),"",SUMIFS($AH$2:AH339,$B$2:B339,B339))</f>
        <v/>
      </c>
      <c r="BH339" s="17">
        <f>IF(OR(AI339="",B339=""),"",SUMIFS($AI$2:AI339,$B$2:B339,B339))</f>
        <v/>
      </c>
      <c r="BI339" s="17">
        <f>IF(AJ339="","",IF(BI338="",AJ339,MAX(BI338,AJ339)))</f>
        <v/>
      </c>
      <c r="BJ339" s="17">
        <f>IF(AK339="","",IF(BJ338="",AK339,MAX(BJ338,AK339)))</f>
        <v/>
      </c>
      <c r="BK339" s="17">
        <f>IF(AL339="","",IF(BK338="",AL339,MAX(BK338,AL339)))</f>
        <v/>
      </c>
      <c r="BL339" s="17">
        <f>IF(AM339="","",IF(BL338="",AM339,MAX(BL338,AM339)))</f>
        <v/>
      </c>
      <c r="BM339" s="17">
        <f>IF(AN339="","",IF(BM338="",AN339,MAX(BM338,AN339)))</f>
        <v/>
      </c>
      <c r="BN339" s="17">
        <f>IF(AJ339="","",BI339-AJ339)</f>
        <v/>
      </c>
      <c r="BO339" s="17">
        <f>IF(AK339="","",BJ339-AK339)</f>
        <v/>
      </c>
      <c r="BP339" s="17">
        <f>IF(AL339="","",BK339-AL339)</f>
        <v/>
      </c>
      <c r="BQ339" s="17">
        <f>IF(AM339="","",BL339-AM339)</f>
        <v/>
      </c>
      <c r="BR339" s="17">
        <f>IF(AN339="","",BM339-AN339)</f>
        <v/>
      </c>
    </row>
    <row r="340">
      <c r="A340">
        <f>ROW()-1</f>
        <v/>
      </c>
      <c r="B340" s="9" t="n"/>
      <c r="C340" s="12" t="n"/>
      <c r="D340" s="11">
        <f>IF(B340="","",CHOOSE(WEEKDAY(B340,2),"Lu","Ma","Mi","Jo","Vi","Sa","Du"))</f>
        <v/>
      </c>
      <c r="E340" s="11">
        <f>IF(OR(B340="",C340=""),"",IF(OR(WEEKDAY(B340,2)=1,WEEKDAY(B340,2)=5),"D",IF(AND(C340&gt;=TIME(15,30,0),C340&lt;TIME(16,30,0)),"C",IF(AND(AND(WEEKDAY(B340,2)&gt;=2,WEEKDAY(B340,2)&lt;=4),C340&gt;=TIME(16,35,0),C340&lt;TIME(17,0,0)),"A1",IF(AND(AND(WEEKDAY(B340,2)&gt;=2,WEEKDAY(B340,2)&lt;=4),C340&gt;=TIME(17,0,0),C340&lt;TIME(18,0,0)),"A2",IF(AND(AND(WEEKDAY(B340,2)&gt;=2,WEEKDAY(B340,2)&lt;=4),C340&gt;=TIME(18,0,0),C340&lt;TIME(19,0,0)),"A3",IF(AND(AND(WEEKDAY(B340,2)&gt;=2,WEEKDAY(B340,2)&lt;=4),C340&gt;=TIME(22,0,0),C340&lt;TIME(22,45,0)),"B","Other")))))))</f>
        <v/>
      </c>
      <c r="F340" s="12" t="n"/>
      <c r="G340" s="12" t="n"/>
      <c r="H340" s="12" t="n"/>
      <c r="I340" s="12" t="n"/>
      <c r="J340" s="13" t="n"/>
      <c r="K340" s="13" t="n"/>
      <c r="L340" s="13" t="n"/>
      <c r="M340" s="13" t="n"/>
      <c r="N340" s="12" t="n"/>
      <c r="O340" s="12" t="n"/>
      <c r="P340" s="14">
        <f>IF(N340="","",IF(N340="SL",-1,K340/J340))</f>
        <v/>
      </c>
      <c r="Q340" s="14">
        <f>IF(N340="","",IF(OR(N340="SL",N340="TP0"),-1,L340/J340))</f>
        <v/>
      </c>
      <c r="R340" s="14">
        <f>IF(N340="","",IF(N340="TP2",M340/J340,-1))</f>
        <v/>
      </c>
      <c r="S340" s="14">
        <f>IF(N340="","",IF(N340="SL",-1,IF(N340="TP0",0.5*K340/J340,0.5*(K340+L340)/J340)))</f>
        <v/>
      </c>
      <c r="T340" s="14">
        <f>IF(N340="","",IF(N340="SL",-1,IF(N340="TP0",0.5*K340/J340-0.5,0.5*(K340+L340)/J340)))</f>
        <v/>
      </c>
      <c r="U340" s="15">
        <f>IF(P340="","",P340*J340/100*Config!$B$4)</f>
        <v/>
      </c>
      <c r="V340" s="15">
        <f>IF(Q340="","",Q340*J340/100*Config!$B$4)</f>
        <v/>
      </c>
      <c r="W340" s="15">
        <f>IF(R340="","",R340*J340/100*Config!$B$4)</f>
        <v/>
      </c>
      <c r="X340" s="15">
        <f>IF(S340="","",S340*J340/100*Config!$B$4)</f>
        <v/>
      </c>
      <c r="Y340" s="15">
        <f>IF(T340="","",T340*J340/100*Config!$B$4)</f>
        <v/>
      </c>
      <c r="Z340" s="15">
        <f>IF(U340="","",Config!$B$4 + SUM($U$2:U340))</f>
        <v/>
      </c>
      <c r="AA340" s="15">
        <f>IF(V340="","",Config!$B$4 + SUM($V$2:V340))</f>
        <v/>
      </c>
      <c r="AB340" s="15">
        <f>IF(W340="","",Config!$B$4 + SUM($W$2:W340))</f>
        <v/>
      </c>
      <c r="AC340" s="15">
        <f>IF(X340="","",Config!$B$4 + SUM($X$2:X340))</f>
        <v/>
      </c>
      <c r="AD340" s="15">
        <f>IF(Y340="","",Config!$B$4 + SUM($Y$2:Y340))</f>
        <v/>
      </c>
      <c r="AE340" s="15">
        <f>IF(P340="","",P340*J340/100*Config!$B$11)</f>
        <v/>
      </c>
      <c r="AF340" s="15">
        <f>IF(Q340="","",Q340*J340/100*Config!$B$11)</f>
        <v/>
      </c>
      <c r="AG340" s="15">
        <f>IF(R340="","",R340*J340/100*Config!$B$11)</f>
        <v/>
      </c>
      <c r="AH340" s="15">
        <f>IF(S340="","",S340*J340/100*Config!$B$11)</f>
        <v/>
      </c>
      <c r="AI340" s="15">
        <f>IF(T340="","",T340*J340/100*Config!$B$11)</f>
        <v/>
      </c>
      <c r="AJ340" s="15">
        <f>IF(AE340="","",Config!$B$9 + SUM($AE$2:AE340))</f>
        <v/>
      </c>
      <c r="AK340" s="15">
        <f>IF(AF340="","",Config!$B$9 + SUM($AF$2:AF340))</f>
        <v/>
      </c>
      <c r="AL340" s="15">
        <f>IF(AG340="","",Config!$B$9 + SUM($AG$2:AG340))</f>
        <v/>
      </c>
      <c r="AM340" s="15">
        <f>IF(AH340="","",Config!$B$9 + SUM($AH$2:AH340))</f>
        <v/>
      </c>
      <c r="AN340" s="15">
        <f>IF(AI340="","",Config!$B$9 + SUM($AI$2:AI340))</f>
        <v/>
      </c>
      <c r="AO340" s="16">
        <f>IF(P340="","",IF(P340&gt;0,1,0))</f>
        <v/>
      </c>
      <c r="AP340" s="16">
        <f>IF(Q340="","",IF(Q340&gt;0,1,0))</f>
        <v/>
      </c>
      <c r="AQ340" s="16">
        <f>IF(R340="","",IF(R340&gt;0,1,0))</f>
        <v/>
      </c>
      <c r="AR340" s="16">
        <f>IF(S340="","",IF(S340&gt;0,1,0))</f>
        <v/>
      </c>
      <c r="AS340" s="16">
        <f>IF(T340="","",IF(T340&gt;0,1,0))</f>
        <v/>
      </c>
      <c r="AT340" s="17">
        <f>IF(Z340="","",IF(AT339="",Z340,MAX(AT339,Z340)))</f>
        <v/>
      </c>
      <c r="AU340" s="17">
        <f>IF(AA340="","",IF(AU339="",AA340,MAX(AU339,AA340)))</f>
        <v/>
      </c>
      <c r="AV340" s="17">
        <f>IF(AB340="","",IF(AV339="",AB340,MAX(AV339,AB340)))</f>
        <v/>
      </c>
      <c r="AW340" s="17">
        <f>IF(AC340="","",IF(AW339="",AC340,MAX(AW339,AC340)))</f>
        <v/>
      </c>
      <c r="AX340" s="17">
        <f>IF(AD340="","",IF(AX339="",AD340,MAX(AX339,AD340)))</f>
        <v/>
      </c>
      <c r="AY340" s="17">
        <f>IF(Z340="","",AT340-Z340)</f>
        <v/>
      </c>
      <c r="AZ340" s="17">
        <f>IF(AA340="","",AU340-AA340)</f>
        <v/>
      </c>
      <c r="BA340" s="17">
        <f>IF(AB340="","",AV340-AB340)</f>
        <v/>
      </c>
      <c r="BB340" s="17">
        <f>IF(AC340="","",AW340-AC340)</f>
        <v/>
      </c>
      <c r="BC340" s="17">
        <f>IF(AD340="","",AX340-AD340)</f>
        <v/>
      </c>
      <c r="BD340" s="17">
        <f>IF(OR(AE340="",B340=""),"",SUMIFS($AE$2:AE340,$B$2:B340,B340))</f>
        <v/>
      </c>
      <c r="BE340" s="17">
        <f>IF(OR(AF340="",B340=""),"",SUMIFS($AF$2:AF340,$B$2:B340,B340))</f>
        <v/>
      </c>
      <c r="BF340" s="17">
        <f>IF(OR(AG340="",B340=""),"",SUMIFS($AG$2:AG340,$B$2:B340,B340))</f>
        <v/>
      </c>
      <c r="BG340" s="17">
        <f>IF(OR(AH340="",B340=""),"",SUMIFS($AH$2:AH340,$B$2:B340,B340))</f>
        <v/>
      </c>
      <c r="BH340" s="17">
        <f>IF(OR(AI340="",B340=""),"",SUMIFS($AI$2:AI340,$B$2:B340,B340))</f>
        <v/>
      </c>
      <c r="BI340" s="17">
        <f>IF(AJ340="","",IF(BI339="",AJ340,MAX(BI339,AJ340)))</f>
        <v/>
      </c>
      <c r="BJ340" s="17">
        <f>IF(AK340="","",IF(BJ339="",AK340,MAX(BJ339,AK340)))</f>
        <v/>
      </c>
      <c r="BK340" s="17">
        <f>IF(AL340="","",IF(BK339="",AL340,MAX(BK339,AL340)))</f>
        <v/>
      </c>
      <c r="BL340" s="17">
        <f>IF(AM340="","",IF(BL339="",AM340,MAX(BL339,AM340)))</f>
        <v/>
      </c>
      <c r="BM340" s="17">
        <f>IF(AN340="","",IF(BM339="",AN340,MAX(BM339,AN340)))</f>
        <v/>
      </c>
      <c r="BN340" s="17">
        <f>IF(AJ340="","",BI340-AJ340)</f>
        <v/>
      </c>
      <c r="BO340" s="17">
        <f>IF(AK340="","",BJ340-AK340)</f>
        <v/>
      </c>
      <c r="BP340" s="17">
        <f>IF(AL340="","",BK340-AL340)</f>
        <v/>
      </c>
      <c r="BQ340" s="17">
        <f>IF(AM340="","",BL340-AM340)</f>
        <v/>
      </c>
      <c r="BR340" s="17">
        <f>IF(AN340="","",BM340-AN340)</f>
        <v/>
      </c>
    </row>
    <row r="341">
      <c r="A341">
        <f>ROW()-1</f>
        <v/>
      </c>
      <c r="B341" s="9" t="n"/>
      <c r="C341" s="12" t="n"/>
      <c r="D341" s="11">
        <f>IF(B341="","",CHOOSE(WEEKDAY(B341,2),"Lu","Ma","Mi","Jo","Vi","Sa","Du"))</f>
        <v/>
      </c>
      <c r="E341" s="11">
        <f>IF(OR(B341="",C341=""),"",IF(OR(WEEKDAY(B341,2)=1,WEEKDAY(B341,2)=5),"D",IF(AND(C341&gt;=TIME(15,30,0),C341&lt;TIME(16,30,0)),"C",IF(AND(AND(WEEKDAY(B341,2)&gt;=2,WEEKDAY(B341,2)&lt;=4),C341&gt;=TIME(16,35,0),C341&lt;TIME(17,0,0)),"A1",IF(AND(AND(WEEKDAY(B341,2)&gt;=2,WEEKDAY(B341,2)&lt;=4),C341&gt;=TIME(17,0,0),C341&lt;TIME(18,0,0)),"A2",IF(AND(AND(WEEKDAY(B341,2)&gt;=2,WEEKDAY(B341,2)&lt;=4),C341&gt;=TIME(18,0,0),C341&lt;TIME(19,0,0)),"A3",IF(AND(AND(WEEKDAY(B341,2)&gt;=2,WEEKDAY(B341,2)&lt;=4),C341&gt;=TIME(22,0,0),C341&lt;TIME(22,45,0)),"B","Other")))))))</f>
        <v/>
      </c>
      <c r="F341" s="12" t="n"/>
      <c r="G341" s="12" t="n"/>
      <c r="H341" s="12" t="n"/>
      <c r="I341" s="12" t="n"/>
      <c r="J341" s="13" t="n"/>
      <c r="K341" s="13" t="n"/>
      <c r="L341" s="13" t="n"/>
      <c r="M341" s="13" t="n"/>
      <c r="N341" s="12" t="n"/>
      <c r="O341" s="12" t="n"/>
      <c r="P341" s="14">
        <f>IF(N341="","",IF(N341="SL",-1,K341/J341))</f>
        <v/>
      </c>
      <c r="Q341" s="14">
        <f>IF(N341="","",IF(OR(N341="SL",N341="TP0"),-1,L341/J341))</f>
        <v/>
      </c>
      <c r="R341" s="14">
        <f>IF(N341="","",IF(N341="TP2",M341/J341,-1))</f>
        <v/>
      </c>
      <c r="S341" s="14">
        <f>IF(N341="","",IF(N341="SL",-1,IF(N341="TP0",0.5*K341/J341,0.5*(K341+L341)/J341)))</f>
        <v/>
      </c>
      <c r="T341" s="14">
        <f>IF(N341="","",IF(N341="SL",-1,IF(N341="TP0",0.5*K341/J341-0.5,0.5*(K341+L341)/J341)))</f>
        <v/>
      </c>
      <c r="U341" s="15">
        <f>IF(P341="","",P341*J341/100*Config!$B$4)</f>
        <v/>
      </c>
      <c r="V341" s="15">
        <f>IF(Q341="","",Q341*J341/100*Config!$B$4)</f>
        <v/>
      </c>
      <c r="W341" s="15">
        <f>IF(R341="","",R341*J341/100*Config!$B$4)</f>
        <v/>
      </c>
      <c r="X341" s="15">
        <f>IF(S341="","",S341*J341/100*Config!$B$4)</f>
        <v/>
      </c>
      <c r="Y341" s="15">
        <f>IF(T341="","",T341*J341/100*Config!$B$4)</f>
        <v/>
      </c>
      <c r="Z341" s="15">
        <f>IF(U341="","",Config!$B$4 + SUM($U$2:U341))</f>
        <v/>
      </c>
      <c r="AA341" s="15">
        <f>IF(V341="","",Config!$B$4 + SUM($V$2:V341))</f>
        <v/>
      </c>
      <c r="AB341" s="15">
        <f>IF(W341="","",Config!$B$4 + SUM($W$2:W341))</f>
        <v/>
      </c>
      <c r="AC341" s="15">
        <f>IF(X341="","",Config!$B$4 + SUM($X$2:X341))</f>
        <v/>
      </c>
      <c r="AD341" s="15">
        <f>IF(Y341="","",Config!$B$4 + SUM($Y$2:Y341))</f>
        <v/>
      </c>
      <c r="AE341" s="15">
        <f>IF(P341="","",P341*J341/100*Config!$B$11)</f>
        <v/>
      </c>
      <c r="AF341" s="15">
        <f>IF(Q341="","",Q341*J341/100*Config!$B$11)</f>
        <v/>
      </c>
      <c r="AG341" s="15">
        <f>IF(R341="","",R341*J341/100*Config!$B$11)</f>
        <v/>
      </c>
      <c r="AH341" s="15">
        <f>IF(S341="","",S341*J341/100*Config!$B$11)</f>
        <v/>
      </c>
      <c r="AI341" s="15">
        <f>IF(T341="","",T341*J341/100*Config!$B$11)</f>
        <v/>
      </c>
      <c r="AJ341" s="15">
        <f>IF(AE341="","",Config!$B$9 + SUM($AE$2:AE341))</f>
        <v/>
      </c>
      <c r="AK341" s="15">
        <f>IF(AF341="","",Config!$B$9 + SUM($AF$2:AF341))</f>
        <v/>
      </c>
      <c r="AL341" s="15">
        <f>IF(AG341="","",Config!$B$9 + SUM($AG$2:AG341))</f>
        <v/>
      </c>
      <c r="AM341" s="15">
        <f>IF(AH341="","",Config!$B$9 + SUM($AH$2:AH341))</f>
        <v/>
      </c>
      <c r="AN341" s="15">
        <f>IF(AI341="","",Config!$B$9 + SUM($AI$2:AI341))</f>
        <v/>
      </c>
      <c r="AO341" s="16">
        <f>IF(P341="","",IF(P341&gt;0,1,0))</f>
        <v/>
      </c>
      <c r="AP341" s="16">
        <f>IF(Q341="","",IF(Q341&gt;0,1,0))</f>
        <v/>
      </c>
      <c r="AQ341" s="16">
        <f>IF(R341="","",IF(R341&gt;0,1,0))</f>
        <v/>
      </c>
      <c r="AR341" s="16">
        <f>IF(S341="","",IF(S341&gt;0,1,0))</f>
        <v/>
      </c>
      <c r="AS341" s="16">
        <f>IF(T341="","",IF(T341&gt;0,1,0))</f>
        <v/>
      </c>
      <c r="AT341" s="17">
        <f>IF(Z341="","",IF(AT340="",Z341,MAX(AT340,Z341)))</f>
        <v/>
      </c>
      <c r="AU341" s="17">
        <f>IF(AA341="","",IF(AU340="",AA341,MAX(AU340,AA341)))</f>
        <v/>
      </c>
      <c r="AV341" s="17">
        <f>IF(AB341="","",IF(AV340="",AB341,MAX(AV340,AB341)))</f>
        <v/>
      </c>
      <c r="AW341" s="17">
        <f>IF(AC341="","",IF(AW340="",AC341,MAX(AW340,AC341)))</f>
        <v/>
      </c>
      <c r="AX341" s="17">
        <f>IF(AD341="","",IF(AX340="",AD341,MAX(AX340,AD341)))</f>
        <v/>
      </c>
      <c r="AY341" s="17">
        <f>IF(Z341="","",AT341-Z341)</f>
        <v/>
      </c>
      <c r="AZ341" s="17">
        <f>IF(AA341="","",AU341-AA341)</f>
        <v/>
      </c>
      <c r="BA341" s="17">
        <f>IF(AB341="","",AV341-AB341)</f>
        <v/>
      </c>
      <c r="BB341" s="17">
        <f>IF(AC341="","",AW341-AC341)</f>
        <v/>
      </c>
      <c r="BC341" s="17">
        <f>IF(AD341="","",AX341-AD341)</f>
        <v/>
      </c>
      <c r="BD341" s="17">
        <f>IF(OR(AE341="",B341=""),"",SUMIFS($AE$2:AE341,$B$2:B341,B341))</f>
        <v/>
      </c>
      <c r="BE341" s="17">
        <f>IF(OR(AF341="",B341=""),"",SUMIFS($AF$2:AF341,$B$2:B341,B341))</f>
        <v/>
      </c>
      <c r="BF341" s="17">
        <f>IF(OR(AG341="",B341=""),"",SUMIFS($AG$2:AG341,$B$2:B341,B341))</f>
        <v/>
      </c>
      <c r="BG341" s="17">
        <f>IF(OR(AH341="",B341=""),"",SUMIFS($AH$2:AH341,$B$2:B341,B341))</f>
        <v/>
      </c>
      <c r="BH341" s="17">
        <f>IF(OR(AI341="",B341=""),"",SUMIFS($AI$2:AI341,$B$2:B341,B341))</f>
        <v/>
      </c>
      <c r="BI341" s="17">
        <f>IF(AJ341="","",IF(BI340="",AJ341,MAX(BI340,AJ341)))</f>
        <v/>
      </c>
      <c r="BJ341" s="17">
        <f>IF(AK341="","",IF(BJ340="",AK341,MAX(BJ340,AK341)))</f>
        <v/>
      </c>
      <c r="BK341" s="17">
        <f>IF(AL341="","",IF(BK340="",AL341,MAX(BK340,AL341)))</f>
        <v/>
      </c>
      <c r="BL341" s="17">
        <f>IF(AM341="","",IF(BL340="",AM341,MAX(BL340,AM341)))</f>
        <v/>
      </c>
      <c r="BM341" s="17">
        <f>IF(AN341="","",IF(BM340="",AN341,MAX(BM340,AN341)))</f>
        <v/>
      </c>
      <c r="BN341" s="17">
        <f>IF(AJ341="","",BI341-AJ341)</f>
        <v/>
      </c>
      <c r="BO341" s="17">
        <f>IF(AK341="","",BJ341-AK341)</f>
        <v/>
      </c>
      <c r="BP341" s="17">
        <f>IF(AL341="","",BK341-AL341)</f>
        <v/>
      </c>
      <c r="BQ341" s="17">
        <f>IF(AM341="","",BL341-AM341)</f>
        <v/>
      </c>
      <c r="BR341" s="17">
        <f>IF(AN341="","",BM341-AN341)</f>
        <v/>
      </c>
    </row>
    <row r="342">
      <c r="A342">
        <f>ROW()-1</f>
        <v/>
      </c>
      <c r="B342" s="9" t="n"/>
      <c r="C342" s="12" t="n"/>
      <c r="D342" s="11">
        <f>IF(B342="","",CHOOSE(WEEKDAY(B342,2),"Lu","Ma","Mi","Jo","Vi","Sa","Du"))</f>
        <v/>
      </c>
      <c r="E342" s="11">
        <f>IF(OR(B342="",C342=""),"",IF(OR(WEEKDAY(B342,2)=1,WEEKDAY(B342,2)=5),"D",IF(AND(C342&gt;=TIME(15,30,0),C342&lt;TIME(16,30,0)),"C",IF(AND(AND(WEEKDAY(B342,2)&gt;=2,WEEKDAY(B342,2)&lt;=4),C342&gt;=TIME(16,35,0),C342&lt;TIME(17,0,0)),"A1",IF(AND(AND(WEEKDAY(B342,2)&gt;=2,WEEKDAY(B342,2)&lt;=4),C342&gt;=TIME(17,0,0),C342&lt;TIME(18,0,0)),"A2",IF(AND(AND(WEEKDAY(B342,2)&gt;=2,WEEKDAY(B342,2)&lt;=4),C342&gt;=TIME(18,0,0),C342&lt;TIME(19,0,0)),"A3",IF(AND(AND(WEEKDAY(B342,2)&gt;=2,WEEKDAY(B342,2)&lt;=4),C342&gt;=TIME(22,0,0),C342&lt;TIME(22,45,0)),"B","Other")))))))</f>
        <v/>
      </c>
      <c r="F342" s="12" t="n"/>
      <c r="G342" s="12" t="n"/>
      <c r="H342" s="12" t="n"/>
      <c r="I342" s="12" t="n"/>
      <c r="J342" s="13" t="n"/>
      <c r="K342" s="13" t="n"/>
      <c r="L342" s="13" t="n"/>
      <c r="M342" s="13" t="n"/>
      <c r="N342" s="12" t="n"/>
      <c r="O342" s="12" t="n"/>
      <c r="P342" s="14">
        <f>IF(N342="","",IF(N342="SL",-1,K342/J342))</f>
        <v/>
      </c>
      <c r="Q342" s="14">
        <f>IF(N342="","",IF(OR(N342="SL",N342="TP0"),-1,L342/J342))</f>
        <v/>
      </c>
      <c r="R342" s="14">
        <f>IF(N342="","",IF(N342="TP2",M342/J342,-1))</f>
        <v/>
      </c>
      <c r="S342" s="14">
        <f>IF(N342="","",IF(N342="SL",-1,IF(N342="TP0",0.5*K342/J342,0.5*(K342+L342)/J342)))</f>
        <v/>
      </c>
      <c r="T342" s="14">
        <f>IF(N342="","",IF(N342="SL",-1,IF(N342="TP0",0.5*K342/J342-0.5,0.5*(K342+L342)/J342)))</f>
        <v/>
      </c>
      <c r="U342" s="15">
        <f>IF(P342="","",P342*J342/100*Config!$B$4)</f>
        <v/>
      </c>
      <c r="V342" s="15">
        <f>IF(Q342="","",Q342*J342/100*Config!$B$4)</f>
        <v/>
      </c>
      <c r="W342" s="15">
        <f>IF(R342="","",R342*J342/100*Config!$B$4)</f>
        <v/>
      </c>
      <c r="X342" s="15">
        <f>IF(S342="","",S342*J342/100*Config!$B$4)</f>
        <v/>
      </c>
      <c r="Y342" s="15">
        <f>IF(T342="","",T342*J342/100*Config!$B$4)</f>
        <v/>
      </c>
      <c r="Z342" s="15">
        <f>IF(U342="","",Config!$B$4 + SUM($U$2:U342))</f>
        <v/>
      </c>
      <c r="AA342" s="15">
        <f>IF(V342="","",Config!$B$4 + SUM($V$2:V342))</f>
        <v/>
      </c>
      <c r="AB342" s="15">
        <f>IF(W342="","",Config!$B$4 + SUM($W$2:W342))</f>
        <v/>
      </c>
      <c r="AC342" s="15">
        <f>IF(X342="","",Config!$B$4 + SUM($X$2:X342))</f>
        <v/>
      </c>
      <c r="AD342" s="15">
        <f>IF(Y342="","",Config!$B$4 + SUM($Y$2:Y342))</f>
        <v/>
      </c>
      <c r="AE342" s="15">
        <f>IF(P342="","",P342*J342/100*Config!$B$11)</f>
        <v/>
      </c>
      <c r="AF342" s="15">
        <f>IF(Q342="","",Q342*J342/100*Config!$B$11)</f>
        <v/>
      </c>
      <c r="AG342" s="15">
        <f>IF(R342="","",R342*J342/100*Config!$B$11)</f>
        <v/>
      </c>
      <c r="AH342" s="15">
        <f>IF(S342="","",S342*J342/100*Config!$B$11)</f>
        <v/>
      </c>
      <c r="AI342" s="15">
        <f>IF(T342="","",T342*J342/100*Config!$B$11)</f>
        <v/>
      </c>
      <c r="AJ342" s="15">
        <f>IF(AE342="","",Config!$B$9 + SUM($AE$2:AE342))</f>
        <v/>
      </c>
      <c r="AK342" s="15">
        <f>IF(AF342="","",Config!$B$9 + SUM($AF$2:AF342))</f>
        <v/>
      </c>
      <c r="AL342" s="15">
        <f>IF(AG342="","",Config!$B$9 + SUM($AG$2:AG342))</f>
        <v/>
      </c>
      <c r="AM342" s="15">
        <f>IF(AH342="","",Config!$B$9 + SUM($AH$2:AH342))</f>
        <v/>
      </c>
      <c r="AN342" s="15">
        <f>IF(AI342="","",Config!$B$9 + SUM($AI$2:AI342))</f>
        <v/>
      </c>
      <c r="AO342" s="16">
        <f>IF(P342="","",IF(P342&gt;0,1,0))</f>
        <v/>
      </c>
      <c r="AP342" s="16">
        <f>IF(Q342="","",IF(Q342&gt;0,1,0))</f>
        <v/>
      </c>
      <c r="AQ342" s="16">
        <f>IF(R342="","",IF(R342&gt;0,1,0))</f>
        <v/>
      </c>
      <c r="AR342" s="16">
        <f>IF(S342="","",IF(S342&gt;0,1,0))</f>
        <v/>
      </c>
      <c r="AS342" s="16">
        <f>IF(T342="","",IF(T342&gt;0,1,0))</f>
        <v/>
      </c>
      <c r="AT342" s="17">
        <f>IF(Z342="","",IF(AT341="",Z342,MAX(AT341,Z342)))</f>
        <v/>
      </c>
      <c r="AU342" s="17">
        <f>IF(AA342="","",IF(AU341="",AA342,MAX(AU341,AA342)))</f>
        <v/>
      </c>
      <c r="AV342" s="17">
        <f>IF(AB342="","",IF(AV341="",AB342,MAX(AV341,AB342)))</f>
        <v/>
      </c>
      <c r="AW342" s="17">
        <f>IF(AC342="","",IF(AW341="",AC342,MAX(AW341,AC342)))</f>
        <v/>
      </c>
      <c r="AX342" s="17">
        <f>IF(AD342="","",IF(AX341="",AD342,MAX(AX341,AD342)))</f>
        <v/>
      </c>
      <c r="AY342" s="17">
        <f>IF(Z342="","",AT342-Z342)</f>
        <v/>
      </c>
      <c r="AZ342" s="17">
        <f>IF(AA342="","",AU342-AA342)</f>
        <v/>
      </c>
      <c r="BA342" s="17">
        <f>IF(AB342="","",AV342-AB342)</f>
        <v/>
      </c>
      <c r="BB342" s="17">
        <f>IF(AC342="","",AW342-AC342)</f>
        <v/>
      </c>
      <c r="BC342" s="17">
        <f>IF(AD342="","",AX342-AD342)</f>
        <v/>
      </c>
      <c r="BD342" s="17">
        <f>IF(OR(AE342="",B342=""),"",SUMIFS($AE$2:AE342,$B$2:B342,B342))</f>
        <v/>
      </c>
      <c r="BE342" s="17">
        <f>IF(OR(AF342="",B342=""),"",SUMIFS($AF$2:AF342,$B$2:B342,B342))</f>
        <v/>
      </c>
      <c r="BF342" s="17">
        <f>IF(OR(AG342="",B342=""),"",SUMIFS($AG$2:AG342,$B$2:B342,B342))</f>
        <v/>
      </c>
      <c r="BG342" s="17">
        <f>IF(OR(AH342="",B342=""),"",SUMIFS($AH$2:AH342,$B$2:B342,B342))</f>
        <v/>
      </c>
      <c r="BH342" s="17">
        <f>IF(OR(AI342="",B342=""),"",SUMIFS($AI$2:AI342,$B$2:B342,B342))</f>
        <v/>
      </c>
      <c r="BI342" s="17">
        <f>IF(AJ342="","",IF(BI341="",AJ342,MAX(BI341,AJ342)))</f>
        <v/>
      </c>
      <c r="BJ342" s="17">
        <f>IF(AK342="","",IF(BJ341="",AK342,MAX(BJ341,AK342)))</f>
        <v/>
      </c>
      <c r="BK342" s="17">
        <f>IF(AL342="","",IF(BK341="",AL342,MAX(BK341,AL342)))</f>
        <v/>
      </c>
      <c r="BL342" s="17">
        <f>IF(AM342="","",IF(BL341="",AM342,MAX(BL341,AM342)))</f>
        <v/>
      </c>
      <c r="BM342" s="17">
        <f>IF(AN342="","",IF(BM341="",AN342,MAX(BM341,AN342)))</f>
        <v/>
      </c>
      <c r="BN342" s="17">
        <f>IF(AJ342="","",BI342-AJ342)</f>
        <v/>
      </c>
      <c r="BO342" s="17">
        <f>IF(AK342="","",BJ342-AK342)</f>
        <v/>
      </c>
      <c r="BP342" s="17">
        <f>IF(AL342="","",BK342-AL342)</f>
        <v/>
      </c>
      <c r="BQ342" s="17">
        <f>IF(AM342="","",BL342-AM342)</f>
        <v/>
      </c>
      <c r="BR342" s="17">
        <f>IF(AN342="","",BM342-AN342)</f>
        <v/>
      </c>
    </row>
    <row r="343">
      <c r="A343">
        <f>ROW()-1</f>
        <v/>
      </c>
      <c r="B343" s="9" t="n"/>
      <c r="C343" s="12" t="n"/>
      <c r="D343" s="11">
        <f>IF(B343="","",CHOOSE(WEEKDAY(B343,2),"Lu","Ma","Mi","Jo","Vi","Sa","Du"))</f>
        <v/>
      </c>
      <c r="E343" s="11">
        <f>IF(OR(B343="",C343=""),"",IF(OR(WEEKDAY(B343,2)=1,WEEKDAY(B343,2)=5),"D",IF(AND(C343&gt;=TIME(15,30,0),C343&lt;TIME(16,30,0)),"C",IF(AND(AND(WEEKDAY(B343,2)&gt;=2,WEEKDAY(B343,2)&lt;=4),C343&gt;=TIME(16,35,0),C343&lt;TIME(17,0,0)),"A1",IF(AND(AND(WEEKDAY(B343,2)&gt;=2,WEEKDAY(B343,2)&lt;=4),C343&gt;=TIME(17,0,0),C343&lt;TIME(18,0,0)),"A2",IF(AND(AND(WEEKDAY(B343,2)&gt;=2,WEEKDAY(B343,2)&lt;=4),C343&gt;=TIME(18,0,0),C343&lt;TIME(19,0,0)),"A3",IF(AND(AND(WEEKDAY(B343,2)&gt;=2,WEEKDAY(B343,2)&lt;=4),C343&gt;=TIME(22,0,0),C343&lt;TIME(22,45,0)),"B","Other")))))))</f>
        <v/>
      </c>
      <c r="F343" s="12" t="n"/>
      <c r="G343" s="12" t="n"/>
      <c r="H343" s="12" t="n"/>
      <c r="I343" s="12" t="n"/>
      <c r="J343" s="13" t="n"/>
      <c r="K343" s="13" t="n"/>
      <c r="L343" s="13" t="n"/>
      <c r="M343" s="13" t="n"/>
      <c r="N343" s="12" t="n"/>
      <c r="O343" s="12" t="n"/>
      <c r="P343" s="14">
        <f>IF(N343="","",IF(N343="SL",-1,K343/J343))</f>
        <v/>
      </c>
      <c r="Q343" s="14">
        <f>IF(N343="","",IF(OR(N343="SL",N343="TP0"),-1,L343/J343))</f>
        <v/>
      </c>
      <c r="R343" s="14">
        <f>IF(N343="","",IF(N343="TP2",M343/J343,-1))</f>
        <v/>
      </c>
      <c r="S343" s="14">
        <f>IF(N343="","",IF(N343="SL",-1,IF(N343="TP0",0.5*K343/J343,0.5*(K343+L343)/J343)))</f>
        <v/>
      </c>
      <c r="T343" s="14">
        <f>IF(N343="","",IF(N343="SL",-1,IF(N343="TP0",0.5*K343/J343-0.5,0.5*(K343+L343)/J343)))</f>
        <v/>
      </c>
      <c r="U343" s="15">
        <f>IF(P343="","",P343*J343/100*Config!$B$4)</f>
        <v/>
      </c>
      <c r="V343" s="15">
        <f>IF(Q343="","",Q343*J343/100*Config!$B$4)</f>
        <v/>
      </c>
      <c r="W343" s="15">
        <f>IF(R343="","",R343*J343/100*Config!$B$4)</f>
        <v/>
      </c>
      <c r="X343" s="15">
        <f>IF(S343="","",S343*J343/100*Config!$B$4)</f>
        <v/>
      </c>
      <c r="Y343" s="15">
        <f>IF(T343="","",T343*J343/100*Config!$B$4)</f>
        <v/>
      </c>
      <c r="Z343" s="15">
        <f>IF(U343="","",Config!$B$4 + SUM($U$2:U343))</f>
        <v/>
      </c>
      <c r="AA343" s="15">
        <f>IF(V343="","",Config!$B$4 + SUM($V$2:V343))</f>
        <v/>
      </c>
      <c r="AB343" s="15">
        <f>IF(W343="","",Config!$B$4 + SUM($W$2:W343))</f>
        <v/>
      </c>
      <c r="AC343" s="15">
        <f>IF(X343="","",Config!$B$4 + SUM($X$2:X343))</f>
        <v/>
      </c>
      <c r="AD343" s="15">
        <f>IF(Y343="","",Config!$B$4 + SUM($Y$2:Y343))</f>
        <v/>
      </c>
      <c r="AE343" s="15">
        <f>IF(P343="","",P343*J343/100*Config!$B$11)</f>
        <v/>
      </c>
      <c r="AF343" s="15">
        <f>IF(Q343="","",Q343*J343/100*Config!$B$11)</f>
        <v/>
      </c>
      <c r="AG343" s="15">
        <f>IF(R343="","",R343*J343/100*Config!$B$11)</f>
        <v/>
      </c>
      <c r="AH343" s="15">
        <f>IF(S343="","",S343*J343/100*Config!$B$11)</f>
        <v/>
      </c>
      <c r="AI343" s="15">
        <f>IF(T343="","",T343*J343/100*Config!$B$11)</f>
        <v/>
      </c>
      <c r="AJ343" s="15">
        <f>IF(AE343="","",Config!$B$9 + SUM($AE$2:AE343))</f>
        <v/>
      </c>
      <c r="AK343" s="15">
        <f>IF(AF343="","",Config!$B$9 + SUM($AF$2:AF343))</f>
        <v/>
      </c>
      <c r="AL343" s="15">
        <f>IF(AG343="","",Config!$B$9 + SUM($AG$2:AG343))</f>
        <v/>
      </c>
      <c r="AM343" s="15">
        <f>IF(AH343="","",Config!$B$9 + SUM($AH$2:AH343))</f>
        <v/>
      </c>
      <c r="AN343" s="15">
        <f>IF(AI343="","",Config!$B$9 + SUM($AI$2:AI343))</f>
        <v/>
      </c>
      <c r="AO343" s="16">
        <f>IF(P343="","",IF(P343&gt;0,1,0))</f>
        <v/>
      </c>
      <c r="AP343" s="16">
        <f>IF(Q343="","",IF(Q343&gt;0,1,0))</f>
        <v/>
      </c>
      <c r="AQ343" s="16">
        <f>IF(R343="","",IF(R343&gt;0,1,0))</f>
        <v/>
      </c>
      <c r="AR343" s="16">
        <f>IF(S343="","",IF(S343&gt;0,1,0))</f>
        <v/>
      </c>
      <c r="AS343" s="16">
        <f>IF(T343="","",IF(T343&gt;0,1,0))</f>
        <v/>
      </c>
      <c r="AT343" s="17">
        <f>IF(Z343="","",IF(AT342="",Z343,MAX(AT342,Z343)))</f>
        <v/>
      </c>
      <c r="AU343" s="17">
        <f>IF(AA343="","",IF(AU342="",AA343,MAX(AU342,AA343)))</f>
        <v/>
      </c>
      <c r="AV343" s="17">
        <f>IF(AB343="","",IF(AV342="",AB343,MAX(AV342,AB343)))</f>
        <v/>
      </c>
      <c r="AW343" s="17">
        <f>IF(AC343="","",IF(AW342="",AC343,MAX(AW342,AC343)))</f>
        <v/>
      </c>
      <c r="AX343" s="17">
        <f>IF(AD343="","",IF(AX342="",AD343,MAX(AX342,AD343)))</f>
        <v/>
      </c>
      <c r="AY343" s="17">
        <f>IF(Z343="","",AT343-Z343)</f>
        <v/>
      </c>
      <c r="AZ343" s="17">
        <f>IF(AA343="","",AU343-AA343)</f>
        <v/>
      </c>
      <c r="BA343" s="17">
        <f>IF(AB343="","",AV343-AB343)</f>
        <v/>
      </c>
      <c r="BB343" s="17">
        <f>IF(AC343="","",AW343-AC343)</f>
        <v/>
      </c>
      <c r="BC343" s="17">
        <f>IF(AD343="","",AX343-AD343)</f>
        <v/>
      </c>
      <c r="BD343" s="17">
        <f>IF(OR(AE343="",B343=""),"",SUMIFS($AE$2:AE343,$B$2:B343,B343))</f>
        <v/>
      </c>
      <c r="BE343" s="17">
        <f>IF(OR(AF343="",B343=""),"",SUMIFS($AF$2:AF343,$B$2:B343,B343))</f>
        <v/>
      </c>
      <c r="BF343" s="17">
        <f>IF(OR(AG343="",B343=""),"",SUMIFS($AG$2:AG343,$B$2:B343,B343))</f>
        <v/>
      </c>
      <c r="BG343" s="17">
        <f>IF(OR(AH343="",B343=""),"",SUMIFS($AH$2:AH343,$B$2:B343,B343))</f>
        <v/>
      </c>
      <c r="BH343" s="17">
        <f>IF(OR(AI343="",B343=""),"",SUMIFS($AI$2:AI343,$B$2:B343,B343))</f>
        <v/>
      </c>
      <c r="BI343" s="17">
        <f>IF(AJ343="","",IF(BI342="",AJ343,MAX(BI342,AJ343)))</f>
        <v/>
      </c>
      <c r="BJ343" s="17">
        <f>IF(AK343="","",IF(BJ342="",AK343,MAX(BJ342,AK343)))</f>
        <v/>
      </c>
      <c r="BK343" s="17">
        <f>IF(AL343="","",IF(BK342="",AL343,MAX(BK342,AL343)))</f>
        <v/>
      </c>
      <c r="BL343" s="17">
        <f>IF(AM343="","",IF(BL342="",AM343,MAX(BL342,AM343)))</f>
        <v/>
      </c>
      <c r="BM343" s="17">
        <f>IF(AN343="","",IF(BM342="",AN343,MAX(BM342,AN343)))</f>
        <v/>
      </c>
      <c r="BN343" s="17">
        <f>IF(AJ343="","",BI343-AJ343)</f>
        <v/>
      </c>
      <c r="BO343" s="17">
        <f>IF(AK343="","",BJ343-AK343)</f>
        <v/>
      </c>
      <c r="BP343" s="17">
        <f>IF(AL343="","",BK343-AL343)</f>
        <v/>
      </c>
      <c r="BQ343" s="17">
        <f>IF(AM343="","",BL343-AM343)</f>
        <v/>
      </c>
      <c r="BR343" s="17">
        <f>IF(AN343="","",BM343-AN343)</f>
        <v/>
      </c>
    </row>
    <row r="344">
      <c r="A344">
        <f>ROW()-1</f>
        <v/>
      </c>
      <c r="B344" s="9" t="n"/>
      <c r="C344" s="12" t="n"/>
      <c r="D344" s="11">
        <f>IF(B344="","",CHOOSE(WEEKDAY(B344,2),"Lu","Ma","Mi","Jo","Vi","Sa","Du"))</f>
        <v/>
      </c>
      <c r="E344" s="11">
        <f>IF(OR(B344="",C344=""),"",IF(OR(WEEKDAY(B344,2)=1,WEEKDAY(B344,2)=5),"D",IF(AND(C344&gt;=TIME(15,30,0),C344&lt;TIME(16,30,0)),"C",IF(AND(AND(WEEKDAY(B344,2)&gt;=2,WEEKDAY(B344,2)&lt;=4),C344&gt;=TIME(16,35,0),C344&lt;TIME(17,0,0)),"A1",IF(AND(AND(WEEKDAY(B344,2)&gt;=2,WEEKDAY(B344,2)&lt;=4),C344&gt;=TIME(17,0,0),C344&lt;TIME(18,0,0)),"A2",IF(AND(AND(WEEKDAY(B344,2)&gt;=2,WEEKDAY(B344,2)&lt;=4),C344&gt;=TIME(18,0,0),C344&lt;TIME(19,0,0)),"A3",IF(AND(AND(WEEKDAY(B344,2)&gt;=2,WEEKDAY(B344,2)&lt;=4),C344&gt;=TIME(22,0,0),C344&lt;TIME(22,45,0)),"B","Other")))))))</f>
        <v/>
      </c>
      <c r="F344" s="12" t="n"/>
      <c r="G344" s="12" t="n"/>
      <c r="H344" s="12" t="n"/>
      <c r="I344" s="12" t="n"/>
      <c r="J344" s="13" t="n"/>
      <c r="K344" s="13" t="n"/>
      <c r="L344" s="13" t="n"/>
      <c r="M344" s="13" t="n"/>
      <c r="N344" s="12" t="n"/>
      <c r="O344" s="12" t="n"/>
      <c r="P344" s="14">
        <f>IF(N344="","",IF(N344="SL",-1,K344/J344))</f>
        <v/>
      </c>
      <c r="Q344" s="14">
        <f>IF(N344="","",IF(OR(N344="SL",N344="TP0"),-1,L344/J344))</f>
        <v/>
      </c>
      <c r="R344" s="14">
        <f>IF(N344="","",IF(N344="TP2",M344/J344,-1))</f>
        <v/>
      </c>
      <c r="S344" s="14">
        <f>IF(N344="","",IF(N344="SL",-1,IF(N344="TP0",0.5*K344/J344,0.5*(K344+L344)/J344)))</f>
        <v/>
      </c>
      <c r="T344" s="14">
        <f>IF(N344="","",IF(N344="SL",-1,IF(N344="TP0",0.5*K344/J344-0.5,0.5*(K344+L344)/J344)))</f>
        <v/>
      </c>
      <c r="U344" s="15">
        <f>IF(P344="","",P344*J344/100*Config!$B$4)</f>
        <v/>
      </c>
      <c r="V344" s="15">
        <f>IF(Q344="","",Q344*J344/100*Config!$B$4)</f>
        <v/>
      </c>
      <c r="W344" s="15">
        <f>IF(R344="","",R344*J344/100*Config!$B$4)</f>
        <v/>
      </c>
      <c r="X344" s="15">
        <f>IF(S344="","",S344*J344/100*Config!$B$4)</f>
        <v/>
      </c>
      <c r="Y344" s="15">
        <f>IF(T344="","",T344*J344/100*Config!$B$4)</f>
        <v/>
      </c>
      <c r="Z344" s="15">
        <f>IF(U344="","",Config!$B$4 + SUM($U$2:U344))</f>
        <v/>
      </c>
      <c r="AA344" s="15">
        <f>IF(V344="","",Config!$B$4 + SUM($V$2:V344))</f>
        <v/>
      </c>
      <c r="AB344" s="15">
        <f>IF(W344="","",Config!$B$4 + SUM($W$2:W344))</f>
        <v/>
      </c>
      <c r="AC344" s="15">
        <f>IF(X344="","",Config!$B$4 + SUM($X$2:X344))</f>
        <v/>
      </c>
      <c r="AD344" s="15">
        <f>IF(Y344="","",Config!$B$4 + SUM($Y$2:Y344))</f>
        <v/>
      </c>
      <c r="AE344" s="15">
        <f>IF(P344="","",P344*J344/100*Config!$B$11)</f>
        <v/>
      </c>
      <c r="AF344" s="15">
        <f>IF(Q344="","",Q344*J344/100*Config!$B$11)</f>
        <v/>
      </c>
      <c r="AG344" s="15">
        <f>IF(R344="","",R344*J344/100*Config!$B$11)</f>
        <v/>
      </c>
      <c r="AH344" s="15">
        <f>IF(S344="","",S344*J344/100*Config!$B$11)</f>
        <v/>
      </c>
      <c r="AI344" s="15">
        <f>IF(T344="","",T344*J344/100*Config!$B$11)</f>
        <v/>
      </c>
      <c r="AJ344" s="15">
        <f>IF(AE344="","",Config!$B$9 + SUM($AE$2:AE344))</f>
        <v/>
      </c>
      <c r="AK344" s="15">
        <f>IF(AF344="","",Config!$B$9 + SUM($AF$2:AF344))</f>
        <v/>
      </c>
      <c r="AL344" s="15">
        <f>IF(AG344="","",Config!$B$9 + SUM($AG$2:AG344))</f>
        <v/>
      </c>
      <c r="AM344" s="15">
        <f>IF(AH344="","",Config!$B$9 + SUM($AH$2:AH344))</f>
        <v/>
      </c>
      <c r="AN344" s="15">
        <f>IF(AI344="","",Config!$B$9 + SUM($AI$2:AI344))</f>
        <v/>
      </c>
      <c r="AO344" s="16">
        <f>IF(P344="","",IF(P344&gt;0,1,0))</f>
        <v/>
      </c>
      <c r="AP344" s="16">
        <f>IF(Q344="","",IF(Q344&gt;0,1,0))</f>
        <v/>
      </c>
      <c r="AQ344" s="16">
        <f>IF(R344="","",IF(R344&gt;0,1,0))</f>
        <v/>
      </c>
      <c r="AR344" s="16">
        <f>IF(S344="","",IF(S344&gt;0,1,0))</f>
        <v/>
      </c>
      <c r="AS344" s="16">
        <f>IF(T344="","",IF(T344&gt;0,1,0))</f>
        <v/>
      </c>
      <c r="AT344" s="17">
        <f>IF(Z344="","",IF(AT343="",Z344,MAX(AT343,Z344)))</f>
        <v/>
      </c>
      <c r="AU344" s="17">
        <f>IF(AA344="","",IF(AU343="",AA344,MAX(AU343,AA344)))</f>
        <v/>
      </c>
      <c r="AV344" s="17">
        <f>IF(AB344="","",IF(AV343="",AB344,MAX(AV343,AB344)))</f>
        <v/>
      </c>
      <c r="AW344" s="17">
        <f>IF(AC344="","",IF(AW343="",AC344,MAX(AW343,AC344)))</f>
        <v/>
      </c>
      <c r="AX344" s="17">
        <f>IF(AD344="","",IF(AX343="",AD344,MAX(AX343,AD344)))</f>
        <v/>
      </c>
      <c r="AY344" s="17">
        <f>IF(Z344="","",AT344-Z344)</f>
        <v/>
      </c>
      <c r="AZ344" s="17">
        <f>IF(AA344="","",AU344-AA344)</f>
        <v/>
      </c>
      <c r="BA344" s="17">
        <f>IF(AB344="","",AV344-AB344)</f>
        <v/>
      </c>
      <c r="BB344" s="17">
        <f>IF(AC344="","",AW344-AC344)</f>
        <v/>
      </c>
      <c r="BC344" s="17">
        <f>IF(AD344="","",AX344-AD344)</f>
        <v/>
      </c>
      <c r="BD344" s="17">
        <f>IF(OR(AE344="",B344=""),"",SUMIFS($AE$2:AE344,$B$2:B344,B344))</f>
        <v/>
      </c>
      <c r="BE344" s="17">
        <f>IF(OR(AF344="",B344=""),"",SUMIFS($AF$2:AF344,$B$2:B344,B344))</f>
        <v/>
      </c>
      <c r="BF344" s="17">
        <f>IF(OR(AG344="",B344=""),"",SUMIFS($AG$2:AG344,$B$2:B344,B344))</f>
        <v/>
      </c>
      <c r="BG344" s="17">
        <f>IF(OR(AH344="",B344=""),"",SUMIFS($AH$2:AH344,$B$2:B344,B344))</f>
        <v/>
      </c>
      <c r="BH344" s="17">
        <f>IF(OR(AI344="",B344=""),"",SUMIFS($AI$2:AI344,$B$2:B344,B344))</f>
        <v/>
      </c>
      <c r="BI344" s="17">
        <f>IF(AJ344="","",IF(BI343="",AJ344,MAX(BI343,AJ344)))</f>
        <v/>
      </c>
      <c r="BJ344" s="17">
        <f>IF(AK344="","",IF(BJ343="",AK344,MAX(BJ343,AK344)))</f>
        <v/>
      </c>
      <c r="BK344" s="17">
        <f>IF(AL344="","",IF(BK343="",AL344,MAX(BK343,AL344)))</f>
        <v/>
      </c>
      <c r="BL344" s="17">
        <f>IF(AM344="","",IF(BL343="",AM344,MAX(BL343,AM344)))</f>
        <v/>
      </c>
      <c r="BM344" s="17">
        <f>IF(AN344="","",IF(BM343="",AN344,MAX(BM343,AN344)))</f>
        <v/>
      </c>
      <c r="BN344" s="17">
        <f>IF(AJ344="","",BI344-AJ344)</f>
        <v/>
      </c>
      <c r="BO344" s="17">
        <f>IF(AK344="","",BJ344-AK344)</f>
        <v/>
      </c>
      <c r="BP344" s="17">
        <f>IF(AL344="","",BK344-AL344)</f>
        <v/>
      </c>
      <c r="BQ344" s="17">
        <f>IF(AM344="","",BL344-AM344)</f>
        <v/>
      </c>
      <c r="BR344" s="17">
        <f>IF(AN344="","",BM344-AN344)</f>
        <v/>
      </c>
    </row>
    <row r="345">
      <c r="A345">
        <f>ROW()-1</f>
        <v/>
      </c>
      <c r="B345" s="9" t="n"/>
      <c r="C345" s="12" t="n"/>
      <c r="D345" s="11">
        <f>IF(B345="","",CHOOSE(WEEKDAY(B345,2),"Lu","Ma","Mi","Jo","Vi","Sa","Du"))</f>
        <v/>
      </c>
      <c r="E345" s="11">
        <f>IF(OR(B345="",C345=""),"",IF(OR(WEEKDAY(B345,2)=1,WEEKDAY(B345,2)=5),"D",IF(AND(C345&gt;=TIME(15,30,0),C345&lt;TIME(16,30,0)),"C",IF(AND(AND(WEEKDAY(B345,2)&gt;=2,WEEKDAY(B345,2)&lt;=4),C345&gt;=TIME(16,35,0),C345&lt;TIME(17,0,0)),"A1",IF(AND(AND(WEEKDAY(B345,2)&gt;=2,WEEKDAY(B345,2)&lt;=4),C345&gt;=TIME(17,0,0),C345&lt;TIME(18,0,0)),"A2",IF(AND(AND(WEEKDAY(B345,2)&gt;=2,WEEKDAY(B345,2)&lt;=4),C345&gt;=TIME(18,0,0),C345&lt;TIME(19,0,0)),"A3",IF(AND(AND(WEEKDAY(B345,2)&gt;=2,WEEKDAY(B345,2)&lt;=4),C345&gt;=TIME(22,0,0),C345&lt;TIME(22,45,0)),"B","Other")))))))</f>
        <v/>
      </c>
      <c r="F345" s="12" t="n"/>
      <c r="G345" s="12" t="n"/>
      <c r="H345" s="12" t="n"/>
      <c r="I345" s="12" t="n"/>
      <c r="J345" s="13" t="n"/>
      <c r="K345" s="13" t="n"/>
      <c r="L345" s="13" t="n"/>
      <c r="M345" s="13" t="n"/>
      <c r="N345" s="12" t="n"/>
      <c r="O345" s="12" t="n"/>
      <c r="P345" s="14">
        <f>IF(N345="","",IF(N345="SL",-1,K345/J345))</f>
        <v/>
      </c>
      <c r="Q345" s="14">
        <f>IF(N345="","",IF(OR(N345="SL",N345="TP0"),-1,L345/J345))</f>
        <v/>
      </c>
      <c r="R345" s="14">
        <f>IF(N345="","",IF(N345="TP2",M345/J345,-1))</f>
        <v/>
      </c>
      <c r="S345" s="14">
        <f>IF(N345="","",IF(N345="SL",-1,IF(N345="TP0",0.5*K345/J345,0.5*(K345+L345)/J345)))</f>
        <v/>
      </c>
      <c r="T345" s="14">
        <f>IF(N345="","",IF(N345="SL",-1,IF(N345="TP0",0.5*K345/J345-0.5,0.5*(K345+L345)/J345)))</f>
        <v/>
      </c>
      <c r="U345" s="15">
        <f>IF(P345="","",P345*J345/100*Config!$B$4)</f>
        <v/>
      </c>
      <c r="V345" s="15">
        <f>IF(Q345="","",Q345*J345/100*Config!$B$4)</f>
        <v/>
      </c>
      <c r="W345" s="15">
        <f>IF(R345="","",R345*J345/100*Config!$B$4)</f>
        <v/>
      </c>
      <c r="X345" s="15">
        <f>IF(S345="","",S345*J345/100*Config!$B$4)</f>
        <v/>
      </c>
      <c r="Y345" s="15">
        <f>IF(T345="","",T345*J345/100*Config!$B$4)</f>
        <v/>
      </c>
      <c r="Z345" s="15">
        <f>IF(U345="","",Config!$B$4 + SUM($U$2:U345))</f>
        <v/>
      </c>
      <c r="AA345" s="15">
        <f>IF(V345="","",Config!$B$4 + SUM($V$2:V345))</f>
        <v/>
      </c>
      <c r="AB345" s="15">
        <f>IF(W345="","",Config!$B$4 + SUM($W$2:W345))</f>
        <v/>
      </c>
      <c r="AC345" s="15">
        <f>IF(X345="","",Config!$B$4 + SUM($X$2:X345))</f>
        <v/>
      </c>
      <c r="AD345" s="15">
        <f>IF(Y345="","",Config!$B$4 + SUM($Y$2:Y345))</f>
        <v/>
      </c>
      <c r="AE345" s="15">
        <f>IF(P345="","",P345*J345/100*Config!$B$11)</f>
        <v/>
      </c>
      <c r="AF345" s="15">
        <f>IF(Q345="","",Q345*J345/100*Config!$B$11)</f>
        <v/>
      </c>
      <c r="AG345" s="15">
        <f>IF(R345="","",R345*J345/100*Config!$B$11)</f>
        <v/>
      </c>
      <c r="AH345" s="15">
        <f>IF(S345="","",S345*J345/100*Config!$B$11)</f>
        <v/>
      </c>
      <c r="AI345" s="15">
        <f>IF(T345="","",T345*J345/100*Config!$B$11)</f>
        <v/>
      </c>
      <c r="AJ345" s="15">
        <f>IF(AE345="","",Config!$B$9 + SUM($AE$2:AE345))</f>
        <v/>
      </c>
      <c r="AK345" s="15">
        <f>IF(AF345="","",Config!$B$9 + SUM($AF$2:AF345))</f>
        <v/>
      </c>
      <c r="AL345" s="15">
        <f>IF(AG345="","",Config!$B$9 + SUM($AG$2:AG345))</f>
        <v/>
      </c>
      <c r="AM345" s="15">
        <f>IF(AH345="","",Config!$B$9 + SUM($AH$2:AH345))</f>
        <v/>
      </c>
      <c r="AN345" s="15">
        <f>IF(AI345="","",Config!$B$9 + SUM($AI$2:AI345))</f>
        <v/>
      </c>
      <c r="AO345" s="16">
        <f>IF(P345="","",IF(P345&gt;0,1,0))</f>
        <v/>
      </c>
      <c r="AP345" s="16">
        <f>IF(Q345="","",IF(Q345&gt;0,1,0))</f>
        <v/>
      </c>
      <c r="AQ345" s="16">
        <f>IF(R345="","",IF(R345&gt;0,1,0))</f>
        <v/>
      </c>
      <c r="AR345" s="16">
        <f>IF(S345="","",IF(S345&gt;0,1,0))</f>
        <v/>
      </c>
      <c r="AS345" s="16">
        <f>IF(T345="","",IF(T345&gt;0,1,0))</f>
        <v/>
      </c>
      <c r="AT345" s="17">
        <f>IF(Z345="","",IF(AT344="",Z345,MAX(AT344,Z345)))</f>
        <v/>
      </c>
      <c r="AU345" s="17">
        <f>IF(AA345="","",IF(AU344="",AA345,MAX(AU344,AA345)))</f>
        <v/>
      </c>
      <c r="AV345" s="17">
        <f>IF(AB345="","",IF(AV344="",AB345,MAX(AV344,AB345)))</f>
        <v/>
      </c>
      <c r="AW345" s="17">
        <f>IF(AC345="","",IF(AW344="",AC345,MAX(AW344,AC345)))</f>
        <v/>
      </c>
      <c r="AX345" s="17">
        <f>IF(AD345="","",IF(AX344="",AD345,MAX(AX344,AD345)))</f>
        <v/>
      </c>
      <c r="AY345" s="17">
        <f>IF(Z345="","",AT345-Z345)</f>
        <v/>
      </c>
      <c r="AZ345" s="17">
        <f>IF(AA345="","",AU345-AA345)</f>
        <v/>
      </c>
      <c r="BA345" s="17">
        <f>IF(AB345="","",AV345-AB345)</f>
        <v/>
      </c>
      <c r="BB345" s="17">
        <f>IF(AC345="","",AW345-AC345)</f>
        <v/>
      </c>
      <c r="BC345" s="17">
        <f>IF(AD345="","",AX345-AD345)</f>
        <v/>
      </c>
      <c r="BD345" s="17">
        <f>IF(OR(AE345="",B345=""),"",SUMIFS($AE$2:AE345,$B$2:B345,B345))</f>
        <v/>
      </c>
      <c r="BE345" s="17">
        <f>IF(OR(AF345="",B345=""),"",SUMIFS($AF$2:AF345,$B$2:B345,B345))</f>
        <v/>
      </c>
      <c r="BF345" s="17">
        <f>IF(OR(AG345="",B345=""),"",SUMIFS($AG$2:AG345,$B$2:B345,B345))</f>
        <v/>
      </c>
      <c r="BG345" s="17">
        <f>IF(OR(AH345="",B345=""),"",SUMIFS($AH$2:AH345,$B$2:B345,B345))</f>
        <v/>
      </c>
      <c r="BH345" s="17">
        <f>IF(OR(AI345="",B345=""),"",SUMIFS($AI$2:AI345,$B$2:B345,B345))</f>
        <v/>
      </c>
      <c r="BI345" s="17">
        <f>IF(AJ345="","",IF(BI344="",AJ345,MAX(BI344,AJ345)))</f>
        <v/>
      </c>
      <c r="BJ345" s="17">
        <f>IF(AK345="","",IF(BJ344="",AK345,MAX(BJ344,AK345)))</f>
        <v/>
      </c>
      <c r="BK345" s="17">
        <f>IF(AL345="","",IF(BK344="",AL345,MAX(BK344,AL345)))</f>
        <v/>
      </c>
      <c r="BL345" s="17">
        <f>IF(AM345="","",IF(BL344="",AM345,MAX(BL344,AM345)))</f>
        <v/>
      </c>
      <c r="BM345" s="17">
        <f>IF(AN345="","",IF(BM344="",AN345,MAX(BM344,AN345)))</f>
        <v/>
      </c>
      <c r="BN345" s="17">
        <f>IF(AJ345="","",BI345-AJ345)</f>
        <v/>
      </c>
      <c r="BO345" s="17">
        <f>IF(AK345="","",BJ345-AK345)</f>
        <v/>
      </c>
      <c r="BP345" s="17">
        <f>IF(AL345="","",BK345-AL345)</f>
        <v/>
      </c>
      <c r="BQ345" s="17">
        <f>IF(AM345="","",BL345-AM345)</f>
        <v/>
      </c>
      <c r="BR345" s="17">
        <f>IF(AN345="","",BM345-AN345)</f>
        <v/>
      </c>
    </row>
    <row r="346">
      <c r="A346">
        <f>ROW()-1</f>
        <v/>
      </c>
      <c r="B346" s="9" t="n"/>
      <c r="C346" s="12" t="n"/>
      <c r="D346" s="11">
        <f>IF(B346="","",CHOOSE(WEEKDAY(B346,2),"Lu","Ma","Mi","Jo","Vi","Sa","Du"))</f>
        <v/>
      </c>
      <c r="E346" s="11">
        <f>IF(OR(B346="",C346=""),"",IF(OR(WEEKDAY(B346,2)=1,WEEKDAY(B346,2)=5),"D",IF(AND(C346&gt;=TIME(15,30,0),C346&lt;TIME(16,30,0)),"C",IF(AND(AND(WEEKDAY(B346,2)&gt;=2,WEEKDAY(B346,2)&lt;=4),C346&gt;=TIME(16,35,0),C346&lt;TIME(17,0,0)),"A1",IF(AND(AND(WEEKDAY(B346,2)&gt;=2,WEEKDAY(B346,2)&lt;=4),C346&gt;=TIME(17,0,0),C346&lt;TIME(18,0,0)),"A2",IF(AND(AND(WEEKDAY(B346,2)&gt;=2,WEEKDAY(B346,2)&lt;=4),C346&gt;=TIME(18,0,0),C346&lt;TIME(19,0,0)),"A3",IF(AND(AND(WEEKDAY(B346,2)&gt;=2,WEEKDAY(B346,2)&lt;=4),C346&gt;=TIME(22,0,0),C346&lt;TIME(22,45,0)),"B","Other")))))))</f>
        <v/>
      </c>
      <c r="F346" s="12" t="n"/>
      <c r="G346" s="12" t="n"/>
      <c r="H346" s="12" t="n"/>
      <c r="I346" s="12" t="n"/>
      <c r="J346" s="13" t="n"/>
      <c r="K346" s="13" t="n"/>
      <c r="L346" s="13" t="n"/>
      <c r="M346" s="13" t="n"/>
      <c r="N346" s="12" t="n"/>
      <c r="O346" s="12" t="n"/>
      <c r="P346" s="14">
        <f>IF(N346="","",IF(N346="SL",-1,K346/J346))</f>
        <v/>
      </c>
      <c r="Q346" s="14">
        <f>IF(N346="","",IF(OR(N346="SL",N346="TP0"),-1,L346/J346))</f>
        <v/>
      </c>
      <c r="R346" s="14">
        <f>IF(N346="","",IF(N346="TP2",M346/J346,-1))</f>
        <v/>
      </c>
      <c r="S346" s="14">
        <f>IF(N346="","",IF(N346="SL",-1,IF(N346="TP0",0.5*K346/J346,0.5*(K346+L346)/J346)))</f>
        <v/>
      </c>
      <c r="T346" s="14">
        <f>IF(N346="","",IF(N346="SL",-1,IF(N346="TP0",0.5*K346/J346-0.5,0.5*(K346+L346)/J346)))</f>
        <v/>
      </c>
      <c r="U346" s="15">
        <f>IF(P346="","",P346*J346/100*Config!$B$4)</f>
        <v/>
      </c>
      <c r="V346" s="15">
        <f>IF(Q346="","",Q346*J346/100*Config!$B$4)</f>
        <v/>
      </c>
      <c r="W346" s="15">
        <f>IF(R346="","",R346*J346/100*Config!$B$4)</f>
        <v/>
      </c>
      <c r="X346" s="15">
        <f>IF(S346="","",S346*J346/100*Config!$B$4)</f>
        <v/>
      </c>
      <c r="Y346" s="15">
        <f>IF(T346="","",T346*J346/100*Config!$B$4)</f>
        <v/>
      </c>
      <c r="Z346" s="15">
        <f>IF(U346="","",Config!$B$4 + SUM($U$2:U346))</f>
        <v/>
      </c>
      <c r="AA346" s="15">
        <f>IF(V346="","",Config!$B$4 + SUM($V$2:V346))</f>
        <v/>
      </c>
      <c r="AB346" s="15">
        <f>IF(W346="","",Config!$B$4 + SUM($W$2:W346))</f>
        <v/>
      </c>
      <c r="AC346" s="15">
        <f>IF(X346="","",Config!$B$4 + SUM($X$2:X346))</f>
        <v/>
      </c>
      <c r="AD346" s="15">
        <f>IF(Y346="","",Config!$B$4 + SUM($Y$2:Y346))</f>
        <v/>
      </c>
      <c r="AE346" s="15">
        <f>IF(P346="","",P346*J346/100*Config!$B$11)</f>
        <v/>
      </c>
      <c r="AF346" s="15">
        <f>IF(Q346="","",Q346*J346/100*Config!$B$11)</f>
        <v/>
      </c>
      <c r="AG346" s="15">
        <f>IF(R346="","",R346*J346/100*Config!$B$11)</f>
        <v/>
      </c>
      <c r="AH346" s="15">
        <f>IF(S346="","",S346*J346/100*Config!$B$11)</f>
        <v/>
      </c>
      <c r="AI346" s="15">
        <f>IF(T346="","",T346*J346/100*Config!$B$11)</f>
        <v/>
      </c>
      <c r="AJ346" s="15">
        <f>IF(AE346="","",Config!$B$9 + SUM($AE$2:AE346))</f>
        <v/>
      </c>
      <c r="AK346" s="15">
        <f>IF(AF346="","",Config!$B$9 + SUM($AF$2:AF346))</f>
        <v/>
      </c>
      <c r="AL346" s="15">
        <f>IF(AG346="","",Config!$B$9 + SUM($AG$2:AG346))</f>
        <v/>
      </c>
      <c r="AM346" s="15">
        <f>IF(AH346="","",Config!$B$9 + SUM($AH$2:AH346))</f>
        <v/>
      </c>
      <c r="AN346" s="15">
        <f>IF(AI346="","",Config!$B$9 + SUM($AI$2:AI346))</f>
        <v/>
      </c>
      <c r="AO346" s="16">
        <f>IF(P346="","",IF(P346&gt;0,1,0))</f>
        <v/>
      </c>
      <c r="AP346" s="16">
        <f>IF(Q346="","",IF(Q346&gt;0,1,0))</f>
        <v/>
      </c>
      <c r="AQ346" s="16">
        <f>IF(R346="","",IF(R346&gt;0,1,0))</f>
        <v/>
      </c>
      <c r="AR346" s="16">
        <f>IF(S346="","",IF(S346&gt;0,1,0))</f>
        <v/>
      </c>
      <c r="AS346" s="16">
        <f>IF(T346="","",IF(T346&gt;0,1,0))</f>
        <v/>
      </c>
      <c r="AT346" s="17">
        <f>IF(Z346="","",IF(AT345="",Z346,MAX(AT345,Z346)))</f>
        <v/>
      </c>
      <c r="AU346" s="17">
        <f>IF(AA346="","",IF(AU345="",AA346,MAX(AU345,AA346)))</f>
        <v/>
      </c>
      <c r="AV346" s="17">
        <f>IF(AB346="","",IF(AV345="",AB346,MAX(AV345,AB346)))</f>
        <v/>
      </c>
      <c r="AW346" s="17">
        <f>IF(AC346="","",IF(AW345="",AC346,MAX(AW345,AC346)))</f>
        <v/>
      </c>
      <c r="AX346" s="17">
        <f>IF(AD346="","",IF(AX345="",AD346,MAX(AX345,AD346)))</f>
        <v/>
      </c>
      <c r="AY346" s="17">
        <f>IF(Z346="","",AT346-Z346)</f>
        <v/>
      </c>
      <c r="AZ346" s="17">
        <f>IF(AA346="","",AU346-AA346)</f>
        <v/>
      </c>
      <c r="BA346" s="17">
        <f>IF(AB346="","",AV346-AB346)</f>
        <v/>
      </c>
      <c r="BB346" s="17">
        <f>IF(AC346="","",AW346-AC346)</f>
        <v/>
      </c>
      <c r="BC346" s="17">
        <f>IF(AD346="","",AX346-AD346)</f>
        <v/>
      </c>
      <c r="BD346" s="17">
        <f>IF(OR(AE346="",B346=""),"",SUMIFS($AE$2:AE346,$B$2:B346,B346))</f>
        <v/>
      </c>
      <c r="BE346" s="17">
        <f>IF(OR(AF346="",B346=""),"",SUMIFS($AF$2:AF346,$B$2:B346,B346))</f>
        <v/>
      </c>
      <c r="BF346" s="17">
        <f>IF(OR(AG346="",B346=""),"",SUMIFS($AG$2:AG346,$B$2:B346,B346))</f>
        <v/>
      </c>
      <c r="BG346" s="17">
        <f>IF(OR(AH346="",B346=""),"",SUMIFS($AH$2:AH346,$B$2:B346,B346))</f>
        <v/>
      </c>
      <c r="BH346" s="17">
        <f>IF(OR(AI346="",B346=""),"",SUMIFS($AI$2:AI346,$B$2:B346,B346))</f>
        <v/>
      </c>
      <c r="BI346" s="17">
        <f>IF(AJ346="","",IF(BI345="",AJ346,MAX(BI345,AJ346)))</f>
        <v/>
      </c>
      <c r="BJ346" s="17">
        <f>IF(AK346="","",IF(BJ345="",AK346,MAX(BJ345,AK346)))</f>
        <v/>
      </c>
      <c r="BK346" s="17">
        <f>IF(AL346="","",IF(BK345="",AL346,MAX(BK345,AL346)))</f>
        <v/>
      </c>
      <c r="BL346" s="17">
        <f>IF(AM346="","",IF(BL345="",AM346,MAX(BL345,AM346)))</f>
        <v/>
      </c>
      <c r="BM346" s="17">
        <f>IF(AN346="","",IF(BM345="",AN346,MAX(BM345,AN346)))</f>
        <v/>
      </c>
      <c r="BN346" s="17">
        <f>IF(AJ346="","",BI346-AJ346)</f>
        <v/>
      </c>
      <c r="BO346" s="17">
        <f>IF(AK346="","",BJ346-AK346)</f>
        <v/>
      </c>
      <c r="BP346" s="17">
        <f>IF(AL346="","",BK346-AL346)</f>
        <v/>
      </c>
      <c r="BQ346" s="17">
        <f>IF(AM346="","",BL346-AM346)</f>
        <v/>
      </c>
      <c r="BR346" s="17">
        <f>IF(AN346="","",BM346-AN346)</f>
        <v/>
      </c>
    </row>
    <row r="347">
      <c r="A347">
        <f>ROW()-1</f>
        <v/>
      </c>
      <c r="B347" s="9" t="n"/>
      <c r="C347" s="12" t="n"/>
      <c r="D347" s="11">
        <f>IF(B347="","",CHOOSE(WEEKDAY(B347,2),"Lu","Ma","Mi","Jo","Vi","Sa","Du"))</f>
        <v/>
      </c>
      <c r="E347" s="11">
        <f>IF(OR(B347="",C347=""),"",IF(OR(WEEKDAY(B347,2)=1,WEEKDAY(B347,2)=5),"D",IF(AND(C347&gt;=TIME(15,30,0),C347&lt;TIME(16,30,0)),"C",IF(AND(AND(WEEKDAY(B347,2)&gt;=2,WEEKDAY(B347,2)&lt;=4),C347&gt;=TIME(16,35,0),C347&lt;TIME(17,0,0)),"A1",IF(AND(AND(WEEKDAY(B347,2)&gt;=2,WEEKDAY(B347,2)&lt;=4),C347&gt;=TIME(17,0,0),C347&lt;TIME(18,0,0)),"A2",IF(AND(AND(WEEKDAY(B347,2)&gt;=2,WEEKDAY(B347,2)&lt;=4),C347&gt;=TIME(18,0,0),C347&lt;TIME(19,0,0)),"A3",IF(AND(AND(WEEKDAY(B347,2)&gt;=2,WEEKDAY(B347,2)&lt;=4),C347&gt;=TIME(22,0,0),C347&lt;TIME(22,45,0)),"B","Other")))))))</f>
        <v/>
      </c>
      <c r="F347" s="12" t="n"/>
      <c r="G347" s="12" t="n"/>
      <c r="H347" s="12" t="n"/>
      <c r="I347" s="12" t="n"/>
      <c r="J347" s="13" t="n"/>
      <c r="K347" s="13" t="n"/>
      <c r="L347" s="13" t="n"/>
      <c r="M347" s="13" t="n"/>
      <c r="N347" s="12" t="n"/>
      <c r="O347" s="12" t="n"/>
      <c r="P347" s="14">
        <f>IF(N347="","",IF(N347="SL",-1,K347/J347))</f>
        <v/>
      </c>
      <c r="Q347" s="14">
        <f>IF(N347="","",IF(OR(N347="SL",N347="TP0"),-1,L347/J347))</f>
        <v/>
      </c>
      <c r="R347" s="14">
        <f>IF(N347="","",IF(N347="TP2",M347/J347,-1))</f>
        <v/>
      </c>
      <c r="S347" s="14">
        <f>IF(N347="","",IF(N347="SL",-1,IF(N347="TP0",0.5*K347/J347,0.5*(K347+L347)/J347)))</f>
        <v/>
      </c>
      <c r="T347" s="14">
        <f>IF(N347="","",IF(N347="SL",-1,IF(N347="TP0",0.5*K347/J347-0.5,0.5*(K347+L347)/J347)))</f>
        <v/>
      </c>
      <c r="U347" s="15">
        <f>IF(P347="","",P347*J347/100*Config!$B$4)</f>
        <v/>
      </c>
      <c r="V347" s="15">
        <f>IF(Q347="","",Q347*J347/100*Config!$B$4)</f>
        <v/>
      </c>
      <c r="W347" s="15">
        <f>IF(R347="","",R347*J347/100*Config!$B$4)</f>
        <v/>
      </c>
      <c r="X347" s="15">
        <f>IF(S347="","",S347*J347/100*Config!$B$4)</f>
        <v/>
      </c>
      <c r="Y347" s="15">
        <f>IF(T347="","",T347*J347/100*Config!$B$4)</f>
        <v/>
      </c>
      <c r="Z347" s="15">
        <f>IF(U347="","",Config!$B$4 + SUM($U$2:U347))</f>
        <v/>
      </c>
      <c r="AA347" s="15">
        <f>IF(V347="","",Config!$B$4 + SUM($V$2:V347))</f>
        <v/>
      </c>
      <c r="AB347" s="15">
        <f>IF(W347="","",Config!$B$4 + SUM($W$2:W347))</f>
        <v/>
      </c>
      <c r="AC347" s="15">
        <f>IF(X347="","",Config!$B$4 + SUM($X$2:X347))</f>
        <v/>
      </c>
      <c r="AD347" s="15">
        <f>IF(Y347="","",Config!$B$4 + SUM($Y$2:Y347))</f>
        <v/>
      </c>
      <c r="AE347" s="15">
        <f>IF(P347="","",P347*J347/100*Config!$B$11)</f>
        <v/>
      </c>
      <c r="AF347" s="15">
        <f>IF(Q347="","",Q347*J347/100*Config!$B$11)</f>
        <v/>
      </c>
      <c r="AG347" s="15">
        <f>IF(R347="","",R347*J347/100*Config!$B$11)</f>
        <v/>
      </c>
      <c r="AH347" s="15">
        <f>IF(S347="","",S347*J347/100*Config!$B$11)</f>
        <v/>
      </c>
      <c r="AI347" s="15">
        <f>IF(T347="","",T347*J347/100*Config!$B$11)</f>
        <v/>
      </c>
      <c r="AJ347" s="15">
        <f>IF(AE347="","",Config!$B$9 + SUM($AE$2:AE347))</f>
        <v/>
      </c>
      <c r="AK347" s="15">
        <f>IF(AF347="","",Config!$B$9 + SUM($AF$2:AF347))</f>
        <v/>
      </c>
      <c r="AL347" s="15">
        <f>IF(AG347="","",Config!$B$9 + SUM($AG$2:AG347))</f>
        <v/>
      </c>
      <c r="AM347" s="15">
        <f>IF(AH347="","",Config!$B$9 + SUM($AH$2:AH347))</f>
        <v/>
      </c>
      <c r="AN347" s="15">
        <f>IF(AI347="","",Config!$B$9 + SUM($AI$2:AI347))</f>
        <v/>
      </c>
      <c r="AO347" s="16">
        <f>IF(P347="","",IF(P347&gt;0,1,0))</f>
        <v/>
      </c>
      <c r="AP347" s="16">
        <f>IF(Q347="","",IF(Q347&gt;0,1,0))</f>
        <v/>
      </c>
      <c r="AQ347" s="16">
        <f>IF(R347="","",IF(R347&gt;0,1,0))</f>
        <v/>
      </c>
      <c r="AR347" s="16">
        <f>IF(S347="","",IF(S347&gt;0,1,0))</f>
        <v/>
      </c>
      <c r="AS347" s="16">
        <f>IF(T347="","",IF(T347&gt;0,1,0))</f>
        <v/>
      </c>
      <c r="AT347" s="17">
        <f>IF(Z347="","",IF(AT346="",Z347,MAX(AT346,Z347)))</f>
        <v/>
      </c>
      <c r="AU347" s="17">
        <f>IF(AA347="","",IF(AU346="",AA347,MAX(AU346,AA347)))</f>
        <v/>
      </c>
      <c r="AV347" s="17">
        <f>IF(AB347="","",IF(AV346="",AB347,MAX(AV346,AB347)))</f>
        <v/>
      </c>
      <c r="AW347" s="17">
        <f>IF(AC347="","",IF(AW346="",AC347,MAX(AW346,AC347)))</f>
        <v/>
      </c>
      <c r="AX347" s="17">
        <f>IF(AD347="","",IF(AX346="",AD347,MAX(AX346,AD347)))</f>
        <v/>
      </c>
      <c r="AY347" s="17">
        <f>IF(Z347="","",AT347-Z347)</f>
        <v/>
      </c>
      <c r="AZ347" s="17">
        <f>IF(AA347="","",AU347-AA347)</f>
        <v/>
      </c>
      <c r="BA347" s="17">
        <f>IF(AB347="","",AV347-AB347)</f>
        <v/>
      </c>
      <c r="BB347" s="17">
        <f>IF(AC347="","",AW347-AC347)</f>
        <v/>
      </c>
      <c r="BC347" s="17">
        <f>IF(AD347="","",AX347-AD347)</f>
        <v/>
      </c>
      <c r="BD347" s="17">
        <f>IF(OR(AE347="",B347=""),"",SUMIFS($AE$2:AE347,$B$2:B347,B347))</f>
        <v/>
      </c>
      <c r="BE347" s="17">
        <f>IF(OR(AF347="",B347=""),"",SUMIFS($AF$2:AF347,$B$2:B347,B347))</f>
        <v/>
      </c>
      <c r="BF347" s="17">
        <f>IF(OR(AG347="",B347=""),"",SUMIFS($AG$2:AG347,$B$2:B347,B347))</f>
        <v/>
      </c>
      <c r="BG347" s="17">
        <f>IF(OR(AH347="",B347=""),"",SUMIFS($AH$2:AH347,$B$2:B347,B347))</f>
        <v/>
      </c>
      <c r="BH347" s="17">
        <f>IF(OR(AI347="",B347=""),"",SUMIFS($AI$2:AI347,$B$2:B347,B347))</f>
        <v/>
      </c>
      <c r="BI347" s="17">
        <f>IF(AJ347="","",IF(BI346="",AJ347,MAX(BI346,AJ347)))</f>
        <v/>
      </c>
      <c r="BJ347" s="17">
        <f>IF(AK347="","",IF(BJ346="",AK347,MAX(BJ346,AK347)))</f>
        <v/>
      </c>
      <c r="BK347" s="17">
        <f>IF(AL347="","",IF(BK346="",AL347,MAX(BK346,AL347)))</f>
        <v/>
      </c>
      <c r="BL347" s="17">
        <f>IF(AM347="","",IF(BL346="",AM347,MAX(BL346,AM347)))</f>
        <v/>
      </c>
      <c r="BM347" s="17">
        <f>IF(AN347="","",IF(BM346="",AN347,MAX(BM346,AN347)))</f>
        <v/>
      </c>
      <c r="BN347" s="17">
        <f>IF(AJ347="","",BI347-AJ347)</f>
        <v/>
      </c>
      <c r="BO347" s="17">
        <f>IF(AK347="","",BJ347-AK347)</f>
        <v/>
      </c>
      <c r="BP347" s="17">
        <f>IF(AL347="","",BK347-AL347)</f>
        <v/>
      </c>
      <c r="BQ347" s="17">
        <f>IF(AM347="","",BL347-AM347)</f>
        <v/>
      </c>
      <c r="BR347" s="17">
        <f>IF(AN347="","",BM347-AN347)</f>
        <v/>
      </c>
    </row>
    <row r="348">
      <c r="A348">
        <f>ROW()-1</f>
        <v/>
      </c>
      <c r="B348" s="9" t="n"/>
      <c r="C348" s="12" t="n"/>
      <c r="D348" s="11">
        <f>IF(B348="","",CHOOSE(WEEKDAY(B348,2),"Lu","Ma","Mi","Jo","Vi","Sa","Du"))</f>
        <v/>
      </c>
      <c r="E348" s="11">
        <f>IF(OR(B348="",C348=""),"",IF(OR(WEEKDAY(B348,2)=1,WEEKDAY(B348,2)=5),"D",IF(AND(C348&gt;=TIME(15,30,0),C348&lt;TIME(16,30,0)),"C",IF(AND(AND(WEEKDAY(B348,2)&gt;=2,WEEKDAY(B348,2)&lt;=4),C348&gt;=TIME(16,35,0),C348&lt;TIME(17,0,0)),"A1",IF(AND(AND(WEEKDAY(B348,2)&gt;=2,WEEKDAY(B348,2)&lt;=4),C348&gt;=TIME(17,0,0),C348&lt;TIME(18,0,0)),"A2",IF(AND(AND(WEEKDAY(B348,2)&gt;=2,WEEKDAY(B348,2)&lt;=4),C348&gt;=TIME(18,0,0),C348&lt;TIME(19,0,0)),"A3",IF(AND(AND(WEEKDAY(B348,2)&gt;=2,WEEKDAY(B348,2)&lt;=4),C348&gt;=TIME(22,0,0),C348&lt;TIME(22,45,0)),"B","Other")))))))</f>
        <v/>
      </c>
      <c r="F348" s="12" t="n"/>
      <c r="G348" s="12" t="n"/>
      <c r="H348" s="12" t="n"/>
      <c r="I348" s="12" t="n"/>
      <c r="J348" s="13" t="n"/>
      <c r="K348" s="13" t="n"/>
      <c r="L348" s="13" t="n"/>
      <c r="M348" s="13" t="n"/>
      <c r="N348" s="12" t="n"/>
      <c r="O348" s="12" t="n"/>
      <c r="P348" s="14">
        <f>IF(N348="","",IF(N348="SL",-1,K348/J348))</f>
        <v/>
      </c>
      <c r="Q348" s="14">
        <f>IF(N348="","",IF(OR(N348="SL",N348="TP0"),-1,L348/J348))</f>
        <v/>
      </c>
      <c r="R348" s="14">
        <f>IF(N348="","",IF(N348="TP2",M348/J348,-1))</f>
        <v/>
      </c>
      <c r="S348" s="14">
        <f>IF(N348="","",IF(N348="SL",-1,IF(N348="TP0",0.5*K348/J348,0.5*(K348+L348)/J348)))</f>
        <v/>
      </c>
      <c r="T348" s="14">
        <f>IF(N348="","",IF(N348="SL",-1,IF(N348="TP0",0.5*K348/J348-0.5,0.5*(K348+L348)/J348)))</f>
        <v/>
      </c>
      <c r="U348" s="15">
        <f>IF(P348="","",P348*J348/100*Config!$B$4)</f>
        <v/>
      </c>
      <c r="V348" s="15">
        <f>IF(Q348="","",Q348*J348/100*Config!$B$4)</f>
        <v/>
      </c>
      <c r="W348" s="15">
        <f>IF(R348="","",R348*J348/100*Config!$B$4)</f>
        <v/>
      </c>
      <c r="X348" s="15">
        <f>IF(S348="","",S348*J348/100*Config!$B$4)</f>
        <v/>
      </c>
      <c r="Y348" s="15">
        <f>IF(T348="","",T348*J348/100*Config!$B$4)</f>
        <v/>
      </c>
      <c r="Z348" s="15">
        <f>IF(U348="","",Config!$B$4 + SUM($U$2:U348))</f>
        <v/>
      </c>
      <c r="AA348" s="15">
        <f>IF(V348="","",Config!$B$4 + SUM($V$2:V348))</f>
        <v/>
      </c>
      <c r="AB348" s="15">
        <f>IF(W348="","",Config!$B$4 + SUM($W$2:W348))</f>
        <v/>
      </c>
      <c r="AC348" s="15">
        <f>IF(X348="","",Config!$B$4 + SUM($X$2:X348))</f>
        <v/>
      </c>
      <c r="AD348" s="15">
        <f>IF(Y348="","",Config!$B$4 + SUM($Y$2:Y348))</f>
        <v/>
      </c>
      <c r="AE348" s="15">
        <f>IF(P348="","",P348*J348/100*Config!$B$11)</f>
        <v/>
      </c>
      <c r="AF348" s="15">
        <f>IF(Q348="","",Q348*J348/100*Config!$B$11)</f>
        <v/>
      </c>
      <c r="AG348" s="15">
        <f>IF(R348="","",R348*J348/100*Config!$B$11)</f>
        <v/>
      </c>
      <c r="AH348" s="15">
        <f>IF(S348="","",S348*J348/100*Config!$B$11)</f>
        <v/>
      </c>
      <c r="AI348" s="15">
        <f>IF(T348="","",T348*J348/100*Config!$B$11)</f>
        <v/>
      </c>
      <c r="AJ348" s="15">
        <f>IF(AE348="","",Config!$B$9 + SUM($AE$2:AE348))</f>
        <v/>
      </c>
      <c r="AK348" s="15">
        <f>IF(AF348="","",Config!$B$9 + SUM($AF$2:AF348))</f>
        <v/>
      </c>
      <c r="AL348" s="15">
        <f>IF(AG348="","",Config!$B$9 + SUM($AG$2:AG348))</f>
        <v/>
      </c>
      <c r="AM348" s="15">
        <f>IF(AH348="","",Config!$B$9 + SUM($AH$2:AH348))</f>
        <v/>
      </c>
      <c r="AN348" s="15">
        <f>IF(AI348="","",Config!$B$9 + SUM($AI$2:AI348))</f>
        <v/>
      </c>
      <c r="AO348" s="16">
        <f>IF(P348="","",IF(P348&gt;0,1,0))</f>
        <v/>
      </c>
      <c r="AP348" s="16">
        <f>IF(Q348="","",IF(Q348&gt;0,1,0))</f>
        <v/>
      </c>
      <c r="AQ348" s="16">
        <f>IF(R348="","",IF(R348&gt;0,1,0))</f>
        <v/>
      </c>
      <c r="AR348" s="16">
        <f>IF(S348="","",IF(S348&gt;0,1,0))</f>
        <v/>
      </c>
      <c r="AS348" s="16">
        <f>IF(T348="","",IF(T348&gt;0,1,0))</f>
        <v/>
      </c>
      <c r="AT348" s="17">
        <f>IF(Z348="","",IF(AT347="",Z348,MAX(AT347,Z348)))</f>
        <v/>
      </c>
      <c r="AU348" s="17">
        <f>IF(AA348="","",IF(AU347="",AA348,MAX(AU347,AA348)))</f>
        <v/>
      </c>
      <c r="AV348" s="17">
        <f>IF(AB348="","",IF(AV347="",AB348,MAX(AV347,AB348)))</f>
        <v/>
      </c>
      <c r="AW348" s="17">
        <f>IF(AC348="","",IF(AW347="",AC348,MAX(AW347,AC348)))</f>
        <v/>
      </c>
      <c r="AX348" s="17">
        <f>IF(AD348="","",IF(AX347="",AD348,MAX(AX347,AD348)))</f>
        <v/>
      </c>
      <c r="AY348" s="17">
        <f>IF(Z348="","",AT348-Z348)</f>
        <v/>
      </c>
      <c r="AZ348" s="17">
        <f>IF(AA348="","",AU348-AA348)</f>
        <v/>
      </c>
      <c r="BA348" s="17">
        <f>IF(AB348="","",AV348-AB348)</f>
        <v/>
      </c>
      <c r="BB348" s="17">
        <f>IF(AC348="","",AW348-AC348)</f>
        <v/>
      </c>
      <c r="BC348" s="17">
        <f>IF(AD348="","",AX348-AD348)</f>
        <v/>
      </c>
      <c r="BD348" s="17">
        <f>IF(OR(AE348="",B348=""),"",SUMIFS($AE$2:AE348,$B$2:B348,B348))</f>
        <v/>
      </c>
      <c r="BE348" s="17">
        <f>IF(OR(AF348="",B348=""),"",SUMIFS($AF$2:AF348,$B$2:B348,B348))</f>
        <v/>
      </c>
      <c r="BF348" s="17">
        <f>IF(OR(AG348="",B348=""),"",SUMIFS($AG$2:AG348,$B$2:B348,B348))</f>
        <v/>
      </c>
      <c r="BG348" s="17">
        <f>IF(OR(AH348="",B348=""),"",SUMIFS($AH$2:AH348,$B$2:B348,B348))</f>
        <v/>
      </c>
      <c r="BH348" s="17">
        <f>IF(OR(AI348="",B348=""),"",SUMIFS($AI$2:AI348,$B$2:B348,B348))</f>
        <v/>
      </c>
      <c r="BI348" s="17">
        <f>IF(AJ348="","",IF(BI347="",AJ348,MAX(BI347,AJ348)))</f>
        <v/>
      </c>
      <c r="BJ348" s="17">
        <f>IF(AK348="","",IF(BJ347="",AK348,MAX(BJ347,AK348)))</f>
        <v/>
      </c>
      <c r="BK348" s="17">
        <f>IF(AL348="","",IF(BK347="",AL348,MAX(BK347,AL348)))</f>
        <v/>
      </c>
      <c r="BL348" s="17">
        <f>IF(AM348="","",IF(BL347="",AM348,MAX(BL347,AM348)))</f>
        <v/>
      </c>
      <c r="BM348" s="17">
        <f>IF(AN348="","",IF(BM347="",AN348,MAX(BM347,AN348)))</f>
        <v/>
      </c>
      <c r="BN348" s="17">
        <f>IF(AJ348="","",BI348-AJ348)</f>
        <v/>
      </c>
      <c r="BO348" s="17">
        <f>IF(AK348="","",BJ348-AK348)</f>
        <v/>
      </c>
      <c r="BP348" s="17">
        <f>IF(AL348="","",BK348-AL348)</f>
        <v/>
      </c>
      <c r="BQ348" s="17">
        <f>IF(AM348="","",BL348-AM348)</f>
        <v/>
      </c>
      <c r="BR348" s="17">
        <f>IF(AN348="","",BM348-AN348)</f>
        <v/>
      </c>
    </row>
    <row r="349">
      <c r="A349">
        <f>ROW()-1</f>
        <v/>
      </c>
      <c r="B349" s="9" t="n"/>
      <c r="C349" s="12" t="n"/>
      <c r="D349" s="11">
        <f>IF(B349="","",CHOOSE(WEEKDAY(B349,2),"Lu","Ma","Mi","Jo","Vi","Sa","Du"))</f>
        <v/>
      </c>
      <c r="E349" s="11">
        <f>IF(OR(B349="",C349=""),"",IF(OR(WEEKDAY(B349,2)=1,WEEKDAY(B349,2)=5),"D",IF(AND(C349&gt;=TIME(15,30,0),C349&lt;TIME(16,30,0)),"C",IF(AND(AND(WEEKDAY(B349,2)&gt;=2,WEEKDAY(B349,2)&lt;=4),C349&gt;=TIME(16,35,0),C349&lt;TIME(17,0,0)),"A1",IF(AND(AND(WEEKDAY(B349,2)&gt;=2,WEEKDAY(B349,2)&lt;=4),C349&gt;=TIME(17,0,0),C349&lt;TIME(18,0,0)),"A2",IF(AND(AND(WEEKDAY(B349,2)&gt;=2,WEEKDAY(B349,2)&lt;=4),C349&gt;=TIME(18,0,0),C349&lt;TIME(19,0,0)),"A3",IF(AND(AND(WEEKDAY(B349,2)&gt;=2,WEEKDAY(B349,2)&lt;=4),C349&gt;=TIME(22,0,0),C349&lt;TIME(22,45,0)),"B","Other")))))))</f>
        <v/>
      </c>
      <c r="F349" s="12" t="n"/>
      <c r="G349" s="12" t="n"/>
      <c r="H349" s="12" t="n"/>
      <c r="I349" s="12" t="n"/>
      <c r="J349" s="13" t="n"/>
      <c r="K349" s="13" t="n"/>
      <c r="L349" s="13" t="n"/>
      <c r="M349" s="13" t="n"/>
      <c r="N349" s="12" t="n"/>
      <c r="O349" s="12" t="n"/>
      <c r="P349" s="14">
        <f>IF(N349="","",IF(N349="SL",-1,K349/J349))</f>
        <v/>
      </c>
      <c r="Q349" s="14">
        <f>IF(N349="","",IF(OR(N349="SL",N349="TP0"),-1,L349/J349))</f>
        <v/>
      </c>
      <c r="R349" s="14">
        <f>IF(N349="","",IF(N349="TP2",M349/J349,-1))</f>
        <v/>
      </c>
      <c r="S349" s="14">
        <f>IF(N349="","",IF(N349="SL",-1,IF(N349="TP0",0.5*K349/J349,0.5*(K349+L349)/J349)))</f>
        <v/>
      </c>
      <c r="T349" s="14">
        <f>IF(N349="","",IF(N349="SL",-1,IF(N349="TP0",0.5*K349/J349-0.5,0.5*(K349+L349)/J349)))</f>
        <v/>
      </c>
      <c r="U349" s="15">
        <f>IF(P349="","",P349*J349/100*Config!$B$4)</f>
        <v/>
      </c>
      <c r="V349" s="15">
        <f>IF(Q349="","",Q349*J349/100*Config!$B$4)</f>
        <v/>
      </c>
      <c r="W349" s="15">
        <f>IF(R349="","",R349*J349/100*Config!$B$4)</f>
        <v/>
      </c>
      <c r="X349" s="15">
        <f>IF(S349="","",S349*J349/100*Config!$B$4)</f>
        <v/>
      </c>
      <c r="Y349" s="15">
        <f>IF(T349="","",T349*J349/100*Config!$B$4)</f>
        <v/>
      </c>
      <c r="Z349" s="15">
        <f>IF(U349="","",Config!$B$4 + SUM($U$2:U349))</f>
        <v/>
      </c>
      <c r="AA349" s="15">
        <f>IF(V349="","",Config!$B$4 + SUM($V$2:V349))</f>
        <v/>
      </c>
      <c r="AB349" s="15">
        <f>IF(W349="","",Config!$B$4 + SUM($W$2:W349))</f>
        <v/>
      </c>
      <c r="AC349" s="15">
        <f>IF(X349="","",Config!$B$4 + SUM($X$2:X349))</f>
        <v/>
      </c>
      <c r="AD349" s="15">
        <f>IF(Y349="","",Config!$B$4 + SUM($Y$2:Y349))</f>
        <v/>
      </c>
      <c r="AE349" s="15">
        <f>IF(P349="","",P349*J349/100*Config!$B$11)</f>
        <v/>
      </c>
      <c r="AF349" s="15">
        <f>IF(Q349="","",Q349*J349/100*Config!$B$11)</f>
        <v/>
      </c>
      <c r="AG349" s="15">
        <f>IF(R349="","",R349*J349/100*Config!$B$11)</f>
        <v/>
      </c>
      <c r="AH349" s="15">
        <f>IF(S349="","",S349*J349/100*Config!$B$11)</f>
        <v/>
      </c>
      <c r="AI349" s="15">
        <f>IF(T349="","",T349*J349/100*Config!$B$11)</f>
        <v/>
      </c>
      <c r="AJ349" s="15">
        <f>IF(AE349="","",Config!$B$9 + SUM($AE$2:AE349))</f>
        <v/>
      </c>
      <c r="AK349" s="15">
        <f>IF(AF349="","",Config!$B$9 + SUM($AF$2:AF349))</f>
        <v/>
      </c>
      <c r="AL349" s="15">
        <f>IF(AG349="","",Config!$B$9 + SUM($AG$2:AG349))</f>
        <v/>
      </c>
      <c r="AM349" s="15">
        <f>IF(AH349="","",Config!$B$9 + SUM($AH$2:AH349))</f>
        <v/>
      </c>
      <c r="AN349" s="15">
        <f>IF(AI349="","",Config!$B$9 + SUM($AI$2:AI349))</f>
        <v/>
      </c>
      <c r="AO349" s="16">
        <f>IF(P349="","",IF(P349&gt;0,1,0))</f>
        <v/>
      </c>
      <c r="AP349" s="16">
        <f>IF(Q349="","",IF(Q349&gt;0,1,0))</f>
        <v/>
      </c>
      <c r="AQ349" s="16">
        <f>IF(R349="","",IF(R349&gt;0,1,0))</f>
        <v/>
      </c>
      <c r="AR349" s="16">
        <f>IF(S349="","",IF(S349&gt;0,1,0))</f>
        <v/>
      </c>
      <c r="AS349" s="16">
        <f>IF(T349="","",IF(T349&gt;0,1,0))</f>
        <v/>
      </c>
      <c r="AT349" s="17">
        <f>IF(Z349="","",IF(AT348="",Z349,MAX(AT348,Z349)))</f>
        <v/>
      </c>
      <c r="AU349" s="17">
        <f>IF(AA349="","",IF(AU348="",AA349,MAX(AU348,AA349)))</f>
        <v/>
      </c>
      <c r="AV349" s="17">
        <f>IF(AB349="","",IF(AV348="",AB349,MAX(AV348,AB349)))</f>
        <v/>
      </c>
      <c r="AW349" s="17">
        <f>IF(AC349="","",IF(AW348="",AC349,MAX(AW348,AC349)))</f>
        <v/>
      </c>
      <c r="AX349" s="17">
        <f>IF(AD349="","",IF(AX348="",AD349,MAX(AX348,AD349)))</f>
        <v/>
      </c>
      <c r="AY349" s="17">
        <f>IF(Z349="","",AT349-Z349)</f>
        <v/>
      </c>
      <c r="AZ349" s="17">
        <f>IF(AA349="","",AU349-AA349)</f>
        <v/>
      </c>
      <c r="BA349" s="17">
        <f>IF(AB349="","",AV349-AB349)</f>
        <v/>
      </c>
      <c r="BB349" s="17">
        <f>IF(AC349="","",AW349-AC349)</f>
        <v/>
      </c>
      <c r="BC349" s="17">
        <f>IF(AD349="","",AX349-AD349)</f>
        <v/>
      </c>
      <c r="BD349" s="17">
        <f>IF(OR(AE349="",B349=""),"",SUMIFS($AE$2:AE349,$B$2:B349,B349))</f>
        <v/>
      </c>
      <c r="BE349" s="17">
        <f>IF(OR(AF349="",B349=""),"",SUMIFS($AF$2:AF349,$B$2:B349,B349))</f>
        <v/>
      </c>
      <c r="BF349" s="17">
        <f>IF(OR(AG349="",B349=""),"",SUMIFS($AG$2:AG349,$B$2:B349,B349))</f>
        <v/>
      </c>
      <c r="BG349" s="17">
        <f>IF(OR(AH349="",B349=""),"",SUMIFS($AH$2:AH349,$B$2:B349,B349))</f>
        <v/>
      </c>
      <c r="BH349" s="17">
        <f>IF(OR(AI349="",B349=""),"",SUMIFS($AI$2:AI349,$B$2:B349,B349))</f>
        <v/>
      </c>
      <c r="BI349" s="17">
        <f>IF(AJ349="","",IF(BI348="",AJ349,MAX(BI348,AJ349)))</f>
        <v/>
      </c>
      <c r="BJ349" s="17">
        <f>IF(AK349="","",IF(BJ348="",AK349,MAX(BJ348,AK349)))</f>
        <v/>
      </c>
      <c r="BK349" s="17">
        <f>IF(AL349="","",IF(BK348="",AL349,MAX(BK348,AL349)))</f>
        <v/>
      </c>
      <c r="BL349" s="17">
        <f>IF(AM349="","",IF(BL348="",AM349,MAX(BL348,AM349)))</f>
        <v/>
      </c>
      <c r="BM349" s="17">
        <f>IF(AN349="","",IF(BM348="",AN349,MAX(BM348,AN349)))</f>
        <v/>
      </c>
      <c r="BN349" s="17">
        <f>IF(AJ349="","",BI349-AJ349)</f>
        <v/>
      </c>
      <c r="BO349" s="17">
        <f>IF(AK349="","",BJ349-AK349)</f>
        <v/>
      </c>
      <c r="BP349" s="17">
        <f>IF(AL349="","",BK349-AL349)</f>
        <v/>
      </c>
      <c r="BQ349" s="17">
        <f>IF(AM349="","",BL349-AM349)</f>
        <v/>
      </c>
      <c r="BR349" s="17">
        <f>IF(AN349="","",BM349-AN349)</f>
        <v/>
      </c>
    </row>
    <row r="350">
      <c r="A350">
        <f>ROW()-1</f>
        <v/>
      </c>
      <c r="B350" s="9" t="n"/>
      <c r="C350" s="12" t="n"/>
      <c r="D350" s="11">
        <f>IF(B350="","",CHOOSE(WEEKDAY(B350,2),"Lu","Ma","Mi","Jo","Vi","Sa","Du"))</f>
        <v/>
      </c>
      <c r="E350" s="11">
        <f>IF(OR(B350="",C350=""),"",IF(OR(WEEKDAY(B350,2)=1,WEEKDAY(B350,2)=5),"D",IF(AND(C350&gt;=TIME(15,30,0),C350&lt;TIME(16,30,0)),"C",IF(AND(AND(WEEKDAY(B350,2)&gt;=2,WEEKDAY(B350,2)&lt;=4),C350&gt;=TIME(16,35,0),C350&lt;TIME(17,0,0)),"A1",IF(AND(AND(WEEKDAY(B350,2)&gt;=2,WEEKDAY(B350,2)&lt;=4),C350&gt;=TIME(17,0,0),C350&lt;TIME(18,0,0)),"A2",IF(AND(AND(WEEKDAY(B350,2)&gt;=2,WEEKDAY(B350,2)&lt;=4),C350&gt;=TIME(18,0,0),C350&lt;TIME(19,0,0)),"A3",IF(AND(AND(WEEKDAY(B350,2)&gt;=2,WEEKDAY(B350,2)&lt;=4),C350&gt;=TIME(22,0,0),C350&lt;TIME(22,45,0)),"B","Other")))))))</f>
        <v/>
      </c>
      <c r="F350" s="12" t="n"/>
      <c r="G350" s="12" t="n"/>
      <c r="H350" s="12" t="n"/>
      <c r="I350" s="12" t="n"/>
      <c r="J350" s="13" t="n"/>
      <c r="K350" s="13" t="n"/>
      <c r="L350" s="13" t="n"/>
      <c r="M350" s="13" t="n"/>
      <c r="N350" s="12" t="n"/>
      <c r="O350" s="12" t="n"/>
      <c r="P350" s="14">
        <f>IF(N350="","",IF(N350="SL",-1,K350/J350))</f>
        <v/>
      </c>
      <c r="Q350" s="14">
        <f>IF(N350="","",IF(OR(N350="SL",N350="TP0"),-1,L350/J350))</f>
        <v/>
      </c>
      <c r="R350" s="14">
        <f>IF(N350="","",IF(N350="TP2",M350/J350,-1))</f>
        <v/>
      </c>
      <c r="S350" s="14">
        <f>IF(N350="","",IF(N350="SL",-1,IF(N350="TP0",0.5*K350/J350,0.5*(K350+L350)/J350)))</f>
        <v/>
      </c>
      <c r="T350" s="14">
        <f>IF(N350="","",IF(N350="SL",-1,IF(N350="TP0",0.5*K350/J350-0.5,0.5*(K350+L350)/J350)))</f>
        <v/>
      </c>
      <c r="U350" s="15">
        <f>IF(P350="","",P350*J350/100*Config!$B$4)</f>
        <v/>
      </c>
      <c r="V350" s="15">
        <f>IF(Q350="","",Q350*J350/100*Config!$B$4)</f>
        <v/>
      </c>
      <c r="W350" s="15">
        <f>IF(R350="","",R350*J350/100*Config!$B$4)</f>
        <v/>
      </c>
      <c r="X350" s="15">
        <f>IF(S350="","",S350*J350/100*Config!$B$4)</f>
        <v/>
      </c>
      <c r="Y350" s="15">
        <f>IF(T350="","",T350*J350/100*Config!$B$4)</f>
        <v/>
      </c>
      <c r="Z350" s="15">
        <f>IF(U350="","",Config!$B$4 + SUM($U$2:U350))</f>
        <v/>
      </c>
      <c r="AA350" s="15">
        <f>IF(V350="","",Config!$B$4 + SUM($V$2:V350))</f>
        <v/>
      </c>
      <c r="AB350" s="15">
        <f>IF(W350="","",Config!$B$4 + SUM($W$2:W350))</f>
        <v/>
      </c>
      <c r="AC350" s="15">
        <f>IF(X350="","",Config!$B$4 + SUM($X$2:X350))</f>
        <v/>
      </c>
      <c r="AD350" s="15">
        <f>IF(Y350="","",Config!$B$4 + SUM($Y$2:Y350))</f>
        <v/>
      </c>
      <c r="AE350" s="15">
        <f>IF(P350="","",P350*J350/100*Config!$B$11)</f>
        <v/>
      </c>
      <c r="AF350" s="15">
        <f>IF(Q350="","",Q350*J350/100*Config!$B$11)</f>
        <v/>
      </c>
      <c r="AG350" s="15">
        <f>IF(R350="","",R350*J350/100*Config!$B$11)</f>
        <v/>
      </c>
      <c r="AH350" s="15">
        <f>IF(S350="","",S350*J350/100*Config!$B$11)</f>
        <v/>
      </c>
      <c r="AI350" s="15">
        <f>IF(T350="","",T350*J350/100*Config!$B$11)</f>
        <v/>
      </c>
      <c r="AJ350" s="15">
        <f>IF(AE350="","",Config!$B$9 + SUM($AE$2:AE350))</f>
        <v/>
      </c>
      <c r="AK350" s="15">
        <f>IF(AF350="","",Config!$B$9 + SUM($AF$2:AF350))</f>
        <v/>
      </c>
      <c r="AL350" s="15">
        <f>IF(AG350="","",Config!$B$9 + SUM($AG$2:AG350))</f>
        <v/>
      </c>
      <c r="AM350" s="15">
        <f>IF(AH350="","",Config!$B$9 + SUM($AH$2:AH350))</f>
        <v/>
      </c>
      <c r="AN350" s="15">
        <f>IF(AI350="","",Config!$B$9 + SUM($AI$2:AI350))</f>
        <v/>
      </c>
      <c r="AO350" s="16">
        <f>IF(P350="","",IF(P350&gt;0,1,0))</f>
        <v/>
      </c>
      <c r="AP350" s="16">
        <f>IF(Q350="","",IF(Q350&gt;0,1,0))</f>
        <v/>
      </c>
      <c r="AQ350" s="16">
        <f>IF(R350="","",IF(R350&gt;0,1,0))</f>
        <v/>
      </c>
      <c r="AR350" s="16">
        <f>IF(S350="","",IF(S350&gt;0,1,0))</f>
        <v/>
      </c>
      <c r="AS350" s="16">
        <f>IF(T350="","",IF(T350&gt;0,1,0))</f>
        <v/>
      </c>
      <c r="AT350" s="17">
        <f>IF(Z350="","",IF(AT349="",Z350,MAX(AT349,Z350)))</f>
        <v/>
      </c>
      <c r="AU350" s="17">
        <f>IF(AA350="","",IF(AU349="",AA350,MAX(AU349,AA350)))</f>
        <v/>
      </c>
      <c r="AV350" s="17">
        <f>IF(AB350="","",IF(AV349="",AB350,MAX(AV349,AB350)))</f>
        <v/>
      </c>
      <c r="AW350" s="17">
        <f>IF(AC350="","",IF(AW349="",AC350,MAX(AW349,AC350)))</f>
        <v/>
      </c>
      <c r="AX350" s="17">
        <f>IF(AD350="","",IF(AX349="",AD350,MAX(AX349,AD350)))</f>
        <v/>
      </c>
      <c r="AY350" s="17">
        <f>IF(Z350="","",AT350-Z350)</f>
        <v/>
      </c>
      <c r="AZ350" s="17">
        <f>IF(AA350="","",AU350-AA350)</f>
        <v/>
      </c>
      <c r="BA350" s="17">
        <f>IF(AB350="","",AV350-AB350)</f>
        <v/>
      </c>
      <c r="BB350" s="17">
        <f>IF(AC350="","",AW350-AC350)</f>
        <v/>
      </c>
      <c r="BC350" s="17">
        <f>IF(AD350="","",AX350-AD350)</f>
        <v/>
      </c>
      <c r="BD350" s="17">
        <f>IF(OR(AE350="",B350=""),"",SUMIFS($AE$2:AE350,$B$2:B350,B350))</f>
        <v/>
      </c>
      <c r="BE350" s="17">
        <f>IF(OR(AF350="",B350=""),"",SUMIFS($AF$2:AF350,$B$2:B350,B350))</f>
        <v/>
      </c>
      <c r="BF350" s="17">
        <f>IF(OR(AG350="",B350=""),"",SUMIFS($AG$2:AG350,$B$2:B350,B350))</f>
        <v/>
      </c>
      <c r="BG350" s="17">
        <f>IF(OR(AH350="",B350=""),"",SUMIFS($AH$2:AH350,$B$2:B350,B350))</f>
        <v/>
      </c>
      <c r="BH350" s="17">
        <f>IF(OR(AI350="",B350=""),"",SUMIFS($AI$2:AI350,$B$2:B350,B350))</f>
        <v/>
      </c>
      <c r="BI350" s="17">
        <f>IF(AJ350="","",IF(BI349="",AJ350,MAX(BI349,AJ350)))</f>
        <v/>
      </c>
      <c r="BJ350" s="17">
        <f>IF(AK350="","",IF(BJ349="",AK350,MAX(BJ349,AK350)))</f>
        <v/>
      </c>
      <c r="BK350" s="17">
        <f>IF(AL350="","",IF(BK349="",AL350,MAX(BK349,AL350)))</f>
        <v/>
      </c>
      <c r="BL350" s="17">
        <f>IF(AM350="","",IF(BL349="",AM350,MAX(BL349,AM350)))</f>
        <v/>
      </c>
      <c r="BM350" s="17">
        <f>IF(AN350="","",IF(BM349="",AN350,MAX(BM349,AN350)))</f>
        <v/>
      </c>
      <c r="BN350" s="17">
        <f>IF(AJ350="","",BI350-AJ350)</f>
        <v/>
      </c>
      <c r="BO350" s="17">
        <f>IF(AK350="","",BJ350-AK350)</f>
        <v/>
      </c>
      <c r="BP350" s="17">
        <f>IF(AL350="","",BK350-AL350)</f>
        <v/>
      </c>
      <c r="BQ350" s="17">
        <f>IF(AM350="","",BL350-AM350)</f>
        <v/>
      </c>
      <c r="BR350" s="17">
        <f>IF(AN350="","",BM350-AN350)</f>
        <v/>
      </c>
    </row>
    <row r="351">
      <c r="A351">
        <f>ROW()-1</f>
        <v/>
      </c>
      <c r="B351" s="9" t="n"/>
      <c r="C351" s="12" t="n"/>
      <c r="D351" s="11">
        <f>IF(B351="","",CHOOSE(WEEKDAY(B351,2),"Lu","Ma","Mi","Jo","Vi","Sa","Du"))</f>
        <v/>
      </c>
      <c r="E351" s="11">
        <f>IF(OR(B351="",C351=""),"",IF(OR(WEEKDAY(B351,2)=1,WEEKDAY(B351,2)=5),"D",IF(AND(C351&gt;=TIME(15,30,0),C351&lt;TIME(16,30,0)),"C",IF(AND(AND(WEEKDAY(B351,2)&gt;=2,WEEKDAY(B351,2)&lt;=4),C351&gt;=TIME(16,35,0),C351&lt;TIME(17,0,0)),"A1",IF(AND(AND(WEEKDAY(B351,2)&gt;=2,WEEKDAY(B351,2)&lt;=4),C351&gt;=TIME(17,0,0),C351&lt;TIME(18,0,0)),"A2",IF(AND(AND(WEEKDAY(B351,2)&gt;=2,WEEKDAY(B351,2)&lt;=4),C351&gt;=TIME(18,0,0),C351&lt;TIME(19,0,0)),"A3",IF(AND(AND(WEEKDAY(B351,2)&gt;=2,WEEKDAY(B351,2)&lt;=4),C351&gt;=TIME(22,0,0),C351&lt;TIME(22,45,0)),"B","Other")))))))</f>
        <v/>
      </c>
      <c r="F351" s="12" t="n"/>
      <c r="G351" s="12" t="n"/>
      <c r="H351" s="12" t="n"/>
      <c r="I351" s="12" t="n"/>
      <c r="J351" s="13" t="n"/>
      <c r="K351" s="13" t="n"/>
      <c r="L351" s="13" t="n"/>
      <c r="M351" s="13" t="n"/>
      <c r="N351" s="12" t="n"/>
      <c r="O351" s="12" t="n"/>
      <c r="P351" s="14">
        <f>IF(N351="","",IF(N351="SL",-1,K351/J351))</f>
        <v/>
      </c>
      <c r="Q351" s="14">
        <f>IF(N351="","",IF(OR(N351="SL",N351="TP0"),-1,L351/J351))</f>
        <v/>
      </c>
      <c r="R351" s="14">
        <f>IF(N351="","",IF(N351="TP2",M351/J351,-1))</f>
        <v/>
      </c>
      <c r="S351" s="14">
        <f>IF(N351="","",IF(N351="SL",-1,IF(N351="TP0",0.5*K351/J351,0.5*(K351+L351)/J351)))</f>
        <v/>
      </c>
      <c r="T351" s="14">
        <f>IF(N351="","",IF(N351="SL",-1,IF(N351="TP0",0.5*K351/J351-0.5,0.5*(K351+L351)/J351)))</f>
        <v/>
      </c>
      <c r="U351" s="15">
        <f>IF(P351="","",P351*J351/100*Config!$B$4)</f>
        <v/>
      </c>
      <c r="V351" s="15">
        <f>IF(Q351="","",Q351*J351/100*Config!$B$4)</f>
        <v/>
      </c>
      <c r="W351" s="15">
        <f>IF(R351="","",R351*J351/100*Config!$B$4)</f>
        <v/>
      </c>
      <c r="X351" s="15">
        <f>IF(S351="","",S351*J351/100*Config!$B$4)</f>
        <v/>
      </c>
      <c r="Y351" s="15">
        <f>IF(T351="","",T351*J351/100*Config!$B$4)</f>
        <v/>
      </c>
      <c r="Z351" s="15">
        <f>IF(U351="","",Config!$B$4 + SUM($U$2:U351))</f>
        <v/>
      </c>
      <c r="AA351" s="15">
        <f>IF(V351="","",Config!$B$4 + SUM($V$2:V351))</f>
        <v/>
      </c>
      <c r="AB351" s="15">
        <f>IF(W351="","",Config!$B$4 + SUM($W$2:W351))</f>
        <v/>
      </c>
      <c r="AC351" s="15">
        <f>IF(X351="","",Config!$B$4 + SUM($X$2:X351))</f>
        <v/>
      </c>
      <c r="AD351" s="15">
        <f>IF(Y351="","",Config!$B$4 + SUM($Y$2:Y351))</f>
        <v/>
      </c>
      <c r="AE351" s="15">
        <f>IF(P351="","",P351*J351/100*Config!$B$11)</f>
        <v/>
      </c>
      <c r="AF351" s="15">
        <f>IF(Q351="","",Q351*J351/100*Config!$B$11)</f>
        <v/>
      </c>
      <c r="AG351" s="15">
        <f>IF(R351="","",R351*J351/100*Config!$B$11)</f>
        <v/>
      </c>
      <c r="AH351" s="15">
        <f>IF(S351="","",S351*J351/100*Config!$B$11)</f>
        <v/>
      </c>
      <c r="AI351" s="15">
        <f>IF(T351="","",T351*J351/100*Config!$B$11)</f>
        <v/>
      </c>
      <c r="AJ351" s="15">
        <f>IF(AE351="","",Config!$B$9 + SUM($AE$2:AE351))</f>
        <v/>
      </c>
      <c r="AK351" s="15">
        <f>IF(AF351="","",Config!$B$9 + SUM($AF$2:AF351))</f>
        <v/>
      </c>
      <c r="AL351" s="15">
        <f>IF(AG351="","",Config!$B$9 + SUM($AG$2:AG351))</f>
        <v/>
      </c>
      <c r="AM351" s="15">
        <f>IF(AH351="","",Config!$B$9 + SUM($AH$2:AH351))</f>
        <v/>
      </c>
      <c r="AN351" s="15">
        <f>IF(AI351="","",Config!$B$9 + SUM($AI$2:AI351))</f>
        <v/>
      </c>
      <c r="AO351" s="16">
        <f>IF(P351="","",IF(P351&gt;0,1,0))</f>
        <v/>
      </c>
      <c r="AP351" s="16">
        <f>IF(Q351="","",IF(Q351&gt;0,1,0))</f>
        <v/>
      </c>
      <c r="AQ351" s="16">
        <f>IF(R351="","",IF(R351&gt;0,1,0))</f>
        <v/>
      </c>
      <c r="AR351" s="16">
        <f>IF(S351="","",IF(S351&gt;0,1,0))</f>
        <v/>
      </c>
      <c r="AS351" s="16">
        <f>IF(T351="","",IF(T351&gt;0,1,0))</f>
        <v/>
      </c>
      <c r="AT351" s="17">
        <f>IF(Z351="","",IF(AT350="",Z351,MAX(AT350,Z351)))</f>
        <v/>
      </c>
      <c r="AU351" s="17">
        <f>IF(AA351="","",IF(AU350="",AA351,MAX(AU350,AA351)))</f>
        <v/>
      </c>
      <c r="AV351" s="17">
        <f>IF(AB351="","",IF(AV350="",AB351,MAX(AV350,AB351)))</f>
        <v/>
      </c>
      <c r="AW351" s="17">
        <f>IF(AC351="","",IF(AW350="",AC351,MAX(AW350,AC351)))</f>
        <v/>
      </c>
      <c r="AX351" s="17">
        <f>IF(AD351="","",IF(AX350="",AD351,MAX(AX350,AD351)))</f>
        <v/>
      </c>
      <c r="AY351" s="17">
        <f>IF(Z351="","",AT351-Z351)</f>
        <v/>
      </c>
      <c r="AZ351" s="17">
        <f>IF(AA351="","",AU351-AA351)</f>
        <v/>
      </c>
      <c r="BA351" s="17">
        <f>IF(AB351="","",AV351-AB351)</f>
        <v/>
      </c>
      <c r="BB351" s="17">
        <f>IF(AC351="","",AW351-AC351)</f>
        <v/>
      </c>
      <c r="BC351" s="17">
        <f>IF(AD351="","",AX351-AD351)</f>
        <v/>
      </c>
      <c r="BD351" s="17">
        <f>IF(OR(AE351="",B351=""),"",SUMIFS($AE$2:AE351,$B$2:B351,B351))</f>
        <v/>
      </c>
      <c r="BE351" s="17">
        <f>IF(OR(AF351="",B351=""),"",SUMIFS($AF$2:AF351,$B$2:B351,B351))</f>
        <v/>
      </c>
      <c r="BF351" s="17">
        <f>IF(OR(AG351="",B351=""),"",SUMIFS($AG$2:AG351,$B$2:B351,B351))</f>
        <v/>
      </c>
      <c r="BG351" s="17">
        <f>IF(OR(AH351="",B351=""),"",SUMIFS($AH$2:AH351,$B$2:B351,B351))</f>
        <v/>
      </c>
      <c r="BH351" s="17">
        <f>IF(OR(AI351="",B351=""),"",SUMIFS($AI$2:AI351,$B$2:B351,B351))</f>
        <v/>
      </c>
      <c r="BI351" s="17">
        <f>IF(AJ351="","",IF(BI350="",AJ351,MAX(BI350,AJ351)))</f>
        <v/>
      </c>
      <c r="BJ351" s="17">
        <f>IF(AK351="","",IF(BJ350="",AK351,MAX(BJ350,AK351)))</f>
        <v/>
      </c>
      <c r="BK351" s="17">
        <f>IF(AL351="","",IF(BK350="",AL351,MAX(BK350,AL351)))</f>
        <v/>
      </c>
      <c r="BL351" s="17">
        <f>IF(AM351="","",IF(BL350="",AM351,MAX(BL350,AM351)))</f>
        <v/>
      </c>
      <c r="BM351" s="17">
        <f>IF(AN351="","",IF(BM350="",AN351,MAX(BM350,AN351)))</f>
        <v/>
      </c>
      <c r="BN351" s="17">
        <f>IF(AJ351="","",BI351-AJ351)</f>
        <v/>
      </c>
      <c r="BO351" s="17">
        <f>IF(AK351="","",BJ351-AK351)</f>
        <v/>
      </c>
      <c r="BP351" s="17">
        <f>IF(AL351="","",BK351-AL351)</f>
        <v/>
      </c>
      <c r="BQ351" s="17">
        <f>IF(AM351="","",BL351-AM351)</f>
        <v/>
      </c>
      <c r="BR351" s="17">
        <f>IF(AN351="","",BM351-AN351)</f>
        <v/>
      </c>
    </row>
    <row r="352">
      <c r="A352">
        <f>ROW()-1</f>
        <v/>
      </c>
      <c r="B352" s="9" t="n"/>
      <c r="C352" s="12" t="n"/>
      <c r="D352" s="11">
        <f>IF(B352="","",CHOOSE(WEEKDAY(B352,2),"Lu","Ma","Mi","Jo","Vi","Sa","Du"))</f>
        <v/>
      </c>
      <c r="E352" s="11">
        <f>IF(OR(B352="",C352=""),"",IF(OR(WEEKDAY(B352,2)=1,WEEKDAY(B352,2)=5),"D",IF(AND(C352&gt;=TIME(15,30,0),C352&lt;TIME(16,30,0)),"C",IF(AND(AND(WEEKDAY(B352,2)&gt;=2,WEEKDAY(B352,2)&lt;=4),C352&gt;=TIME(16,35,0),C352&lt;TIME(17,0,0)),"A1",IF(AND(AND(WEEKDAY(B352,2)&gt;=2,WEEKDAY(B352,2)&lt;=4),C352&gt;=TIME(17,0,0),C352&lt;TIME(18,0,0)),"A2",IF(AND(AND(WEEKDAY(B352,2)&gt;=2,WEEKDAY(B352,2)&lt;=4),C352&gt;=TIME(18,0,0),C352&lt;TIME(19,0,0)),"A3",IF(AND(AND(WEEKDAY(B352,2)&gt;=2,WEEKDAY(B352,2)&lt;=4),C352&gt;=TIME(22,0,0),C352&lt;TIME(22,45,0)),"B","Other")))))))</f>
        <v/>
      </c>
      <c r="F352" s="12" t="n"/>
      <c r="G352" s="12" t="n"/>
      <c r="H352" s="12" t="n"/>
      <c r="I352" s="12" t="n"/>
      <c r="J352" s="13" t="n"/>
      <c r="K352" s="13" t="n"/>
      <c r="L352" s="13" t="n"/>
      <c r="M352" s="13" t="n"/>
      <c r="N352" s="12" t="n"/>
      <c r="O352" s="12" t="n"/>
      <c r="P352" s="14">
        <f>IF(N352="","",IF(N352="SL",-1,K352/J352))</f>
        <v/>
      </c>
      <c r="Q352" s="14">
        <f>IF(N352="","",IF(OR(N352="SL",N352="TP0"),-1,L352/J352))</f>
        <v/>
      </c>
      <c r="R352" s="14">
        <f>IF(N352="","",IF(N352="TP2",M352/J352,-1))</f>
        <v/>
      </c>
      <c r="S352" s="14">
        <f>IF(N352="","",IF(N352="SL",-1,IF(N352="TP0",0.5*K352/J352,0.5*(K352+L352)/J352)))</f>
        <v/>
      </c>
      <c r="T352" s="14">
        <f>IF(N352="","",IF(N352="SL",-1,IF(N352="TP0",0.5*K352/J352-0.5,0.5*(K352+L352)/J352)))</f>
        <v/>
      </c>
      <c r="U352" s="15">
        <f>IF(P352="","",P352*J352/100*Config!$B$4)</f>
        <v/>
      </c>
      <c r="V352" s="15">
        <f>IF(Q352="","",Q352*J352/100*Config!$B$4)</f>
        <v/>
      </c>
      <c r="W352" s="15">
        <f>IF(R352="","",R352*J352/100*Config!$B$4)</f>
        <v/>
      </c>
      <c r="X352" s="15">
        <f>IF(S352="","",S352*J352/100*Config!$B$4)</f>
        <v/>
      </c>
      <c r="Y352" s="15">
        <f>IF(T352="","",T352*J352/100*Config!$B$4)</f>
        <v/>
      </c>
      <c r="Z352" s="15">
        <f>IF(U352="","",Config!$B$4 + SUM($U$2:U352))</f>
        <v/>
      </c>
      <c r="AA352" s="15">
        <f>IF(V352="","",Config!$B$4 + SUM($V$2:V352))</f>
        <v/>
      </c>
      <c r="AB352" s="15">
        <f>IF(W352="","",Config!$B$4 + SUM($W$2:W352))</f>
        <v/>
      </c>
      <c r="AC352" s="15">
        <f>IF(X352="","",Config!$B$4 + SUM($X$2:X352))</f>
        <v/>
      </c>
      <c r="AD352" s="15">
        <f>IF(Y352="","",Config!$B$4 + SUM($Y$2:Y352))</f>
        <v/>
      </c>
      <c r="AE352" s="15">
        <f>IF(P352="","",P352*J352/100*Config!$B$11)</f>
        <v/>
      </c>
      <c r="AF352" s="15">
        <f>IF(Q352="","",Q352*J352/100*Config!$B$11)</f>
        <v/>
      </c>
      <c r="AG352" s="15">
        <f>IF(R352="","",R352*J352/100*Config!$B$11)</f>
        <v/>
      </c>
      <c r="AH352" s="15">
        <f>IF(S352="","",S352*J352/100*Config!$B$11)</f>
        <v/>
      </c>
      <c r="AI352" s="15">
        <f>IF(T352="","",T352*J352/100*Config!$B$11)</f>
        <v/>
      </c>
      <c r="AJ352" s="15">
        <f>IF(AE352="","",Config!$B$9 + SUM($AE$2:AE352))</f>
        <v/>
      </c>
      <c r="AK352" s="15">
        <f>IF(AF352="","",Config!$B$9 + SUM($AF$2:AF352))</f>
        <v/>
      </c>
      <c r="AL352" s="15">
        <f>IF(AG352="","",Config!$B$9 + SUM($AG$2:AG352))</f>
        <v/>
      </c>
      <c r="AM352" s="15">
        <f>IF(AH352="","",Config!$B$9 + SUM($AH$2:AH352))</f>
        <v/>
      </c>
      <c r="AN352" s="15">
        <f>IF(AI352="","",Config!$B$9 + SUM($AI$2:AI352))</f>
        <v/>
      </c>
      <c r="AO352" s="16">
        <f>IF(P352="","",IF(P352&gt;0,1,0))</f>
        <v/>
      </c>
      <c r="AP352" s="16">
        <f>IF(Q352="","",IF(Q352&gt;0,1,0))</f>
        <v/>
      </c>
      <c r="AQ352" s="16">
        <f>IF(R352="","",IF(R352&gt;0,1,0))</f>
        <v/>
      </c>
      <c r="AR352" s="16">
        <f>IF(S352="","",IF(S352&gt;0,1,0))</f>
        <v/>
      </c>
      <c r="AS352" s="16">
        <f>IF(T352="","",IF(T352&gt;0,1,0))</f>
        <v/>
      </c>
      <c r="AT352" s="17">
        <f>IF(Z352="","",IF(AT351="",Z352,MAX(AT351,Z352)))</f>
        <v/>
      </c>
      <c r="AU352" s="17">
        <f>IF(AA352="","",IF(AU351="",AA352,MAX(AU351,AA352)))</f>
        <v/>
      </c>
      <c r="AV352" s="17">
        <f>IF(AB352="","",IF(AV351="",AB352,MAX(AV351,AB352)))</f>
        <v/>
      </c>
      <c r="AW352" s="17">
        <f>IF(AC352="","",IF(AW351="",AC352,MAX(AW351,AC352)))</f>
        <v/>
      </c>
      <c r="AX352" s="17">
        <f>IF(AD352="","",IF(AX351="",AD352,MAX(AX351,AD352)))</f>
        <v/>
      </c>
      <c r="AY352" s="17">
        <f>IF(Z352="","",AT352-Z352)</f>
        <v/>
      </c>
      <c r="AZ352" s="17">
        <f>IF(AA352="","",AU352-AA352)</f>
        <v/>
      </c>
      <c r="BA352" s="17">
        <f>IF(AB352="","",AV352-AB352)</f>
        <v/>
      </c>
      <c r="BB352" s="17">
        <f>IF(AC352="","",AW352-AC352)</f>
        <v/>
      </c>
      <c r="BC352" s="17">
        <f>IF(AD352="","",AX352-AD352)</f>
        <v/>
      </c>
      <c r="BD352" s="17">
        <f>IF(OR(AE352="",B352=""),"",SUMIFS($AE$2:AE352,$B$2:B352,B352))</f>
        <v/>
      </c>
      <c r="BE352" s="17">
        <f>IF(OR(AF352="",B352=""),"",SUMIFS($AF$2:AF352,$B$2:B352,B352))</f>
        <v/>
      </c>
      <c r="BF352" s="17">
        <f>IF(OR(AG352="",B352=""),"",SUMIFS($AG$2:AG352,$B$2:B352,B352))</f>
        <v/>
      </c>
      <c r="BG352" s="17">
        <f>IF(OR(AH352="",B352=""),"",SUMIFS($AH$2:AH352,$B$2:B352,B352))</f>
        <v/>
      </c>
      <c r="BH352" s="17">
        <f>IF(OR(AI352="",B352=""),"",SUMIFS($AI$2:AI352,$B$2:B352,B352))</f>
        <v/>
      </c>
      <c r="BI352" s="17">
        <f>IF(AJ352="","",IF(BI351="",AJ352,MAX(BI351,AJ352)))</f>
        <v/>
      </c>
      <c r="BJ352" s="17">
        <f>IF(AK352="","",IF(BJ351="",AK352,MAX(BJ351,AK352)))</f>
        <v/>
      </c>
      <c r="BK352" s="17">
        <f>IF(AL352="","",IF(BK351="",AL352,MAX(BK351,AL352)))</f>
        <v/>
      </c>
      <c r="BL352" s="17">
        <f>IF(AM352="","",IF(BL351="",AM352,MAX(BL351,AM352)))</f>
        <v/>
      </c>
      <c r="BM352" s="17">
        <f>IF(AN352="","",IF(BM351="",AN352,MAX(BM351,AN352)))</f>
        <v/>
      </c>
      <c r="BN352" s="17">
        <f>IF(AJ352="","",BI352-AJ352)</f>
        <v/>
      </c>
      <c r="BO352" s="17">
        <f>IF(AK352="","",BJ352-AK352)</f>
        <v/>
      </c>
      <c r="BP352" s="17">
        <f>IF(AL352="","",BK352-AL352)</f>
        <v/>
      </c>
      <c r="BQ352" s="17">
        <f>IF(AM352="","",BL352-AM352)</f>
        <v/>
      </c>
      <c r="BR352" s="17">
        <f>IF(AN352="","",BM352-AN352)</f>
        <v/>
      </c>
    </row>
    <row r="353">
      <c r="A353">
        <f>ROW()-1</f>
        <v/>
      </c>
      <c r="B353" s="9" t="n"/>
      <c r="C353" s="12" t="n"/>
      <c r="D353" s="11">
        <f>IF(B353="","",CHOOSE(WEEKDAY(B353,2),"Lu","Ma","Mi","Jo","Vi","Sa","Du"))</f>
        <v/>
      </c>
      <c r="E353" s="11">
        <f>IF(OR(B353="",C353=""),"",IF(OR(WEEKDAY(B353,2)=1,WEEKDAY(B353,2)=5),"D",IF(AND(C353&gt;=TIME(15,30,0),C353&lt;TIME(16,30,0)),"C",IF(AND(AND(WEEKDAY(B353,2)&gt;=2,WEEKDAY(B353,2)&lt;=4),C353&gt;=TIME(16,35,0),C353&lt;TIME(17,0,0)),"A1",IF(AND(AND(WEEKDAY(B353,2)&gt;=2,WEEKDAY(B353,2)&lt;=4),C353&gt;=TIME(17,0,0),C353&lt;TIME(18,0,0)),"A2",IF(AND(AND(WEEKDAY(B353,2)&gt;=2,WEEKDAY(B353,2)&lt;=4),C353&gt;=TIME(18,0,0),C353&lt;TIME(19,0,0)),"A3",IF(AND(AND(WEEKDAY(B353,2)&gt;=2,WEEKDAY(B353,2)&lt;=4),C353&gt;=TIME(22,0,0),C353&lt;TIME(22,45,0)),"B","Other")))))))</f>
        <v/>
      </c>
      <c r="F353" s="12" t="n"/>
      <c r="G353" s="12" t="n"/>
      <c r="H353" s="12" t="n"/>
      <c r="I353" s="12" t="n"/>
      <c r="J353" s="13" t="n"/>
      <c r="K353" s="13" t="n"/>
      <c r="L353" s="13" t="n"/>
      <c r="M353" s="13" t="n"/>
      <c r="N353" s="12" t="n"/>
      <c r="O353" s="12" t="n"/>
      <c r="P353" s="14">
        <f>IF(N353="","",IF(N353="SL",-1,K353/J353))</f>
        <v/>
      </c>
      <c r="Q353" s="14">
        <f>IF(N353="","",IF(OR(N353="SL",N353="TP0"),-1,L353/J353))</f>
        <v/>
      </c>
      <c r="R353" s="14">
        <f>IF(N353="","",IF(N353="TP2",M353/J353,-1))</f>
        <v/>
      </c>
      <c r="S353" s="14">
        <f>IF(N353="","",IF(N353="SL",-1,IF(N353="TP0",0.5*K353/J353,0.5*(K353+L353)/J353)))</f>
        <v/>
      </c>
      <c r="T353" s="14">
        <f>IF(N353="","",IF(N353="SL",-1,IF(N353="TP0",0.5*K353/J353-0.5,0.5*(K353+L353)/J353)))</f>
        <v/>
      </c>
      <c r="U353" s="15">
        <f>IF(P353="","",P353*J353/100*Config!$B$4)</f>
        <v/>
      </c>
      <c r="V353" s="15">
        <f>IF(Q353="","",Q353*J353/100*Config!$B$4)</f>
        <v/>
      </c>
      <c r="W353" s="15">
        <f>IF(R353="","",R353*J353/100*Config!$B$4)</f>
        <v/>
      </c>
      <c r="X353" s="15">
        <f>IF(S353="","",S353*J353/100*Config!$B$4)</f>
        <v/>
      </c>
      <c r="Y353" s="15">
        <f>IF(T353="","",T353*J353/100*Config!$B$4)</f>
        <v/>
      </c>
      <c r="Z353" s="15">
        <f>IF(U353="","",Config!$B$4 + SUM($U$2:U353))</f>
        <v/>
      </c>
      <c r="AA353" s="15">
        <f>IF(V353="","",Config!$B$4 + SUM($V$2:V353))</f>
        <v/>
      </c>
      <c r="AB353" s="15">
        <f>IF(W353="","",Config!$B$4 + SUM($W$2:W353))</f>
        <v/>
      </c>
      <c r="AC353" s="15">
        <f>IF(X353="","",Config!$B$4 + SUM($X$2:X353))</f>
        <v/>
      </c>
      <c r="AD353" s="15">
        <f>IF(Y353="","",Config!$B$4 + SUM($Y$2:Y353))</f>
        <v/>
      </c>
      <c r="AE353" s="15">
        <f>IF(P353="","",P353*J353/100*Config!$B$11)</f>
        <v/>
      </c>
      <c r="AF353" s="15">
        <f>IF(Q353="","",Q353*J353/100*Config!$B$11)</f>
        <v/>
      </c>
      <c r="AG353" s="15">
        <f>IF(R353="","",R353*J353/100*Config!$B$11)</f>
        <v/>
      </c>
      <c r="AH353" s="15">
        <f>IF(S353="","",S353*J353/100*Config!$B$11)</f>
        <v/>
      </c>
      <c r="AI353" s="15">
        <f>IF(T353="","",T353*J353/100*Config!$B$11)</f>
        <v/>
      </c>
      <c r="AJ353" s="15">
        <f>IF(AE353="","",Config!$B$9 + SUM($AE$2:AE353))</f>
        <v/>
      </c>
      <c r="AK353" s="15">
        <f>IF(AF353="","",Config!$B$9 + SUM($AF$2:AF353))</f>
        <v/>
      </c>
      <c r="AL353" s="15">
        <f>IF(AG353="","",Config!$B$9 + SUM($AG$2:AG353))</f>
        <v/>
      </c>
      <c r="AM353" s="15">
        <f>IF(AH353="","",Config!$B$9 + SUM($AH$2:AH353))</f>
        <v/>
      </c>
      <c r="AN353" s="15">
        <f>IF(AI353="","",Config!$B$9 + SUM($AI$2:AI353))</f>
        <v/>
      </c>
      <c r="AO353" s="16">
        <f>IF(P353="","",IF(P353&gt;0,1,0))</f>
        <v/>
      </c>
      <c r="AP353" s="16">
        <f>IF(Q353="","",IF(Q353&gt;0,1,0))</f>
        <v/>
      </c>
      <c r="AQ353" s="16">
        <f>IF(R353="","",IF(R353&gt;0,1,0))</f>
        <v/>
      </c>
      <c r="AR353" s="16">
        <f>IF(S353="","",IF(S353&gt;0,1,0))</f>
        <v/>
      </c>
      <c r="AS353" s="16">
        <f>IF(T353="","",IF(T353&gt;0,1,0))</f>
        <v/>
      </c>
      <c r="AT353" s="17">
        <f>IF(Z353="","",IF(AT352="",Z353,MAX(AT352,Z353)))</f>
        <v/>
      </c>
      <c r="AU353" s="17">
        <f>IF(AA353="","",IF(AU352="",AA353,MAX(AU352,AA353)))</f>
        <v/>
      </c>
      <c r="AV353" s="17">
        <f>IF(AB353="","",IF(AV352="",AB353,MAX(AV352,AB353)))</f>
        <v/>
      </c>
      <c r="AW353" s="17">
        <f>IF(AC353="","",IF(AW352="",AC353,MAX(AW352,AC353)))</f>
        <v/>
      </c>
      <c r="AX353" s="17">
        <f>IF(AD353="","",IF(AX352="",AD353,MAX(AX352,AD353)))</f>
        <v/>
      </c>
      <c r="AY353" s="17">
        <f>IF(Z353="","",AT353-Z353)</f>
        <v/>
      </c>
      <c r="AZ353" s="17">
        <f>IF(AA353="","",AU353-AA353)</f>
        <v/>
      </c>
      <c r="BA353" s="17">
        <f>IF(AB353="","",AV353-AB353)</f>
        <v/>
      </c>
      <c r="BB353" s="17">
        <f>IF(AC353="","",AW353-AC353)</f>
        <v/>
      </c>
      <c r="BC353" s="17">
        <f>IF(AD353="","",AX353-AD353)</f>
        <v/>
      </c>
      <c r="BD353" s="17">
        <f>IF(OR(AE353="",B353=""),"",SUMIFS($AE$2:AE353,$B$2:B353,B353))</f>
        <v/>
      </c>
      <c r="BE353" s="17">
        <f>IF(OR(AF353="",B353=""),"",SUMIFS($AF$2:AF353,$B$2:B353,B353))</f>
        <v/>
      </c>
      <c r="BF353" s="17">
        <f>IF(OR(AG353="",B353=""),"",SUMIFS($AG$2:AG353,$B$2:B353,B353))</f>
        <v/>
      </c>
      <c r="BG353" s="17">
        <f>IF(OR(AH353="",B353=""),"",SUMIFS($AH$2:AH353,$B$2:B353,B353))</f>
        <v/>
      </c>
      <c r="BH353" s="17">
        <f>IF(OR(AI353="",B353=""),"",SUMIFS($AI$2:AI353,$B$2:B353,B353))</f>
        <v/>
      </c>
      <c r="BI353" s="17">
        <f>IF(AJ353="","",IF(BI352="",AJ353,MAX(BI352,AJ353)))</f>
        <v/>
      </c>
      <c r="BJ353" s="17">
        <f>IF(AK353="","",IF(BJ352="",AK353,MAX(BJ352,AK353)))</f>
        <v/>
      </c>
      <c r="BK353" s="17">
        <f>IF(AL353="","",IF(BK352="",AL353,MAX(BK352,AL353)))</f>
        <v/>
      </c>
      <c r="BL353" s="17">
        <f>IF(AM353="","",IF(BL352="",AM353,MAX(BL352,AM353)))</f>
        <v/>
      </c>
      <c r="BM353" s="17">
        <f>IF(AN353="","",IF(BM352="",AN353,MAX(BM352,AN353)))</f>
        <v/>
      </c>
      <c r="BN353" s="17">
        <f>IF(AJ353="","",BI353-AJ353)</f>
        <v/>
      </c>
      <c r="BO353" s="17">
        <f>IF(AK353="","",BJ353-AK353)</f>
        <v/>
      </c>
      <c r="BP353" s="17">
        <f>IF(AL353="","",BK353-AL353)</f>
        <v/>
      </c>
      <c r="BQ353" s="17">
        <f>IF(AM353="","",BL353-AM353)</f>
        <v/>
      </c>
      <c r="BR353" s="17">
        <f>IF(AN353="","",BM353-AN353)</f>
        <v/>
      </c>
    </row>
    <row r="354">
      <c r="A354">
        <f>ROW()-1</f>
        <v/>
      </c>
      <c r="B354" s="9" t="n"/>
      <c r="C354" s="12" t="n"/>
      <c r="D354" s="11">
        <f>IF(B354="","",CHOOSE(WEEKDAY(B354,2),"Lu","Ma","Mi","Jo","Vi","Sa","Du"))</f>
        <v/>
      </c>
      <c r="E354" s="11">
        <f>IF(OR(B354="",C354=""),"",IF(OR(WEEKDAY(B354,2)=1,WEEKDAY(B354,2)=5),"D",IF(AND(C354&gt;=TIME(15,30,0),C354&lt;TIME(16,30,0)),"C",IF(AND(AND(WEEKDAY(B354,2)&gt;=2,WEEKDAY(B354,2)&lt;=4),C354&gt;=TIME(16,35,0),C354&lt;TIME(17,0,0)),"A1",IF(AND(AND(WEEKDAY(B354,2)&gt;=2,WEEKDAY(B354,2)&lt;=4),C354&gt;=TIME(17,0,0),C354&lt;TIME(18,0,0)),"A2",IF(AND(AND(WEEKDAY(B354,2)&gt;=2,WEEKDAY(B354,2)&lt;=4),C354&gt;=TIME(18,0,0),C354&lt;TIME(19,0,0)),"A3",IF(AND(AND(WEEKDAY(B354,2)&gt;=2,WEEKDAY(B354,2)&lt;=4),C354&gt;=TIME(22,0,0),C354&lt;TIME(22,45,0)),"B","Other")))))))</f>
        <v/>
      </c>
      <c r="F354" s="12" t="n"/>
      <c r="G354" s="12" t="n"/>
      <c r="H354" s="12" t="n"/>
      <c r="I354" s="12" t="n"/>
      <c r="J354" s="13" t="n"/>
      <c r="K354" s="13" t="n"/>
      <c r="L354" s="13" t="n"/>
      <c r="M354" s="13" t="n"/>
      <c r="N354" s="12" t="n"/>
      <c r="O354" s="12" t="n"/>
      <c r="P354" s="14">
        <f>IF(N354="","",IF(N354="SL",-1,K354/J354))</f>
        <v/>
      </c>
      <c r="Q354" s="14">
        <f>IF(N354="","",IF(OR(N354="SL",N354="TP0"),-1,L354/J354))</f>
        <v/>
      </c>
      <c r="R354" s="14">
        <f>IF(N354="","",IF(N354="TP2",M354/J354,-1))</f>
        <v/>
      </c>
      <c r="S354" s="14">
        <f>IF(N354="","",IF(N354="SL",-1,IF(N354="TP0",0.5*K354/J354,0.5*(K354+L354)/J354)))</f>
        <v/>
      </c>
      <c r="T354" s="14">
        <f>IF(N354="","",IF(N354="SL",-1,IF(N354="TP0",0.5*K354/J354-0.5,0.5*(K354+L354)/J354)))</f>
        <v/>
      </c>
      <c r="U354" s="15">
        <f>IF(P354="","",P354*J354/100*Config!$B$4)</f>
        <v/>
      </c>
      <c r="V354" s="15">
        <f>IF(Q354="","",Q354*J354/100*Config!$B$4)</f>
        <v/>
      </c>
      <c r="W354" s="15">
        <f>IF(R354="","",R354*J354/100*Config!$B$4)</f>
        <v/>
      </c>
      <c r="X354" s="15">
        <f>IF(S354="","",S354*J354/100*Config!$B$4)</f>
        <v/>
      </c>
      <c r="Y354" s="15">
        <f>IF(T354="","",T354*J354/100*Config!$B$4)</f>
        <v/>
      </c>
      <c r="Z354" s="15">
        <f>IF(U354="","",Config!$B$4 + SUM($U$2:U354))</f>
        <v/>
      </c>
      <c r="AA354" s="15">
        <f>IF(V354="","",Config!$B$4 + SUM($V$2:V354))</f>
        <v/>
      </c>
      <c r="AB354" s="15">
        <f>IF(W354="","",Config!$B$4 + SUM($W$2:W354))</f>
        <v/>
      </c>
      <c r="AC354" s="15">
        <f>IF(X354="","",Config!$B$4 + SUM($X$2:X354))</f>
        <v/>
      </c>
      <c r="AD354" s="15">
        <f>IF(Y354="","",Config!$B$4 + SUM($Y$2:Y354))</f>
        <v/>
      </c>
      <c r="AE354" s="15">
        <f>IF(P354="","",P354*J354/100*Config!$B$11)</f>
        <v/>
      </c>
      <c r="AF354" s="15">
        <f>IF(Q354="","",Q354*J354/100*Config!$B$11)</f>
        <v/>
      </c>
      <c r="AG354" s="15">
        <f>IF(R354="","",R354*J354/100*Config!$B$11)</f>
        <v/>
      </c>
      <c r="AH354" s="15">
        <f>IF(S354="","",S354*J354/100*Config!$B$11)</f>
        <v/>
      </c>
      <c r="AI354" s="15">
        <f>IF(T354="","",T354*J354/100*Config!$B$11)</f>
        <v/>
      </c>
      <c r="AJ354" s="15">
        <f>IF(AE354="","",Config!$B$9 + SUM($AE$2:AE354))</f>
        <v/>
      </c>
      <c r="AK354" s="15">
        <f>IF(AF354="","",Config!$B$9 + SUM($AF$2:AF354))</f>
        <v/>
      </c>
      <c r="AL354" s="15">
        <f>IF(AG354="","",Config!$B$9 + SUM($AG$2:AG354))</f>
        <v/>
      </c>
      <c r="AM354" s="15">
        <f>IF(AH354="","",Config!$B$9 + SUM($AH$2:AH354))</f>
        <v/>
      </c>
      <c r="AN354" s="15">
        <f>IF(AI354="","",Config!$B$9 + SUM($AI$2:AI354))</f>
        <v/>
      </c>
      <c r="AO354" s="16">
        <f>IF(P354="","",IF(P354&gt;0,1,0))</f>
        <v/>
      </c>
      <c r="AP354" s="16">
        <f>IF(Q354="","",IF(Q354&gt;0,1,0))</f>
        <v/>
      </c>
      <c r="AQ354" s="16">
        <f>IF(R354="","",IF(R354&gt;0,1,0))</f>
        <v/>
      </c>
      <c r="AR354" s="16">
        <f>IF(S354="","",IF(S354&gt;0,1,0))</f>
        <v/>
      </c>
      <c r="AS354" s="16">
        <f>IF(T354="","",IF(T354&gt;0,1,0))</f>
        <v/>
      </c>
      <c r="AT354" s="17">
        <f>IF(Z354="","",IF(AT353="",Z354,MAX(AT353,Z354)))</f>
        <v/>
      </c>
      <c r="AU354" s="17">
        <f>IF(AA354="","",IF(AU353="",AA354,MAX(AU353,AA354)))</f>
        <v/>
      </c>
      <c r="AV354" s="17">
        <f>IF(AB354="","",IF(AV353="",AB354,MAX(AV353,AB354)))</f>
        <v/>
      </c>
      <c r="AW354" s="17">
        <f>IF(AC354="","",IF(AW353="",AC354,MAX(AW353,AC354)))</f>
        <v/>
      </c>
      <c r="AX354" s="17">
        <f>IF(AD354="","",IF(AX353="",AD354,MAX(AX353,AD354)))</f>
        <v/>
      </c>
      <c r="AY354" s="17">
        <f>IF(Z354="","",AT354-Z354)</f>
        <v/>
      </c>
      <c r="AZ354" s="17">
        <f>IF(AA354="","",AU354-AA354)</f>
        <v/>
      </c>
      <c r="BA354" s="17">
        <f>IF(AB354="","",AV354-AB354)</f>
        <v/>
      </c>
      <c r="BB354" s="17">
        <f>IF(AC354="","",AW354-AC354)</f>
        <v/>
      </c>
      <c r="BC354" s="17">
        <f>IF(AD354="","",AX354-AD354)</f>
        <v/>
      </c>
      <c r="BD354" s="17">
        <f>IF(OR(AE354="",B354=""),"",SUMIFS($AE$2:AE354,$B$2:B354,B354))</f>
        <v/>
      </c>
      <c r="BE354" s="17">
        <f>IF(OR(AF354="",B354=""),"",SUMIFS($AF$2:AF354,$B$2:B354,B354))</f>
        <v/>
      </c>
      <c r="BF354" s="17">
        <f>IF(OR(AG354="",B354=""),"",SUMIFS($AG$2:AG354,$B$2:B354,B354))</f>
        <v/>
      </c>
      <c r="BG354" s="17">
        <f>IF(OR(AH354="",B354=""),"",SUMIFS($AH$2:AH354,$B$2:B354,B354))</f>
        <v/>
      </c>
      <c r="BH354" s="17">
        <f>IF(OR(AI354="",B354=""),"",SUMIFS($AI$2:AI354,$B$2:B354,B354))</f>
        <v/>
      </c>
      <c r="BI354" s="17">
        <f>IF(AJ354="","",IF(BI353="",AJ354,MAX(BI353,AJ354)))</f>
        <v/>
      </c>
      <c r="BJ354" s="17">
        <f>IF(AK354="","",IF(BJ353="",AK354,MAX(BJ353,AK354)))</f>
        <v/>
      </c>
      <c r="BK354" s="17">
        <f>IF(AL354="","",IF(BK353="",AL354,MAX(BK353,AL354)))</f>
        <v/>
      </c>
      <c r="BL354" s="17">
        <f>IF(AM354="","",IF(BL353="",AM354,MAX(BL353,AM354)))</f>
        <v/>
      </c>
      <c r="BM354" s="17">
        <f>IF(AN354="","",IF(BM353="",AN354,MAX(BM353,AN354)))</f>
        <v/>
      </c>
      <c r="BN354" s="17">
        <f>IF(AJ354="","",BI354-AJ354)</f>
        <v/>
      </c>
      <c r="BO354" s="17">
        <f>IF(AK354="","",BJ354-AK354)</f>
        <v/>
      </c>
      <c r="BP354" s="17">
        <f>IF(AL354="","",BK354-AL354)</f>
        <v/>
      </c>
      <c r="BQ354" s="17">
        <f>IF(AM354="","",BL354-AM354)</f>
        <v/>
      </c>
      <c r="BR354" s="17">
        <f>IF(AN354="","",BM354-AN354)</f>
        <v/>
      </c>
    </row>
    <row r="355">
      <c r="A355">
        <f>ROW()-1</f>
        <v/>
      </c>
      <c r="B355" s="9" t="n"/>
      <c r="C355" s="12" t="n"/>
      <c r="D355" s="11">
        <f>IF(B355="","",CHOOSE(WEEKDAY(B355,2),"Lu","Ma","Mi","Jo","Vi","Sa","Du"))</f>
        <v/>
      </c>
      <c r="E355" s="11">
        <f>IF(OR(B355="",C355=""),"",IF(OR(WEEKDAY(B355,2)=1,WEEKDAY(B355,2)=5),"D",IF(AND(C355&gt;=TIME(15,30,0),C355&lt;TIME(16,30,0)),"C",IF(AND(AND(WEEKDAY(B355,2)&gt;=2,WEEKDAY(B355,2)&lt;=4),C355&gt;=TIME(16,35,0),C355&lt;TIME(17,0,0)),"A1",IF(AND(AND(WEEKDAY(B355,2)&gt;=2,WEEKDAY(B355,2)&lt;=4),C355&gt;=TIME(17,0,0),C355&lt;TIME(18,0,0)),"A2",IF(AND(AND(WEEKDAY(B355,2)&gt;=2,WEEKDAY(B355,2)&lt;=4),C355&gt;=TIME(18,0,0),C355&lt;TIME(19,0,0)),"A3",IF(AND(AND(WEEKDAY(B355,2)&gt;=2,WEEKDAY(B355,2)&lt;=4),C355&gt;=TIME(22,0,0),C355&lt;TIME(22,45,0)),"B","Other")))))))</f>
        <v/>
      </c>
      <c r="F355" s="12" t="n"/>
      <c r="G355" s="12" t="n"/>
      <c r="H355" s="12" t="n"/>
      <c r="I355" s="12" t="n"/>
      <c r="J355" s="13" t="n"/>
      <c r="K355" s="13" t="n"/>
      <c r="L355" s="13" t="n"/>
      <c r="M355" s="13" t="n"/>
      <c r="N355" s="12" t="n"/>
      <c r="O355" s="12" t="n"/>
      <c r="P355" s="14">
        <f>IF(N355="","",IF(N355="SL",-1,K355/J355))</f>
        <v/>
      </c>
      <c r="Q355" s="14">
        <f>IF(N355="","",IF(OR(N355="SL",N355="TP0"),-1,L355/J355))</f>
        <v/>
      </c>
      <c r="R355" s="14">
        <f>IF(N355="","",IF(N355="TP2",M355/J355,-1))</f>
        <v/>
      </c>
      <c r="S355" s="14">
        <f>IF(N355="","",IF(N355="SL",-1,IF(N355="TP0",0.5*K355/J355,0.5*(K355+L355)/J355)))</f>
        <v/>
      </c>
      <c r="T355" s="14">
        <f>IF(N355="","",IF(N355="SL",-1,IF(N355="TP0",0.5*K355/J355-0.5,0.5*(K355+L355)/J355)))</f>
        <v/>
      </c>
      <c r="U355" s="15">
        <f>IF(P355="","",P355*J355/100*Config!$B$4)</f>
        <v/>
      </c>
      <c r="V355" s="15">
        <f>IF(Q355="","",Q355*J355/100*Config!$B$4)</f>
        <v/>
      </c>
      <c r="W355" s="15">
        <f>IF(R355="","",R355*J355/100*Config!$B$4)</f>
        <v/>
      </c>
      <c r="X355" s="15">
        <f>IF(S355="","",S355*J355/100*Config!$B$4)</f>
        <v/>
      </c>
      <c r="Y355" s="15">
        <f>IF(T355="","",T355*J355/100*Config!$B$4)</f>
        <v/>
      </c>
      <c r="Z355" s="15">
        <f>IF(U355="","",Config!$B$4 + SUM($U$2:U355))</f>
        <v/>
      </c>
      <c r="AA355" s="15">
        <f>IF(V355="","",Config!$B$4 + SUM($V$2:V355))</f>
        <v/>
      </c>
      <c r="AB355" s="15">
        <f>IF(W355="","",Config!$B$4 + SUM($W$2:W355))</f>
        <v/>
      </c>
      <c r="AC355" s="15">
        <f>IF(X355="","",Config!$B$4 + SUM($X$2:X355))</f>
        <v/>
      </c>
      <c r="AD355" s="15">
        <f>IF(Y355="","",Config!$B$4 + SUM($Y$2:Y355))</f>
        <v/>
      </c>
      <c r="AE355" s="15">
        <f>IF(P355="","",P355*J355/100*Config!$B$11)</f>
        <v/>
      </c>
      <c r="AF355" s="15">
        <f>IF(Q355="","",Q355*J355/100*Config!$B$11)</f>
        <v/>
      </c>
      <c r="AG355" s="15">
        <f>IF(R355="","",R355*J355/100*Config!$B$11)</f>
        <v/>
      </c>
      <c r="AH355" s="15">
        <f>IF(S355="","",S355*J355/100*Config!$B$11)</f>
        <v/>
      </c>
      <c r="AI355" s="15">
        <f>IF(T355="","",T355*J355/100*Config!$B$11)</f>
        <v/>
      </c>
      <c r="AJ355" s="15">
        <f>IF(AE355="","",Config!$B$9 + SUM($AE$2:AE355))</f>
        <v/>
      </c>
      <c r="AK355" s="15">
        <f>IF(AF355="","",Config!$B$9 + SUM($AF$2:AF355))</f>
        <v/>
      </c>
      <c r="AL355" s="15">
        <f>IF(AG355="","",Config!$B$9 + SUM($AG$2:AG355))</f>
        <v/>
      </c>
      <c r="AM355" s="15">
        <f>IF(AH355="","",Config!$B$9 + SUM($AH$2:AH355))</f>
        <v/>
      </c>
      <c r="AN355" s="15">
        <f>IF(AI355="","",Config!$B$9 + SUM($AI$2:AI355))</f>
        <v/>
      </c>
      <c r="AO355" s="16">
        <f>IF(P355="","",IF(P355&gt;0,1,0))</f>
        <v/>
      </c>
      <c r="AP355" s="16">
        <f>IF(Q355="","",IF(Q355&gt;0,1,0))</f>
        <v/>
      </c>
      <c r="AQ355" s="16">
        <f>IF(R355="","",IF(R355&gt;0,1,0))</f>
        <v/>
      </c>
      <c r="AR355" s="16">
        <f>IF(S355="","",IF(S355&gt;0,1,0))</f>
        <v/>
      </c>
      <c r="AS355" s="16">
        <f>IF(T355="","",IF(T355&gt;0,1,0))</f>
        <v/>
      </c>
      <c r="AT355" s="17">
        <f>IF(Z355="","",IF(AT354="",Z355,MAX(AT354,Z355)))</f>
        <v/>
      </c>
      <c r="AU355" s="17">
        <f>IF(AA355="","",IF(AU354="",AA355,MAX(AU354,AA355)))</f>
        <v/>
      </c>
      <c r="AV355" s="17">
        <f>IF(AB355="","",IF(AV354="",AB355,MAX(AV354,AB355)))</f>
        <v/>
      </c>
      <c r="AW355" s="17">
        <f>IF(AC355="","",IF(AW354="",AC355,MAX(AW354,AC355)))</f>
        <v/>
      </c>
      <c r="AX355" s="17">
        <f>IF(AD355="","",IF(AX354="",AD355,MAX(AX354,AD355)))</f>
        <v/>
      </c>
      <c r="AY355" s="17">
        <f>IF(Z355="","",AT355-Z355)</f>
        <v/>
      </c>
      <c r="AZ355" s="17">
        <f>IF(AA355="","",AU355-AA355)</f>
        <v/>
      </c>
      <c r="BA355" s="17">
        <f>IF(AB355="","",AV355-AB355)</f>
        <v/>
      </c>
      <c r="BB355" s="17">
        <f>IF(AC355="","",AW355-AC355)</f>
        <v/>
      </c>
      <c r="BC355" s="17">
        <f>IF(AD355="","",AX355-AD355)</f>
        <v/>
      </c>
      <c r="BD355" s="17">
        <f>IF(OR(AE355="",B355=""),"",SUMIFS($AE$2:AE355,$B$2:B355,B355))</f>
        <v/>
      </c>
      <c r="BE355" s="17">
        <f>IF(OR(AF355="",B355=""),"",SUMIFS($AF$2:AF355,$B$2:B355,B355))</f>
        <v/>
      </c>
      <c r="BF355" s="17">
        <f>IF(OR(AG355="",B355=""),"",SUMIFS($AG$2:AG355,$B$2:B355,B355))</f>
        <v/>
      </c>
      <c r="BG355" s="17">
        <f>IF(OR(AH355="",B355=""),"",SUMIFS($AH$2:AH355,$B$2:B355,B355))</f>
        <v/>
      </c>
      <c r="BH355" s="17">
        <f>IF(OR(AI355="",B355=""),"",SUMIFS($AI$2:AI355,$B$2:B355,B355))</f>
        <v/>
      </c>
      <c r="BI355" s="17">
        <f>IF(AJ355="","",IF(BI354="",AJ355,MAX(BI354,AJ355)))</f>
        <v/>
      </c>
      <c r="BJ355" s="17">
        <f>IF(AK355="","",IF(BJ354="",AK355,MAX(BJ354,AK355)))</f>
        <v/>
      </c>
      <c r="BK355" s="17">
        <f>IF(AL355="","",IF(BK354="",AL355,MAX(BK354,AL355)))</f>
        <v/>
      </c>
      <c r="BL355" s="17">
        <f>IF(AM355="","",IF(BL354="",AM355,MAX(BL354,AM355)))</f>
        <v/>
      </c>
      <c r="BM355" s="17">
        <f>IF(AN355="","",IF(BM354="",AN355,MAX(BM354,AN355)))</f>
        <v/>
      </c>
      <c r="BN355" s="17">
        <f>IF(AJ355="","",BI355-AJ355)</f>
        <v/>
      </c>
      <c r="BO355" s="17">
        <f>IF(AK355="","",BJ355-AK355)</f>
        <v/>
      </c>
      <c r="BP355" s="17">
        <f>IF(AL355="","",BK355-AL355)</f>
        <v/>
      </c>
      <c r="BQ355" s="17">
        <f>IF(AM355="","",BL355-AM355)</f>
        <v/>
      </c>
      <c r="BR355" s="17">
        <f>IF(AN355="","",BM355-AN355)</f>
        <v/>
      </c>
    </row>
    <row r="356">
      <c r="A356">
        <f>ROW()-1</f>
        <v/>
      </c>
      <c r="B356" s="9" t="n"/>
      <c r="C356" s="12" t="n"/>
      <c r="D356" s="11">
        <f>IF(B356="","",CHOOSE(WEEKDAY(B356,2),"Lu","Ma","Mi","Jo","Vi","Sa","Du"))</f>
        <v/>
      </c>
      <c r="E356" s="11">
        <f>IF(OR(B356="",C356=""),"",IF(OR(WEEKDAY(B356,2)=1,WEEKDAY(B356,2)=5),"D",IF(AND(C356&gt;=TIME(15,30,0),C356&lt;TIME(16,30,0)),"C",IF(AND(AND(WEEKDAY(B356,2)&gt;=2,WEEKDAY(B356,2)&lt;=4),C356&gt;=TIME(16,35,0),C356&lt;TIME(17,0,0)),"A1",IF(AND(AND(WEEKDAY(B356,2)&gt;=2,WEEKDAY(B356,2)&lt;=4),C356&gt;=TIME(17,0,0),C356&lt;TIME(18,0,0)),"A2",IF(AND(AND(WEEKDAY(B356,2)&gt;=2,WEEKDAY(B356,2)&lt;=4),C356&gt;=TIME(18,0,0),C356&lt;TIME(19,0,0)),"A3",IF(AND(AND(WEEKDAY(B356,2)&gt;=2,WEEKDAY(B356,2)&lt;=4),C356&gt;=TIME(22,0,0),C356&lt;TIME(22,45,0)),"B","Other")))))))</f>
        <v/>
      </c>
      <c r="F356" s="12" t="n"/>
      <c r="G356" s="12" t="n"/>
      <c r="H356" s="12" t="n"/>
      <c r="I356" s="12" t="n"/>
      <c r="J356" s="13" t="n"/>
      <c r="K356" s="13" t="n"/>
      <c r="L356" s="13" t="n"/>
      <c r="M356" s="13" t="n"/>
      <c r="N356" s="12" t="n"/>
      <c r="O356" s="12" t="n"/>
      <c r="P356" s="14">
        <f>IF(N356="","",IF(N356="SL",-1,K356/J356))</f>
        <v/>
      </c>
      <c r="Q356" s="14">
        <f>IF(N356="","",IF(OR(N356="SL",N356="TP0"),-1,L356/J356))</f>
        <v/>
      </c>
      <c r="R356" s="14">
        <f>IF(N356="","",IF(N356="TP2",M356/J356,-1))</f>
        <v/>
      </c>
      <c r="S356" s="14">
        <f>IF(N356="","",IF(N356="SL",-1,IF(N356="TP0",0.5*K356/J356,0.5*(K356+L356)/J356)))</f>
        <v/>
      </c>
      <c r="T356" s="14">
        <f>IF(N356="","",IF(N356="SL",-1,IF(N356="TP0",0.5*K356/J356-0.5,0.5*(K356+L356)/J356)))</f>
        <v/>
      </c>
      <c r="U356" s="15">
        <f>IF(P356="","",P356*J356/100*Config!$B$4)</f>
        <v/>
      </c>
      <c r="V356" s="15">
        <f>IF(Q356="","",Q356*J356/100*Config!$B$4)</f>
        <v/>
      </c>
      <c r="W356" s="15">
        <f>IF(R356="","",R356*J356/100*Config!$B$4)</f>
        <v/>
      </c>
      <c r="X356" s="15">
        <f>IF(S356="","",S356*J356/100*Config!$B$4)</f>
        <v/>
      </c>
      <c r="Y356" s="15">
        <f>IF(T356="","",T356*J356/100*Config!$B$4)</f>
        <v/>
      </c>
      <c r="Z356" s="15">
        <f>IF(U356="","",Config!$B$4 + SUM($U$2:U356))</f>
        <v/>
      </c>
      <c r="AA356" s="15">
        <f>IF(V356="","",Config!$B$4 + SUM($V$2:V356))</f>
        <v/>
      </c>
      <c r="AB356" s="15">
        <f>IF(W356="","",Config!$B$4 + SUM($W$2:W356))</f>
        <v/>
      </c>
      <c r="AC356" s="15">
        <f>IF(X356="","",Config!$B$4 + SUM($X$2:X356))</f>
        <v/>
      </c>
      <c r="AD356" s="15">
        <f>IF(Y356="","",Config!$B$4 + SUM($Y$2:Y356))</f>
        <v/>
      </c>
      <c r="AE356" s="15">
        <f>IF(P356="","",P356*J356/100*Config!$B$11)</f>
        <v/>
      </c>
      <c r="AF356" s="15">
        <f>IF(Q356="","",Q356*J356/100*Config!$B$11)</f>
        <v/>
      </c>
      <c r="AG356" s="15">
        <f>IF(R356="","",R356*J356/100*Config!$B$11)</f>
        <v/>
      </c>
      <c r="AH356" s="15">
        <f>IF(S356="","",S356*J356/100*Config!$B$11)</f>
        <v/>
      </c>
      <c r="AI356" s="15">
        <f>IF(T356="","",T356*J356/100*Config!$B$11)</f>
        <v/>
      </c>
      <c r="AJ356" s="15">
        <f>IF(AE356="","",Config!$B$9 + SUM($AE$2:AE356))</f>
        <v/>
      </c>
      <c r="AK356" s="15">
        <f>IF(AF356="","",Config!$B$9 + SUM($AF$2:AF356))</f>
        <v/>
      </c>
      <c r="AL356" s="15">
        <f>IF(AG356="","",Config!$B$9 + SUM($AG$2:AG356))</f>
        <v/>
      </c>
      <c r="AM356" s="15">
        <f>IF(AH356="","",Config!$B$9 + SUM($AH$2:AH356))</f>
        <v/>
      </c>
      <c r="AN356" s="15">
        <f>IF(AI356="","",Config!$B$9 + SUM($AI$2:AI356))</f>
        <v/>
      </c>
      <c r="AO356" s="16">
        <f>IF(P356="","",IF(P356&gt;0,1,0))</f>
        <v/>
      </c>
      <c r="AP356" s="16">
        <f>IF(Q356="","",IF(Q356&gt;0,1,0))</f>
        <v/>
      </c>
      <c r="AQ356" s="16">
        <f>IF(R356="","",IF(R356&gt;0,1,0))</f>
        <v/>
      </c>
      <c r="AR356" s="16">
        <f>IF(S356="","",IF(S356&gt;0,1,0))</f>
        <v/>
      </c>
      <c r="AS356" s="16">
        <f>IF(T356="","",IF(T356&gt;0,1,0))</f>
        <v/>
      </c>
      <c r="AT356" s="17">
        <f>IF(Z356="","",IF(AT355="",Z356,MAX(AT355,Z356)))</f>
        <v/>
      </c>
      <c r="AU356" s="17">
        <f>IF(AA356="","",IF(AU355="",AA356,MAX(AU355,AA356)))</f>
        <v/>
      </c>
      <c r="AV356" s="17">
        <f>IF(AB356="","",IF(AV355="",AB356,MAX(AV355,AB356)))</f>
        <v/>
      </c>
      <c r="AW356" s="17">
        <f>IF(AC356="","",IF(AW355="",AC356,MAX(AW355,AC356)))</f>
        <v/>
      </c>
      <c r="AX356" s="17">
        <f>IF(AD356="","",IF(AX355="",AD356,MAX(AX355,AD356)))</f>
        <v/>
      </c>
      <c r="AY356" s="17">
        <f>IF(Z356="","",AT356-Z356)</f>
        <v/>
      </c>
      <c r="AZ356" s="17">
        <f>IF(AA356="","",AU356-AA356)</f>
        <v/>
      </c>
      <c r="BA356" s="17">
        <f>IF(AB356="","",AV356-AB356)</f>
        <v/>
      </c>
      <c r="BB356" s="17">
        <f>IF(AC356="","",AW356-AC356)</f>
        <v/>
      </c>
      <c r="BC356" s="17">
        <f>IF(AD356="","",AX356-AD356)</f>
        <v/>
      </c>
      <c r="BD356" s="17">
        <f>IF(OR(AE356="",B356=""),"",SUMIFS($AE$2:AE356,$B$2:B356,B356))</f>
        <v/>
      </c>
      <c r="BE356" s="17">
        <f>IF(OR(AF356="",B356=""),"",SUMIFS($AF$2:AF356,$B$2:B356,B356))</f>
        <v/>
      </c>
      <c r="BF356" s="17">
        <f>IF(OR(AG356="",B356=""),"",SUMIFS($AG$2:AG356,$B$2:B356,B356))</f>
        <v/>
      </c>
      <c r="BG356" s="17">
        <f>IF(OR(AH356="",B356=""),"",SUMIFS($AH$2:AH356,$B$2:B356,B356))</f>
        <v/>
      </c>
      <c r="BH356" s="17">
        <f>IF(OR(AI356="",B356=""),"",SUMIFS($AI$2:AI356,$B$2:B356,B356))</f>
        <v/>
      </c>
      <c r="BI356" s="17">
        <f>IF(AJ356="","",IF(BI355="",AJ356,MAX(BI355,AJ356)))</f>
        <v/>
      </c>
      <c r="BJ356" s="17">
        <f>IF(AK356="","",IF(BJ355="",AK356,MAX(BJ355,AK356)))</f>
        <v/>
      </c>
      <c r="BK356" s="17">
        <f>IF(AL356="","",IF(BK355="",AL356,MAX(BK355,AL356)))</f>
        <v/>
      </c>
      <c r="BL356" s="17">
        <f>IF(AM356="","",IF(BL355="",AM356,MAX(BL355,AM356)))</f>
        <v/>
      </c>
      <c r="BM356" s="17">
        <f>IF(AN356="","",IF(BM355="",AN356,MAX(BM355,AN356)))</f>
        <v/>
      </c>
      <c r="BN356" s="17">
        <f>IF(AJ356="","",BI356-AJ356)</f>
        <v/>
      </c>
      <c r="BO356" s="17">
        <f>IF(AK356="","",BJ356-AK356)</f>
        <v/>
      </c>
      <c r="BP356" s="17">
        <f>IF(AL356="","",BK356-AL356)</f>
        <v/>
      </c>
      <c r="BQ356" s="17">
        <f>IF(AM356="","",BL356-AM356)</f>
        <v/>
      </c>
      <c r="BR356" s="17">
        <f>IF(AN356="","",BM356-AN356)</f>
        <v/>
      </c>
    </row>
    <row r="357">
      <c r="A357">
        <f>ROW()-1</f>
        <v/>
      </c>
      <c r="B357" s="9" t="n"/>
      <c r="C357" s="12" t="n"/>
      <c r="D357" s="11">
        <f>IF(B357="","",CHOOSE(WEEKDAY(B357,2),"Lu","Ma","Mi","Jo","Vi","Sa","Du"))</f>
        <v/>
      </c>
      <c r="E357" s="11">
        <f>IF(OR(B357="",C357=""),"",IF(OR(WEEKDAY(B357,2)=1,WEEKDAY(B357,2)=5),"D",IF(AND(C357&gt;=TIME(15,30,0),C357&lt;TIME(16,30,0)),"C",IF(AND(AND(WEEKDAY(B357,2)&gt;=2,WEEKDAY(B357,2)&lt;=4),C357&gt;=TIME(16,35,0),C357&lt;TIME(17,0,0)),"A1",IF(AND(AND(WEEKDAY(B357,2)&gt;=2,WEEKDAY(B357,2)&lt;=4),C357&gt;=TIME(17,0,0),C357&lt;TIME(18,0,0)),"A2",IF(AND(AND(WEEKDAY(B357,2)&gt;=2,WEEKDAY(B357,2)&lt;=4),C357&gt;=TIME(18,0,0),C357&lt;TIME(19,0,0)),"A3",IF(AND(AND(WEEKDAY(B357,2)&gt;=2,WEEKDAY(B357,2)&lt;=4),C357&gt;=TIME(22,0,0),C357&lt;TIME(22,45,0)),"B","Other")))))))</f>
        <v/>
      </c>
      <c r="F357" s="12" t="n"/>
      <c r="G357" s="12" t="n"/>
      <c r="H357" s="12" t="n"/>
      <c r="I357" s="12" t="n"/>
      <c r="J357" s="13" t="n"/>
      <c r="K357" s="13" t="n"/>
      <c r="L357" s="13" t="n"/>
      <c r="M357" s="13" t="n"/>
      <c r="N357" s="12" t="n"/>
      <c r="O357" s="12" t="n"/>
      <c r="P357" s="14">
        <f>IF(N357="","",IF(N357="SL",-1,K357/J357))</f>
        <v/>
      </c>
      <c r="Q357" s="14">
        <f>IF(N357="","",IF(OR(N357="SL",N357="TP0"),-1,L357/J357))</f>
        <v/>
      </c>
      <c r="R357" s="14">
        <f>IF(N357="","",IF(N357="TP2",M357/J357,-1))</f>
        <v/>
      </c>
      <c r="S357" s="14">
        <f>IF(N357="","",IF(N357="SL",-1,IF(N357="TP0",0.5*K357/J357,0.5*(K357+L357)/J357)))</f>
        <v/>
      </c>
      <c r="T357" s="14">
        <f>IF(N357="","",IF(N357="SL",-1,IF(N357="TP0",0.5*K357/J357-0.5,0.5*(K357+L357)/J357)))</f>
        <v/>
      </c>
      <c r="U357" s="15">
        <f>IF(P357="","",P357*J357/100*Config!$B$4)</f>
        <v/>
      </c>
      <c r="V357" s="15">
        <f>IF(Q357="","",Q357*J357/100*Config!$B$4)</f>
        <v/>
      </c>
      <c r="W357" s="15">
        <f>IF(R357="","",R357*J357/100*Config!$B$4)</f>
        <v/>
      </c>
      <c r="X357" s="15">
        <f>IF(S357="","",S357*J357/100*Config!$B$4)</f>
        <v/>
      </c>
      <c r="Y357" s="15">
        <f>IF(T357="","",T357*J357/100*Config!$B$4)</f>
        <v/>
      </c>
      <c r="Z357" s="15">
        <f>IF(U357="","",Config!$B$4 + SUM($U$2:U357))</f>
        <v/>
      </c>
      <c r="AA357" s="15">
        <f>IF(V357="","",Config!$B$4 + SUM($V$2:V357))</f>
        <v/>
      </c>
      <c r="AB357" s="15">
        <f>IF(W357="","",Config!$B$4 + SUM($W$2:W357))</f>
        <v/>
      </c>
      <c r="AC357" s="15">
        <f>IF(X357="","",Config!$B$4 + SUM($X$2:X357))</f>
        <v/>
      </c>
      <c r="AD357" s="15">
        <f>IF(Y357="","",Config!$B$4 + SUM($Y$2:Y357))</f>
        <v/>
      </c>
      <c r="AE357" s="15">
        <f>IF(P357="","",P357*J357/100*Config!$B$11)</f>
        <v/>
      </c>
      <c r="AF357" s="15">
        <f>IF(Q357="","",Q357*J357/100*Config!$B$11)</f>
        <v/>
      </c>
      <c r="AG357" s="15">
        <f>IF(R357="","",R357*J357/100*Config!$B$11)</f>
        <v/>
      </c>
      <c r="AH357" s="15">
        <f>IF(S357="","",S357*J357/100*Config!$B$11)</f>
        <v/>
      </c>
      <c r="AI357" s="15">
        <f>IF(T357="","",T357*J357/100*Config!$B$11)</f>
        <v/>
      </c>
      <c r="AJ357" s="15">
        <f>IF(AE357="","",Config!$B$9 + SUM($AE$2:AE357))</f>
        <v/>
      </c>
      <c r="AK357" s="15">
        <f>IF(AF357="","",Config!$B$9 + SUM($AF$2:AF357))</f>
        <v/>
      </c>
      <c r="AL357" s="15">
        <f>IF(AG357="","",Config!$B$9 + SUM($AG$2:AG357))</f>
        <v/>
      </c>
      <c r="AM357" s="15">
        <f>IF(AH357="","",Config!$B$9 + SUM($AH$2:AH357))</f>
        <v/>
      </c>
      <c r="AN357" s="15">
        <f>IF(AI357="","",Config!$B$9 + SUM($AI$2:AI357))</f>
        <v/>
      </c>
      <c r="AO357" s="16">
        <f>IF(P357="","",IF(P357&gt;0,1,0))</f>
        <v/>
      </c>
      <c r="AP357" s="16">
        <f>IF(Q357="","",IF(Q357&gt;0,1,0))</f>
        <v/>
      </c>
      <c r="AQ357" s="16">
        <f>IF(R357="","",IF(R357&gt;0,1,0))</f>
        <v/>
      </c>
      <c r="AR357" s="16">
        <f>IF(S357="","",IF(S357&gt;0,1,0))</f>
        <v/>
      </c>
      <c r="AS357" s="16">
        <f>IF(T357="","",IF(T357&gt;0,1,0))</f>
        <v/>
      </c>
      <c r="AT357" s="17">
        <f>IF(Z357="","",IF(AT356="",Z357,MAX(AT356,Z357)))</f>
        <v/>
      </c>
      <c r="AU357" s="17">
        <f>IF(AA357="","",IF(AU356="",AA357,MAX(AU356,AA357)))</f>
        <v/>
      </c>
      <c r="AV357" s="17">
        <f>IF(AB357="","",IF(AV356="",AB357,MAX(AV356,AB357)))</f>
        <v/>
      </c>
      <c r="AW357" s="17">
        <f>IF(AC357="","",IF(AW356="",AC357,MAX(AW356,AC357)))</f>
        <v/>
      </c>
      <c r="AX357" s="17">
        <f>IF(AD357="","",IF(AX356="",AD357,MAX(AX356,AD357)))</f>
        <v/>
      </c>
      <c r="AY357" s="17">
        <f>IF(Z357="","",AT357-Z357)</f>
        <v/>
      </c>
      <c r="AZ357" s="17">
        <f>IF(AA357="","",AU357-AA357)</f>
        <v/>
      </c>
      <c r="BA357" s="17">
        <f>IF(AB357="","",AV357-AB357)</f>
        <v/>
      </c>
      <c r="BB357" s="17">
        <f>IF(AC357="","",AW357-AC357)</f>
        <v/>
      </c>
      <c r="BC357" s="17">
        <f>IF(AD357="","",AX357-AD357)</f>
        <v/>
      </c>
      <c r="BD357" s="17">
        <f>IF(OR(AE357="",B357=""),"",SUMIFS($AE$2:AE357,$B$2:B357,B357))</f>
        <v/>
      </c>
      <c r="BE357" s="17">
        <f>IF(OR(AF357="",B357=""),"",SUMIFS($AF$2:AF357,$B$2:B357,B357))</f>
        <v/>
      </c>
      <c r="BF357" s="17">
        <f>IF(OR(AG357="",B357=""),"",SUMIFS($AG$2:AG357,$B$2:B357,B357))</f>
        <v/>
      </c>
      <c r="BG357" s="17">
        <f>IF(OR(AH357="",B357=""),"",SUMIFS($AH$2:AH357,$B$2:B357,B357))</f>
        <v/>
      </c>
      <c r="BH357" s="17">
        <f>IF(OR(AI357="",B357=""),"",SUMIFS($AI$2:AI357,$B$2:B357,B357))</f>
        <v/>
      </c>
      <c r="BI357" s="17">
        <f>IF(AJ357="","",IF(BI356="",AJ357,MAX(BI356,AJ357)))</f>
        <v/>
      </c>
      <c r="BJ357" s="17">
        <f>IF(AK357="","",IF(BJ356="",AK357,MAX(BJ356,AK357)))</f>
        <v/>
      </c>
      <c r="BK357" s="17">
        <f>IF(AL357="","",IF(BK356="",AL357,MAX(BK356,AL357)))</f>
        <v/>
      </c>
      <c r="BL357" s="17">
        <f>IF(AM357="","",IF(BL356="",AM357,MAX(BL356,AM357)))</f>
        <v/>
      </c>
      <c r="BM357" s="17">
        <f>IF(AN357="","",IF(BM356="",AN357,MAX(BM356,AN357)))</f>
        <v/>
      </c>
      <c r="BN357" s="17">
        <f>IF(AJ357="","",BI357-AJ357)</f>
        <v/>
      </c>
      <c r="BO357" s="17">
        <f>IF(AK357="","",BJ357-AK357)</f>
        <v/>
      </c>
      <c r="BP357" s="17">
        <f>IF(AL357="","",BK357-AL357)</f>
        <v/>
      </c>
      <c r="BQ357" s="17">
        <f>IF(AM357="","",BL357-AM357)</f>
        <v/>
      </c>
      <c r="BR357" s="17">
        <f>IF(AN357="","",BM357-AN357)</f>
        <v/>
      </c>
    </row>
    <row r="358">
      <c r="A358">
        <f>ROW()-1</f>
        <v/>
      </c>
      <c r="B358" s="9" t="n"/>
      <c r="C358" s="12" t="n"/>
      <c r="D358" s="11">
        <f>IF(B358="","",CHOOSE(WEEKDAY(B358,2),"Lu","Ma","Mi","Jo","Vi","Sa","Du"))</f>
        <v/>
      </c>
      <c r="E358" s="11">
        <f>IF(OR(B358="",C358=""),"",IF(OR(WEEKDAY(B358,2)=1,WEEKDAY(B358,2)=5),"D",IF(AND(C358&gt;=TIME(15,30,0),C358&lt;TIME(16,30,0)),"C",IF(AND(AND(WEEKDAY(B358,2)&gt;=2,WEEKDAY(B358,2)&lt;=4),C358&gt;=TIME(16,35,0),C358&lt;TIME(17,0,0)),"A1",IF(AND(AND(WEEKDAY(B358,2)&gt;=2,WEEKDAY(B358,2)&lt;=4),C358&gt;=TIME(17,0,0),C358&lt;TIME(18,0,0)),"A2",IF(AND(AND(WEEKDAY(B358,2)&gt;=2,WEEKDAY(B358,2)&lt;=4),C358&gt;=TIME(18,0,0),C358&lt;TIME(19,0,0)),"A3",IF(AND(AND(WEEKDAY(B358,2)&gt;=2,WEEKDAY(B358,2)&lt;=4),C358&gt;=TIME(22,0,0),C358&lt;TIME(22,45,0)),"B","Other")))))))</f>
        <v/>
      </c>
      <c r="F358" s="12" t="n"/>
      <c r="G358" s="12" t="n"/>
      <c r="H358" s="12" t="n"/>
      <c r="I358" s="12" t="n"/>
      <c r="J358" s="13" t="n"/>
      <c r="K358" s="13" t="n"/>
      <c r="L358" s="13" t="n"/>
      <c r="M358" s="13" t="n"/>
      <c r="N358" s="12" t="n"/>
      <c r="O358" s="12" t="n"/>
      <c r="P358" s="14">
        <f>IF(N358="","",IF(N358="SL",-1,K358/J358))</f>
        <v/>
      </c>
      <c r="Q358" s="14">
        <f>IF(N358="","",IF(OR(N358="SL",N358="TP0"),-1,L358/J358))</f>
        <v/>
      </c>
      <c r="R358" s="14">
        <f>IF(N358="","",IF(N358="TP2",M358/J358,-1))</f>
        <v/>
      </c>
      <c r="S358" s="14">
        <f>IF(N358="","",IF(N358="SL",-1,IF(N358="TP0",0.5*K358/J358,0.5*(K358+L358)/J358)))</f>
        <v/>
      </c>
      <c r="T358" s="14">
        <f>IF(N358="","",IF(N358="SL",-1,IF(N358="TP0",0.5*K358/J358-0.5,0.5*(K358+L358)/J358)))</f>
        <v/>
      </c>
      <c r="U358" s="15">
        <f>IF(P358="","",P358*J358/100*Config!$B$4)</f>
        <v/>
      </c>
      <c r="V358" s="15">
        <f>IF(Q358="","",Q358*J358/100*Config!$B$4)</f>
        <v/>
      </c>
      <c r="W358" s="15">
        <f>IF(R358="","",R358*J358/100*Config!$B$4)</f>
        <v/>
      </c>
      <c r="X358" s="15">
        <f>IF(S358="","",S358*J358/100*Config!$B$4)</f>
        <v/>
      </c>
      <c r="Y358" s="15">
        <f>IF(T358="","",T358*J358/100*Config!$B$4)</f>
        <v/>
      </c>
      <c r="Z358" s="15">
        <f>IF(U358="","",Config!$B$4 + SUM($U$2:U358))</f>
        <v/>
      </c>
      <c r="AA358" s="15">
        <f>IF(V358="","",Config!$B$4 + SUM($V$2:V358))</f>
        <v/>
      </c>
      <c r="AB358" s="15">
        <f>IF(W358="","",Config!$B$4 + SUM($W$2:W358))</f>
        <v/>
      </c>
      <c r="AC358" s="15">
        <f>IF(X358="","",Config!$B$4 + SUM($X$2:X358))</f>
        <v/>
      </c>
      <c r="AD358" s="15">
        <f>IF(Y358="","",Config!$B$4 + SUM($Y$2:Y358))</f>
        <v/>
      </c>
      <c r="AE358" s="15">
        <f>IF(P358="","",P358*J358/100*Config!$B$11)</f>
        <v/>
      </c>
      <c r="AF358" s="15">
        <f>IF(Q358="","",Q358*J358/100*Config!$B$11)</f>
        <v/>
      </c>
      <c r="AG358" s="15">
        <f>IF(R358="","",R358*J358/100*Config!$B$11)</f>
        <v/>
      </c>
      <c r="AH358" s="15">
        <f>IF(S358="","",S358*J358/100*Config!$B$11)</f>
        <v/>
      </c>
      <c r="AI358" s="15">
        <f>IF(T358="","",T358*J358/100*Config!$B$11)</f>
        <v/>
      </c>
      <c r="AJ358" s="15">
        <f>IF(AE358="","",Config!$B$9 + SUM($AE$2:AE358))</f>
        <v/>
      </c>
      <c r="AK358" s="15">
        <f>IF(AF358="","",Config!$B$9 + SUM($AF$2:AF358))</f>
        <v/>
      </c>
      <c r="AL358" s="15">
        <f>IF(AG358="","",Config!$B$9 + SUM($AG$2:AG358))</f>
        <v/>
      </c>
      <c r="AM358" s="15">
        <f>IF(AH358="","",Config!$B$9 + SUM($AH$2:AH358))</f>
        <v/>
      </c>
      <c r="AN358" s="15">
        <f>IF(AI358="","",Config!$B$9 + SUM($AI$2:AI358))</f>
        <v/>
      </c>
      <c r="AO358" s="16">
        <f>IF(P358="","",IF(P358&gt;0,1,0))</f>
        <v/>
      </c>
      <c r="AP358" s="16">
        <f>IF(Q358="","",IF(Q358&gt;0,1,0))</f>
        <v/>
      </c>
      <c r="AQ358" s="16">
        <f>IF(R358="","",IF(R358&gt;0,1,0))</f>
        <v/>
      </c>
      <c r="AR358" s="16">
        <f>IF(S358="","",IF(S358&gt;0,1,0))</f>
        <v/>
      </c>
      <c r="AS358" s="16">
        <f>IF(T358="","",IF(T358&gt;0,1,0))</f>
        <v/>
      </c>
      <c r="AT358" s="17">
        <f>IF(Z358="","",IF(AT357="",Z358,MAX(AT357,Z358)))</f>
        <v/>
      </c>
      <c r="AU358" s="17">
        <f>IF(AA358="","",IF(AU357="",AA358,MAX(AU357,AA358)))</f>
        <v/>
      </c>
      <c r="AV358" s="17">
        <f>IF(AB358="","",IF(AV357="",AB358,MAX(AV357,AB358)))</f>
        <v/>
      </c>
      <c r="AW358" s="17">
        <f>IF(AC358="","",IF(AW357="",AC358,MAX(AW357,AC358)))</f>
        <v/>
      </c>
      <c r="AX358" s="17">
        <f>IF(AD358="","",IF(AX357="",AD358,MAX(AX357,AD358)))</f>
        <v/>
      </c>
      <c r="AY358" s="17">
        <f>IF(Z358="","",AT358-Z358)</f>
        <v/>
      </c>
      <c r="AZ358" s="17">
        <f>IF(AA358="","",AU358-AA358)</f>
        <v/>
      </c>
      <c r="BA358" s="17">
        <f>IF(AB358="","",AV358-AB358)</f>
        <v/>
      </c>
      <c r="BB358" s="17">
        <f>IF(AC358="","",AW358-AC358)</f>
        <v/>
      </c>
      <c r="BC358" s="17">
        <f>IF(AD358="","",AX358-AD358)</f>
        <v/>
      </c>
      <c r="BD358" s="17">
        <f>IF(OR(AE358="",B358=""),"",SUMIFS($AE$2:AE358,$B$2:B358,B358))</f>
        <v/>
      </c>
      <c r="BE358" s="17">
        <f>IF(OR(AF358="",B358=""),"",SUMIFS($AF$2:AF358,$B$2:B358,B358))</f>
        <v/>
      </c>
      <c r="BF358" s="17">
        <f>IF(OR(AG358="",B358=""),"",SUMIFS($AG$2:AG358,$B$2:B358,B358))</f>
        <v/>
      </c>
      <c r="BG358" s="17">
        <f>IF(OR(AH358="",B358=""),"",SUMIFS($AH$2:AH358,$B$2:B358,B358))</f>
        <v/>
      </c>
      <c r="BH358" s="17">
        <f>IF(OR(AI358="",B358=""),"",SUMIFS($AI$2:AI358,$B$2:B358,B358))</f>
        <v/>
      </c>
      <c r="BI358" s="17">
        <f>IF(AJ358="","",IF(BI357="",AJ358,MAX(BI357,AJ358)))</f>
        <v/>
      </c>
      <c r="BJ358" s="17">
        <f>IF(AK358="","",IF(BJ357="",AK358,MAX(BJ357,AK358)))</f>
        <v/>
      </c>
      <c r="BK358" s="17">
        <f>IF(AL358="","",IF(BK357="",AL358,MAX(BK357,AL358)))</f>
        <v/>
      </c>
      <c r="BL358" s="17">
        <f>IF(AM358="","",IF(BL357="",AM358,MAX(BL357,AM358)))</f>
        <v/>
      </c>
      <c r="BM358" s="17">
        <f>IF(AN358="","",IF(BM357="",AN358,MAX(BM357,AN358)))</f>
        <v/>
      </c>
      <c r="BN358" s="17">
        <f>IF(AJ358="","",BI358-AJ358)</f>
        <v/>
      </c>
      <c r="BO358" s="17">
        <f>IF(AK358="","",BJ358-AK358)</f>
        <v/>
      </c>
      <c r="BP358" s="17">
        <f>IF(AL358="","",BK358-AL358)</f>
        <v/>
      </c>
      <c r="BQ358" s="17">
        <f>IF(AM358="","",BL358-AM358)</f>
        <v/>
      </c>
      <c r="BR358" s="17">
        <f>IF(AN358="","",BM358-AN358)</f>
        <v/>
      </c>
    </row>
    <row r="359">
      <c r="A359">
        <f>ROW()-1</f>
        <v/>
      </c>
      <c r="B359" s="9" t="n"/>
      <c r="C359" s="12" t="n"/>
      <c r="D359" s="11">
        <f>IF(B359="","",CHOOSE(WEEKDAY(B359,2),"Lu","Ma","Mi","Jo","Vi","Sa","Du"))</f>
        <v/>
      </c>
      <c r="E359" s="11">
        <f>IF(OR(B359="",C359=""),"",IF(OR(WEEKDAY(B359,2)=1,WEEKDAY(B359,2)=5),"D",IF(AND(C359&gt;=TIME(15,30,0),C359&lt;TIME(16,30,0)),"C",IF(AND(AND(WEEKDAY(B359,2)&gt;=2,WEEKDAY(B359,2)&lt;=4),C359&gt;=TIME(16,35,0),C359&lt;TIME(17,0,0)),"A1",IF(AND(AND(WEEKDAY(B359,2)&gt;=2,WEEKDAY(B359,2)&lt;=4),C359&gt;=TIME(17,0,0),C359&lt;TIME(18,0,0)),"A2",IF(AND(AND(WEEKDAY(B359,2)&gt;=2,WEEKDAY(B359,2)&lt;=4),C359&gt;=TIME(18,0,0),C359&lt;TIME(19,0,0)),"A3",IF(AND(AND(WEEKDAY(B359,2)&gt;=2,WEEKDAY(B359,2)&lt;=4),C359&gt;=TIME(22,0,0),C359&lt;TIME(22,45,0)),"B","Other")))))))</f>
        <v/>
      </c>
      <c r="F359" s="12" t="n"/>
      <c r="G359" s="12" t="n"/>
      <c r="H359" s="12" t="n"/>
      <c r="I359" s="12" t="n"/>
      <c r="J359" s="13" t="n"/>
      <c r="K359" s="13" t="n"/>
      <c r="L359" s="13" t="n"/>
      <c r="M359" s="13" t="n"/>
      <c r="N359" s="12" t="n"/>
      <c r="O359" s="12" t="n"/>
      <c r="P359" s="14">
        <f>IF(N359="","",IF(N359="SL",-1,K359/J359))</f>
        <v/>
      </c>
      <c r="Q359" s="14">
        <f>IF(N359="","",IF(OR(N359="SL",N359="TP0"),-1,L359/J359))</f>
        <v/>
      </c>
      <c r="R359" s="14">
        <f>IF(N359="","",IF(N359="TP2",M359/J359,-1))</f>
        <v/>
      </c>
      <c r="S359" s="14">
        <f>IF(N359="","",IF(N359="SL",-1,IF(N359="TP0",0.5*K359/J359,0.5*(K359+L359)/J359)))</f>
        <v/>
      </c>
      <c r="T359" s="14">
        <f>IF(N359="","",IF(N359="SL",-1,IF(N359="TP0",0.5*K359/J359-0.5,0.5*(K359+L359)/J359)))</f>
        <v/>
      </c>
      <c r="U359" s="15">
        <f>IF(P359="","",P359*J359/100*Config!$B$4)</f>
        <v/>
      </c>
      <c r="V359" s="15">
        <f>IF(Q359="","",Q359*J359/100*Config!$B$4)</f>
        <v/>
      </c>
      <c r="W359" s="15">
        <f>IF(R359="","",R359*J359/100*Config!$B$4)</f>
        <v/>
      </c>
      <c r="X359" s="15">
        <f>IF(S359="","",S359*J359/100*Config!$B$4)</f>
        <v/>
      </c>
      <c r="Y359" s="15">
        <f>IF(T359="","",T359*J359/100*Config!$B$4)</f>
        <v/>
      </c>
      <c r="Z359" s="15">
        <f>IF(U359="","",Config!$B$4 + SUM($U$2:U359))</f>
        <v/>
      </c>
      <c r="AA359" s="15">
        <f>IF(V359="","",Config!$B$4 + SUM($V$2:V359))</f>
        <v/>
      </c>
      <c r="AB359" s="15">
        <f>IF(W359="","",Config!$B$4 + SUM($W$2:W359))</f>
        <v/>
      </c>
      <c r="AC359" s="15">
        <f>IF(X359="","",Config!$B$4 + SUM($X$2:X359))</f>
        <v/>
      </c>
      <c r="AD359" s="15">
        <f>IF(Y359="","",Config!$B$4 + SUM($Y$2:Y359))</f>
        <v/>
      </c>
      <c r="AE359" s="15">
        <f>IF(P359="","",P359*J359/100*Config!$B$11)</f>
        <v/>
      </c>
      <c r="AF359" s="15">
        <f>IF(Q359="","",Q359*J359/100*Config!$B$11)</f>
        <v/>
      </c>
      <c r="AG359" s="15">
        <f>IF(R359="","",R359*J359/100*Config!$B$11)</f>
        <v/>
      </c>
      <c r="AH359" s="15">
        <f>IF(S359="","",S359*J359/100*Config!$B$11)</f>
        <v/>
      </c>
      <c r="AI359" s="15">
        <f>IF(T359="","",T359*J359/100*Config!$B$11)</f>
        <v/>
      </c>
      <c r="AJ359" s="15">
        <f>IF(AE359="","",Config!$B$9 + SUM($AE$2:AE359))</f>
        <v/>
      </c>
      <c r="AK359" s="15">
        <f>IF(AF359="","",Config!$B$9 + SUM($AF$2:AF359))</f>
        <v/>
      </c>
      <c r="AL359" s="15">
        <f>IF(AG359="","",Config!$B$9 + SUM($AG$2:AG359))</f>
        <v/>
      </c>
      <c r="AM359" s="15">
        <f>IF(AH359="","",Config!$B$9 + SUM($AH$2:AH359))</f>
        <v/>
      </c>
      <c r="AN359" s="15">
        <f>IF(AI359="","",Config!$B$9 + SUM($AI$2:AI359))</f>
        <v/>
      </c>
      <c r="AO359" s="16">
        <f>IF(P359="","",IF(P359&gt;0,1,0))</f>
        <v/>
      </c>
      <c r="AP359" s="16">
        <f>IF(Q359="","",IF(Q359&gt;0,1,0))</f>
        <v/>
      </c>
      <c r="AQ359" s="16">
        <f>IF(R359="","",IF(R359&gt;0,1,0))</f>
        <v/>
      </c>
      <c r="AR359" s="16">
        <f>IF(S359="","",IF(S359&gt;0,1,0))</f>
        <v/>
      </c>
      <c r="AS359" s="16">
        <f>IF(T359="","",IF(T359&gt;0,1,0))</f>
        <v/>
      </c>
      <c r="AT359" s="17">
        <f>IF(Z359="","",IF(AT358="",Z359,MAX(AT358,Z359)))</f>
        <v/>
      </c>
      <c r="AU359" s="17">
        <f>IF(AA359="","",IF(AU358="",AA359,MAX(AU358,AA359)))</f>
        <v/>
      </c>
      <c r="AV359" s="17">
        <f>IF(AB359="","",IF(AV358="",AB359,MAX(AV358,AB359)))</f>
        <v/>
      </c>
      <c r="AW359" s="17">
        <f>IF(AC359="","",IF(AW358="",AC359,MAX(AW358,AC359)))</f>
        <v/>
      </c>
      <c r="AX359" s="17">
        <f>IF(AD359="","",IF(AX358="",AD359,MAX(AX358,AD359)))</f>
        <v/>
      </c>
      <c r="AY359" s="17">
        <f>IF(Z359="","",AT359-Z359)</f>
        <v/>
      </c>
      <c r="AZ359" s="17">
        <f>IF(AA359="","",AU359-AA359)</f>
        <v/>
      </c>
      <c r="BA359" s="17">
        <f>IF(AB359="","",AV359-AB359)</f>
        <v/>
      </c>
      <c r="BB359" s="17">
        <f>IF(AC359="","",AW359-AC359)</f>
        <v/>
      </c>
      <c r="BC359" s="17">
        <f>IF(AD359="","",AX359-AD359)</f>
        <v/>
      </c>
      <c r="BD359" s="17">
        <f>IF(OR(AE359="",B359=""),"",SUMIFS($AE$2:AE359,$B$2:B359,B359))</f>
        <v/>
      </c>
      <c r="BE359" s="17">
        <f>IF(OR(AF359="",B359=""),"",SUMIFS($AF$2:AF359,$B$2:B359,B359))</f>
        <v/>
      </c>
      <c r="BF359" s="17">
        <f>IF(OR(AG359="",B359=""),"",SUMIFS($AG$2:AG359,$B$2:B359,B359))</f>
        <v/>
      </c>
      <c r="BG359" s="17">
        <f>IF(OR(AH359="",B359=""),"",SUMIFS($AH$2:AH359,$B$2:B359,B359))</f>
        <v/>
      </c>
      <c r="BH359" s="17">
        <f>IF(OR(AI359="",B359=""),"",SUMIFS($AI$2:AI359,$B$2:B359,B359))</f>
        <v/>
      </c>
      <c r="BI359" s="17">
        <f>IF(AJ359="","",IF(BI358="",AJ359,MAX(BI358,AJ359)))</f>
        <v/>
      </c>
      <c r="BJ359" s="17">
        <f>IF(AK359="","",IF(BJ358="",AK359,MAX(BJ358,AK359)))</f>
        <v/>
      </c>
      <c r="BK359" s="17">
        <f>IF(AL359="","",IF(BK358="",AL359,MAX(BK358,AL359)))</f>
        <v/>
      </c>
      <c r="BL359" s="17">
        <f>IF(AM359="","",IF(BL358="",AM359,MAX(BL358,AM359)))</f>
        <v/>
      </c>
      <c r="BM359" s="17">
        <f>IF(AN359="","",IF(BM358="",AN359,MAX(BM358,AN359)))</f>
        <v/>
      </c>
      <c r="BN359" s="17">
        <f>IF(AJ359="","",BI359-AJ359)</f>
        <v/>
      </c>
      <c r="BO359" s="17">
        <f>IF(AK359="","",BJ359-AK359)</f>
        <v/>
      </c>
      <c r="BP359" s="17">
        <f>IF(AL359="","",BK359-AL359)</f>
        <v/>
      </c>
      <c r="BQ359" s="17">
        <f>IF(AM359="","",BL359-AM359)</f>
        <v/>
      </c>
      <c r="BR359" s="17">
        <f>IF(AN359="","",BM359-AN359)</f>
        <v/>
      </c>
    </row>
    <row r="360">
      <c r="A360">
        <f>ROW()-1</f>
        <v/>
      </c>
      <c r="B360" s="9" t="n"/>
      <c r="C360" s="12" t="n"/>
      <c r="D360" s="11">
        <f>IF(B360="","",CHOOSE(WEEKDAY(B360,2),"Lu","Ma","Mi","Jo","Vi","Sa","Du"))</f>
        <v/>
      </c>
      <c r="E360" s="11">
        <f>IF(OR(B360="",C360=""),"",IF(OR(WEEKDAY(B360,2)=1,WEEKDAY(B360,2)=5),"D",IF(AND(C360&gt;=TIME(15,30,0),C360&lt;TIME(16,30,0)),"C",IF(AND(AND(WEEKDAY(B360,2)&gt;=2,WEEKDAY(B360,2)&lt;=4),C360&gt;=TIME(16,35,0),C360&lt;TIME(17,0,0)),"A1",IF(AND(AND(WEEKDAY(B360,2)&gt;=2,WEEKDAY(B360,2)&lt;=4),C360&gt;=TIME(17,0,0),C360&lt;TIME(18,0,0)),"A2",IF(AND(AND(WEEKDAY(B360,2)&gt;=2,WEEKDAY(B360,2)&lt;=4),C360&gt;=TIME(18,0,0),C360&lt;TIME(19,0,0)),"A3",IF(AND(AND(WEEKDAY(B360,2)&gt;=2,WEEKDAY(B360,2)&lt;=4),C360&gt;=TIME(22,0,0),C360&lt;TIME(22,45,0)),"B","Other")))))))</f>
        <v/>
      </c>
      <c r="F360" s="12" t="n"/>
      <c r="G360" s="12" t="n"/>
      <c r="H360" s="12" t="n"/>
      <c r="I360" s="12" t="n"/>
      <c r="J360" s="13" t="n"/>
      <c r="K360" s="13" t="n"/>
      <c r="L360" s="13" t="n"/>
      <c r="M360" s="13" t="n"/>
      <c r="N360" s="12" t="n"/>
      <c r="O360" s="12" t="n"/>
      <c r="P360" s="14">
        <f>IF(N360="","",IF(N360="SL",-1,K360/J360))</f>
        <v/>
      </c>
      <c r="Q360" s="14">
        <f>IF(N360="","",IF(OR(N360="SL",N360="TP0"),-1,L360/J360))</f>
        <v/>
      </c>
      <c r="R360" s="14">
        <f>IF(N360="","",IF(N360="TP2",M360/J360,-1))</f>
        <v/>
      </c>
      <c r="S360" s="14">
        <f>IF(N360="","",IF(N360="SL",-1,IF(N360="TP0",0.5*K360/J360,0.5*(K360+L360)/J360)))</f>
        <v/>
      </c>
      <c r="T360" s="14">
        <f>IF(N360="","",IF(N360="SL",-1,IF(N360="TP0",0.5*K360/J360-0.5,0.5*(K360+L360)/J360)))</f>
        <v/>
      </c>
      <c r="U360" s="15">
        <f>IF(P360="","",P360*J360/100*Config!$B$4)</f>
        <v/>
      </c>
      <c r="V360" s="15">
        <f>IF(Q360="","",Q360*J360/100*Config!$B$4)</f>
        <v/>
      </c>
      <c r="W360" s="15">
        <f>IF(R360="","",R360*J360/100*Config!$B$4)</f>
        <v/>
      </c>
      <c r="X360" s="15">
        <f>IF(S360="","",S360*J360/100*Config!$B$4)</f>
        <v/>
      </c>
      <c r="Y360" s="15">
        <f>IF(T360="","",T360*J360/100*Config!$B$4)</f>
        <v/>
      </c>
      <c r="Z360" s="15">
        <f>IF(U360="","",Config!$B$4 + SUM($U$2:U360))</f>
        <v/>
      </c>
      <c r="AA360" s="15">
        <f>IF(V360="","",Config!$B$4 + SUM($V$2:V360))</f>
        <v/>
      </c>
      <c r="AB360" s="15">
        <f>IF(W360="","",Config!$B$4 + SUM($W$2:W360))</f>
        <v/>
      </c>
      <c r="AC360" s="15">
        <f>IF(X360="","",Config!$B$4 + SUM($X$2:X360))</f>
        <v/>
      </c>
      <c r="AD360" s="15">
        <f>IF(Y360="","",Config!$B$4 + SUM($Y$2:Y360))</f>
        <v/>
      </c>
      <c r="AE360" s="15">
        <f>IF(P360="","",P360*J360/100*Config!$B$11)</f>
        <v/>
      </c>
      <c r="AF360" s="15">
        <f>IF(Q360="","",Q360*J360/100*Config!$B$11)</f>
        <v/>
      </c>
      <c r="AG360" s="15">
        <f>IF(R360="","",R360*J360/100*Config!$B$11)</f>
        <v/>
      </c>
      <c r="AH360" s="15">
        <f>IF(S360="","",S360*J360/100*Config!$B$11)</f>
        <v/>
      </c>
      <c r="AI360" s="15">
        <f>IF(T360="","",T360*J360/100*Config!$B$11)</f>
        <v/>
      </c>
      <c r="AJ360" s="15">
        <f>IF(AE360="","",Config!$B$9 + SUM($AE$2:AE360))</f>
        <v/>
      </c>
      <c r="AK360" s="15">
        <f>IF(AF360="","",Config!$B$9 + SUM($AF$2:AF360))</f>
        <v/>
      </c>
      <c r="AL360" s="15">
        <f>IF(AG360="","",Config!$B$9 + SUM($AG$2:AG360))</f>
        <v/>
      </c>
      <c r="AM360" s="15">
        <f>IF(AH360="","",Config!$B$9 + SUM($AH$2:AH360))</f>
        <v/>
      </c>
      <c r="AN360" s="15">
        <f>IF(AI360="","",Config!$B$9 + SUM($AI$2:AI360))</f>
        <v/>
      </c>
      <c r="AO360" s="16">
        <f>IF(P360="","",IF(P360&gt;0,1,0))</f>
        <v/>
      </c>
      <c r="AP360" s="16">
        <f>IF(Q360="","",IF(Q360&gt;0,1,0))</f>
        <v/>
      </c>
      <c r="AQ360" s="16">
        <f>IF(R360="","",IF(R360&gt;0,1,0))</f>
        <v/>
      </c>
      <c r="AR360" s="16">
        <f>IF(S360="","",IF(S360&gt;0,1,0))</f>
        <v/>
      </c>
      <c r="AS360" s="16">
        <f>IF(T360="","",IF(T360&gt;0,1,0))</f>
        <v/>
      </c>
      <c r="AT360" s="17">
        <f>IF(Z360="","",IF(AT359="",Z360,MAX(AT359,Z360)))</f>
        <v/>
      </c>
      <c r="AU360" s="17">
        <f>IF(AA360="","",IF(AU359="",AA360,MAX(AU359,AA360)))</f>
        <v/>
      </c>
      <c r="AV360" s="17">
        <f>IF(AB360="","",IF(AV359="",AB360,MAX(AV359,AB360)))</f>
        <v/>
      </c>
      <c r="AW360" s="17">
        <f>IF(AC360="","",IF(AW359="",AC360,MAX(AW359,AC360)))</f>
        <v/>
      </c>
      <c r="AX360" s="17">
        <f>IF(AD360="","",IF(AX359="",AD360,MAX(AX359,AD360)))</f>
        <v/>
      </c>
      <c r="AY360" s="17">
        <f>IF(Z360="","",AT360-Z360)</f>
        <v/>
      </c>
      <c r="AZ360" s="17">
        <f>IF(AA360="","",AU360-AA360)</f>
        <v/>
      </c>
      <c r="BA360" s="17">
        <f>IF(AB360="","",AV360-AB360)</f>
        <v/>
      </c>
      <c r="BB360" s="17">
        <f>IF(AC360="","",AW360-AC360)</f>
        <v/>
      </c>
      <c r="BC360" s="17">
        <f>IF(AD360="","",AX360-AD360)</f>
        <v/>
      </c>
      <c r="BD360" s="17">
        <f>IF(OR(AE360="",B360=""),"",SUMIFS($AE$2:AE360,$B$2:B360,B360))</f>
        <v/>
      </c>
      <c r="BE360" s="17">
        <f>IF(OR(AF360="",B360=""),"",SUMIFS($AF$2:AF360,$B$2:B360,B360))</f>
        <v/>
      </c>
      <c r="BF360" s="17">
        <f>IF(OR(AG360="",B360=""),"",SUMIFS($AG$2:AG360,$B$2:B360,B360))</f>
        <v/>
      </c>
      <c r="BG360" s="17">
        <f>IF(OR(AH360="",B360=""),"",SUMIFS($AH$2:AH360,$B$2:B360,B360))</f>
        <v/>
      </c>
      <c r="BH360" s="17">
        <f>IF(OR(AI360="",B360=""),"",SUMIFS($AI$2:AI360,$B$2:B360,B360))</f>
        <v/>
      </c>
      <c r="BI360" s="17">
        <f>IF(AJ360="","",IF(BI359="",AJ360,MAX(BI359,AJ360)))</f>
        <v/>
      </c>
      <c r="BJ360" s="17">
        <f>IF(AK360="","",IF(BJ359="",AK360,MAX(BJ359,AK360)))</f>
        <v/>
      </c>
      <c r="BK360" s="17">
        <f>IF(AL360="","",IF(BK359="",AL360,MAX(BK359,AL360)))</f>
        <v/>
      </c>
      <c r="BL360" s="17">
        <f>IF(AM360="","",IF(BL359="",AM360,MAX(BL359,AM360)))</f>
        <v/>
      </c>
      <c r="BM360" s="17">
        <f>IF(AN360="","",IF(BM359="",AN360,MAX(BM359,AN360)))</f>
        <v/>
      </c>
      <c r="BN360" s="17">
        <f>IF(AJ360="","",BI360-AJ360)</f>
        <v/>
      </c>
      <c r="BO360" s="17">
        <f>IF(AK360="","",BJ360-AK360)</f>
        <v/>
      </c>
      <c r="BP360" s="17">
        <f>IF(AL360="","",BK360-AL360)</f>
        <v/>
      </c>
      <c r="BQ360" s="17">
        <f>IF(AM360="","",BL360-AM360)</f>
        <v/>
      </c>
      <c r="BR360" s="17">
        <f>IF(AN360="","",BM360-AN360)</f>
        <v/>
      </c>
    </row>
    <row r="361">
      <c r="A361">
        <f>ROW()-1</f>
        <v/>
      </c>
      <c r="B361" s="9" t="n"/>
      <c r="C361" s="12" t="n"/>
      <c r="D361" s="11">
        <f>IF(B361="","",CHOOSE(WEEKDAY(B361,2),"Lu","Ma","Mi","Jo","Vi","Sa","Du"))</f>
        <v/>
      </c>
      <c r="E361" s="11">
        <f>IF(OR(B361="",C361=""),"",IF(OR(WEEKDAY(B361,2)=1,WEEKDAY(B361,2)=5),"D",IF(AND(C361&gt;=TIME(15,30,0),C361&lt;TIME(16,30,0)),"C",IF(AND(AND(WEEKDAY(B361,2)&gt;=2,WEEKDAY(B361,2)&lt;=4),C361&gt;=TIME(16,35,0),C361&lt;TIME(17,0,0)),"A1",IF(AND(AND(WEEKDAY(B361,2)&gt;=2,WEEKDAY(B361,2)&lt;=4),C361&gt;=TIME(17,0,0),C361&lt;TIME(18,0,0)),"A2",IF(AND(AND(WEEKDAY(B361,2)&gt;=2,WEEKDAY(B361,2)&lt;=4),C361&gt;=TIME(18,0,0),C361&lt;TIME(19,0,0)),"A3",IF(AND(AND(WEEKDAY(B361,2)&gt;=2,WEEKDAY(B361,2)&lt;=4),C361&gt;=TIME(22,0,0),C361&lt;TIME(22,45,0)),"B","Other")))))))</f>
        <v/>
      </c>
      <c r="F361" s="12" t="n"/>
      <c r="G361" s="12" t="n"/>
      <c r="H361" s="12" t="n"/>
      <c r="I361" s="12" t="n"/>
      <c r="J361" s="13" t="n"/>
      <c r="K361" s="13" t="n"/>
      <c r="L361" s="13" t="n"/>
      <c r="M361" s="13" t="n"/>
      <c r="N361" s="12" t="n"/>
      <c r="O361" s="12" t="n"/>
      <c r="P361" s="14">
        <f>IF(N361="","",IF(N361="SL",-1,K361/J361))</f>
        <v/>
      </c>
      <c r="Q361" s="14">
        <f>IF(N361="","",IF(OR(N361="SL",N361="TP0"),-1,L361/J361))</f>
        <v/>
      </c>
      <c r="R361" s="14">
        <f>IF(N361="","",IF(N361="TP2",M361/J361,-1))</f>
        <v/>
      </c>
      <c r="S361" s="14">
        <f>IF(N361="","",IF(N361="SL",-1,IF(N361="TP0",0.5*K361/J361,0.5*(K361+L361)/J361)))</f>
        <v/>
      </c>
      <c r="T361" s="14">
        <f>IF(N361="","",IF(N361="SL",-1,IF(N361="TP0",0.5*K361/J361-0.5,0.5*(K361+L361)/J361)))</f>
        <v/>
      </c>
      <c r="U361" s="15">
        <f>IF(P361="","",P361*J361/100*Config!$B$4)</f>
        <v/>
      </c>
      <c r="V361" s="15">
        <f>IF(Q361="","",Q361*J361/100*Config!$B$4)</f>
        <v/>
      </c>
      <c r="W361" s="15">
        <f>IF(R361="","",R361*J361/100*Config!$B$4)</f>
        <v/>
      </c>
      <c r="X361" s="15">
        <f>IF(S361="","",S361*J361/100*Config!$B$4)</f>
        <v/>
      </c>
      <c r="Y361" s="15">
        <f>IF(T361="","",T361*J361/100*Config!$B$4)</f>
        <v/>
      </c>
      <c r="Z361" s="15">
        <f>IF(U361="","",Config!$B$4 + SUM($U$2:U361))</f>
        <v/>
      </c>
      <c r="AA361" s="15">
        <f>IF(V361="","",Config!$B$4 + SUM($V$2:V361))</f>
        <v/>
      </c>
      <c r="AB361" s="15">
        <f>IF(W361="","",Config!$B$4 + SUM($W$2:W361))</f>
        <v/>
      </c>
      <c r="AC361" s="15">
        <f>IF(X361="","",Config!$B$4 + SUM($X$2:X361))</f>
        <v/>
      </c>
      <c r="AD361" s="15">
        <f>IF(Y361="","",Config!$B$4 + SUM($Y$2:Y361))</f>
        <v/>
      </c>
      <c r="AE361" s="15">
        <f>IF(P361="","",P361*J361/100*Config!$B$11)</f>
        <v/>
      </c>
      <c r="AF361" s="15">
        <f>IF(Q361="","",Q361*J361/100*Config!$B$11)</f>
        <v/>
      </c>
      <c r="AG361" s="15">
        <f>IF(R361="","",R361*J361/100*Config!$B$11)</f>
        <v/>
      </c>
      <c r="AH361" s="15">
        <f>IF(S361="","",S361*J361/100*Config!$B$11)</f>
        <v/>
      </c>
      <c r="AI361" s="15">
        <f>IF(T361="","",T361*J361/100*Config!$B$11)</f>
        <v/>
      </c>
      <c r="AJ361" s="15">
        <f>IF(AE361="","",Config!$B$9 + SUM($AE$2:AE361))</f>
        <v/>
      </c>
      <c r="AK361" s="15">
        <f>IF(AF361="","",Config!$B$9 + SUM($AF$2:AF361))</f>
        <v/>
      </c>
      <c r="AL361" s="15">
        <f>IF(AG361="","",Config!$B$9 + SUM($AG$2:AG361))</f>
        <v/>
      </c>
      <c r="AM361" s="15">
        <f>IF(AH361="","",Config!$B$9 + SUM($AH$2:AH361))</f>
        <v/>
      </c>
      <c r="AN361" s="15">
        <f>IF(AI361="","",Config!$B$9 + SUM($AI$2:AI361))</f>
        <v/>
      </c>
      <c r="AO361" s="16">
        <f>IF(P361="","",IF(P361&gt;0,1,0))</f>
        <v/>
      </c>
      <c r="AP361" s="16">
        <f>IF(Q361="","",IF(Q361&gt;0,1,0))</f>
        <v/>
      </c>
      <c r="AQ361" s="16">
        <f>IF(R361="","",IF(R361&gt;0,1,0))</f>
        <v/>
      </c>
      <c r="AR361" s="16">
        <f>IF(S361="","",IF(S361&gt;0,1,0))</f>
        <v/>
      </c>
      <c r="AS361" s="16">
        <f>IF(T361="","",IF(T361&gt;0,1,0))</f>
        <v/>
      </c>
      <c r="AT361" s="17">
        <f>IF(Z361="","",IF(AT360="",Z361,MAX(AT360,Z361)))</f>
        <v/>
      </c>
      <c r="AU361" s="17">
        <f>IF(AA361="","",IF(AU360="",AA361,MAX(AU360,AA361)))</f>
        <v/>
      </c>
      <c r="AV361" s="17">
        <f>IF(AB361="","",IF(AV360="",AB361,MAX(AV360,AB361)))</f>
        <v/>
      </c>
      <c r="AW361" s="17">
        <f>IF(AC361="","",IF(AW360="",AC361,MAX(AW360,AC361)))</f>
        <v/>
      </c>
      <c r="AX361" s="17">
        <f>IF(AD361="","",IF(AX360="",AD361,MAX(AX360,AD361)))</f>
        <v/>
      </c>
      <c r="AY361" s="17">
        <f>IF(Z361="","",AT361-Z361)</f>
        <v/>
      </c>
      <c r="AZ361" s="17">
        <f>IF(AA361="","",AU361-AA361)</f>
        <v/>
      </c>
      <c r="BA361" s="17">
        <f>IF(AB361="","",AV361-AB361)</f>
        <v/>
      </c>
      <c r="BB361" s="17">
        <f>IF(AC361="","",AW361-AC361)</f>
        <v/>
      </c>
      <c r="BC361" s="17">
        <f>IF(AD361="","",AX361-AD361)</f>
        <v/>
      </c>
      <c r="BD361" s="17">
        <f>IF(OR(AE361="",B361=""),"",SUMIFS($AE$2:AE361,$B$2:B361,B361))</f>
        <v/>
      </c>
      <c r="BE361" s="17">
        <f>IF(OR(AF361="",B361=""),"",SUMIFS($AF$2:AF361,$B$2:B361,B361))</f>
        <v/>
      </c>
      <c r="BF361" s="17">
        <f>IF(OR(AG361="",B361=""),"",SUMIFS($AG$2:AG361,$B$2:B361,B361))</f>
        <v/>
      </c>
      <c r="BG361" s="17">
        <f>IF(OR(AH361="",B361=""),"",SUMIFS($AH$2:AH361,$B$2:B361,B361))</f>
        <v/>
      </c>
      <c r="BH361" s="17">
        <f>IF(OR(AI361="",B361=""),"",SUMIFS($AI$2:AI361,$B$2:B361,B361))</f>
        <v/>
      </c>
      <c r="BI361" s="17">
        <f>IF(AJ361="","",IF(BI360="",AJ361,MAX(BI360,AJ361)))</f>
        <v/>
      </c>
      <c r="BJ361" s="17">
        <f>IF(AK361="","",IF(BJ360="",AK361,MAX(BJ360,AK361)))</f>
        <v/>
      </c>
      <c r="BK361" s="17">
        <f>IF(AL361="","",IF(BK360="",AL361,MAX(BK360,AL361)))</f>
        <v/>
      </c>
      <c r="BL361" s="17">
        <f>IF(AM361="","",IF(BL360="",AM361,MAX(BL360,AM361)))</f>
        <v/>
      </c>
      <c r="BM361" s="17">
        <f>IF(AN361="","",IF(BM360="",AN361,MAX(BM360,AN361)))</f>
        <v/>
      </c>
      <c r="BN361" s="17">
        <f>IF(AJ361="","",BI361-AJ361)</f>
        <v/>
      </c>
      <c r="BO361" s="17">
        <f>IF(AK361="","",BJ361-AK361)</f>
        <v/>
      </c>
      <c r="BP361" s="17">
        <f>IF(AL361="","",BK361-AL361)</f>
        <v/>
      </c>
      <c r="BQ361" s="17">
        <f>IF(AM361="","",BL361-AM361)</f>
        <v/>
      </c>
      <c r="BR361" s="17">
        <f>IF(AN361="","",BM361-AN361)</f>
        <v/>
      </c>
    </row>
    <row r="362">
      <c r="A362">
        <f>ROW()-1</f>
        <v/>
      </c>
      <c r="B362" s="9" t="n"/>
      <c r="C362" s="12" t="n"/>
      <c r="D362" s="11">
        <f>IF(B362="","",CHOOSE(WEEKDAY(B362,2),"Lu","Ma","Mi","Jo","Vi","Sa","Du"))</f>
        <v/>
      </c>
      <c r="E362" s="11">
        <f>IF(OR(B362="",C362=""),"",IF(OR(WEEKDAY(B362,2)=1,WEEKDAY(B362,2)=5),"D",IF(AND(C362&gt;=TIME(15,30,0),C362&lt;TIME(16,30,0)),"C",IF(AND(AND(WEEKDAY(B362,2)&gt;=2,WEEKDAY(B362,2)&lt;=4),C362&gt;=TIME(16,35,0),C362&lt;TIME(17,0,0)),"A1",IF(AND(AND(WEEKDAY(B362,2)&gt;=2,WEEKDAY(B362,2)&lt;=4),C362&gt;=TIME(17,0,0),C362&lt;TIME(18,0,0)),"A2",IF(AND(AND(WEEKDAY(B362,2)&gt;=2,WEEKDAY(B362,2)&lt;=4),C362&gt;=TIME(18,0,0),C362&lt;TIME(19,0,0)),"A3",IF(AND(AND(WEEKDAY(B362,2)&gt;=2,WEEKDAY(B362,2)&lt;=4),C362&gt;=TIME(22,0,0),C362&lt;TIME(22,45,0)),"B","Other")))))))</f>
        <v/>
      </c>
      <c r="F362" s="12" t="n"/>
      <c r="G362" s="12" t="n"/>
      <c r="H362" s="12" t="n"/>
      <c r="I362" s="12" t="n"/>
      <c r="J362" s="13" t="n"/>
      <c r="K362" s="13" t="n"/>
      <c r="L362" s="13" t="n"/>
      <c r="M362" s="13" t="n"/>
      <c r="N362" s="12" t="n"/>
      <c r="O362" s="12" t="n"/>
      <c r="P362" s="14">
        <f>IF(N362="","",IF(N362="SL",-1,K362/J362))</f>
        <v/>
      </c>
      <c r="Q362" s="14">
        <f>IF(N362="","",IF(OR(N362="SL",N362="TP0"),-1,L362/J362))</f>
        <v/>
      </c>
      <c r="R362" s="14">
        <f>IF(N362="","",IF(N362="TP2",M362/J362,-1))</f>
        <v/>
      </c>
      <c r="S362" s="14">
        <f>IF(N362="","",IF(N362="SL",-1,IF(N362="TP0",0.5*K362/J362,0.5*(K362+L362)/J362)))</f>
        <v/>
      </c>
      <c r="T362" s="14">
        <f>IF(N362="","",IF(N362="SL",-1,IF(N362="TP0",0.5*K362/J362-0.5,0.5*(K362+L362)/J362)))</f>
        <v/>
      </c>
      <c r="U362" s="15">
        <f>IF(P362="","",P362*J362/100*Config!$B$4)</f>
        <v/>
      </c>
      <c r="V362" s="15">
        <f>IF(Q362="","",Q362*J362/100*Config!$B$4)</f>
        <v/>
      </c>
      <c r="W362" s="15">
        <f>IF(R362="","",R362*J362/100*Config!$B$4)</f>
        <v/>
      </c>
      <c r="X362" s="15">
        <f>IF(S362="","",S362*J362/100*Config!$B$4)</f>
        <v/>
      </c>
      <c r="Y362" s="15">
        <f>IF(T362="","",T362*J362/100*Config!$B$4)</f>
        <v/>
      </c>
      <c r="Z362" s="15">
        <f>IF(U362="","",Config!$B$4 + SUM($U$2:U362))</f>
        <v/>
      </c>
      <c r="AA362" s="15">
        <f>IF(V362="","",Config!$B$4 + SUM($V$2:V362))</f>
        <v/>
      </c>
      <c r="AB362" s="15">
        <f>IF(W362="","",Config!$B$4 + SUM($W$2:W362))</f>
        <v/>
      </c>
      <c r="AC362" s="15">
        <f>IF(X362="","",Config!$B$4 + SUM($X$2:X362))</f>
        <v/>
      </c>
      <c r="AD362" s="15">
        <f>IF(Y362="","",Config!$B$4 + SUM($Y$2:Y362))</f>
        <v/>
      </c>
      <c r="AE362" s="15">
        <f>IF(P362="","",P362*J362/100*Config!$B$11)</f>
        <v/>
      </c>
      <c r="AF362" s="15">
        <f>IF(Q362="","",Q362*J362/100*Config!$B$11)</f>
        <v/>
      </c>
      <c r="AG362" s="15">
        <f>IF(R362="","",R362*J362/100*Config!$B$11)</f>
        <v/>
      </c>
      <c r="AH362" s="15">
        <f>IF(S362="","",S362*J362/100*Config!$B$11)</f>
        <v/>
      </c>
      <c r="AI362" s="15">
        <f>IF(T362="","",T362*J362/100*Config!$B$11)</f>
        <v/>
      </c>
      <c r="AJ362" s="15">
        <f>IF(AE362="","",Config!$B$9 + SUM($AE$2:AE362))</f>
        <v/>
      </c>
      <c r="AK362" s="15">
        <f>IF(AF362="","",Config!$B$9 + SUM($AF$2:AF362))</f>
        <v/>
      </c>
      <c r="AL362" s="15">
        <f>IF(AG362="","",Config!$B$9 + SUM($AG$2:AG362))</f>
        <v/>
      </c>
      <c r="AM362" s="15">
        <f>IF(AH362="","",Config!$B$9 + SUM($AH$2:AH362))</f>
        <v/>
      </c>
      <c r="AN362" s="15">
        <f>IF(AI362="","",Config!$B$9 + SUM($AI$2:AI362))</f>
        <v/>
      </c>
      <c r="AO362" s="16">
        <f>IF(P362="","",IF(P362&gt;0,1,0))</f>
        <v/>
      </c>
      <c r="AP362" s="16">
        <f>IF(Q362="","",IF(Q362&gt;0,1,0))</f>
        <v/>
      </c>
      <c r="AQ362" s="16">
        <f>IF(R362="","",IF(R362&gt;0,1,0))</f>
        <v/>
      </c>
      <c r="AR362" s="16">
        <f>IF(S362="","",IF(S362&gt;0,1,0))</f>
        <v/>
      </c>
      <c r="AS362" s="16">
        <f>IF(T362="","",IF(T362&gt;0,1,0))</f>
        <v/>
      </c>
      <c r="AT362" s="17">
        <f>IF(Z362="","",IF(AT361="",Z362,MAX(AT361,Z362)))</f>
        <v/>
      </c>
      <c r="AU362" s="17">
        <f>IF(AA362="","",IF(AU361="",AA362,MAX(AU361,AA362)))</f>
        <v/>
      </c>
      <c r="AV362" s="17">
        <f>IF(AB362="","",IF(AV361="",AB362,MAX(AV361,AB362)))</f>
        <v/>
      </c>
      <c r="AW362" s="17">
        <f>IF(AC362="","",IF(AW361="",AC362,MAX(AW361,AC362)))</f>
        <v/>
      </c>
      <c r="AX362" s="17">
        <f>IF(AD362="","",IF(AX361="",AD362,MAX(AX361,AD362)))</f>
        <v/>
      </c>
      <c r="AY362" s="17">
        <f>IF(Z362="","",AT362-Z362)</f>
        <v/>
      </c>
      <c r="AZ362" s="17">
        <f>IF(AA362="","",AU362-AA362)</f>
        <v/>
      </c>
      <c r="BA362" s="17">
        <f>IF(AB362="","",AV362-AB362)</f>
        <v/>
      </c>
      <c r="BB362" s="17">
        <f>IF(AC362="","",AW362-AC362)</f>
        <v/>
      </c>
      <c r="BC362" s="17">
        <f>IF(AD362="","",AX362-AD362)</f>
        <v/>
      </c>
      <c r="BD362" s="17">
        <f>IF(OR(AE362="",B362=""),"",SUMIFS($AE$2:AE362,$B$2:B362,B362))</f>
        <v/>
      </c>
      <c r="BE362" s="17">
        <f>IF(OR(AF362="",B362=""),"",SUMIFS($AF$2:AF362,$B$2:B362,B362))</f>
        <v/>
      </c>
      <c r="BF362" s="17">
        <f>IF(OR(AG362="",B362=""),"",SUMIFS($AG$2:AG362,$B$2:B362,B362))</f>
        <v/>
      </c>
      <c r="BG362" s="17">
        <f>IF(OR(AH362="",B362=""),"",SUMIFS($AH$2:AH362,$B$2:B362,B362))</f>
        <v/>
      </c>
      <c r="BH362" s="17">
        <f>IF(OR(AI362="",B362=""),"",SUMIFS($AI$2:AI362,$B$2:B362,B362))</f>
        <v/>
      </c>
      <c r="BI362" s="17">
        <f>IF(AJ362="","",IF(BI361="",AJ362,MAX(BI361,AJ362)))</f>
        <v/>
      </c>
      <c r="BJ362" s="17">
        <f>IF(AK362="","",IF(BJ361="",AK362,MAX(BJ361,AK362)))</f>
        <v/>
      </c>
      <c r="BK362" s="17">
        <f>IF(AL362="","",IF(BK361="",AL362,MAX(BK361,AL362)))</f>
        <v/>
      </c>
      <c r="BL362" s="17">
        <f>IF(AM362="","",IF(BL361="",AM362,MAX(BL361,AM362)))</f>
        <v/>
      </c>
      <c r="BM362" s="17">
        <f>IF(AN362="","",IF(BM361="",AN362,MAX(BM361,AN362)))</f>
        <v/>
      </c>
      <c r="BN362" s="17">
        <f>IF(AJ362="","",BI362-AJ362)</f>
        <v/>
      </c>
      <c r="BO362" s="17">
        <f>IF(AK362="","",BJ362-AK362)</f>
        <v/>
      </c>
      <c r="BP362" s="17">
        <f>IF(AL362="","",BK362-AL362)</f>
        <v/>
      </c>
      <c r="BQ362" s="17">
        <f>IF(AM362="","",BL362-AM362)</f>
        <v/>
      </c>
      <c r="BR362" s="17">
        <f>IF(AN362="","",BM362-AN362)</f>
        <v/>
      </c>
    </row>
    <row r="363">
      <c r="A363">
        <f>ROW()-1</f>
        <v/>
      </c>
      <c r="B363" s="9" t="n"/>
      <c r="C363" s="12" t="n"/>
      <c r="D363" s="11">
        <f>IF(B363="","",CHOOSE(WEEKDAY(B363,2),"Lu","Ma","Mi","Jo","Vi","Sa","Du"))</f>
        <v/>
      </c>
      <c r="E363" s="11">
        <f>IF(OR(B363="",C363=""),"",IF(OR(WEEKDAY(B363,2)=1,WEEKDAY(B363,2)=5),"D",IF(AND(C363&gt;=TIME(15,30,0),C363&lt;TIME(16,30,0)),"C",IF(AND(AND(WEEKDAY(B363,2)&gt;=2,WEEKDAY(B363,2)&lt;=4),C363&gt;=TIME(16,35,0),C363&lt;TIME(17,0,0)),"A1",IF(AND(AND(WEEKDAY(B363,2)&gt;=2,WEEKDAY(B363,2)&lt;=4),C363&gt;=TIME(17,0,0),C363&lt;TIME(18,0,0)),"A2",IF(AND(AND(WEEKDAY(B363,2)&gt;=2,WEEKDAY(B363,2)&lt;=4),C363&gt;=TIME(18,0,0),C363&lt;TIME(19,0,0)),"A3",IF(AND(AND(WEEKDAY(B363,2)&gt;=2,WEEKDAY(B363,2)&lt;=4),C363&gt;=TIME(22,0,0),C363&lt;TIME(22,45,0)),"B","Other")))))))</f>
        <v/>
      </c>
      <c r="F363" s="12" t="n"/>
      <c r="G363" s="12" t="n"/>
      <c r="H363" s="12" t="n"/>
      <c r="I363" s="12" t="n"/>
      <c r="J363" s="13" t="n"/>
      <c r="K363" s="13" t="n"/>
      <c r="L363" s="13" t="n"/>
      <c r="M363" s="13" t="n"/>
      <c r="N363" s="12" t="n"/>
      <c r="O363" s="12" t="n"/>
      <c r="P363" s="14">
        <f>IF(N363="","",IF(N363="SL",-1,K363/J363))</f>
        <v/>
      </c>
      <c r="Q363" s="14">
        <f>IF(N363="","",IF(OR(N363="SL",N363="TP0"),-1,L363/J363))</f>
        <v/>
      </c>
      <c r="R363" s="14">
        <f>IF(N363="","",IF(N363="TP2",M363/J363,-1))</f>
        <v/>
      </c>
      <c r="S363" s="14">
        <f>IF(N363="","",IF(N363="SL",-1,IF(N363="TP0",0.5*K363/J363,0.5*(K363+L363)/J363)))</f>
        <v/>
      </c>
      <c r="T363" s="14">
        <f>IF(N363="","",IF(N363="SL",-1,IF(N363="TP0",0.5*K363/J363-0.5,0.5*(K363+L363)/J363)))</f>
        <v/>
      </c>
      <c r="U363" s="15">
        <f>IF(P363="","",P363*J363/100*Config!$B$4)</f>
        <v/>
      </c>
      <c r="V363" s="15">
        <f>IF(Q363="","",Q363*J363/100*Config!$B$4)</f>
        <v/>
      </c>
      <c r="W363" s="15">
        <f>IF(R363="","",R363*J363/100*Config!$B$4)</f>
        <v/>
      </c>
      <c r="X363" s="15">
        <f>IF(S363="","",S363*J363/100*Config!$B$4)</f>
        <v/>
      </c>
      <c r="Y363" s="15">
        <f>IF(T363="","",T363*J363/100*Config!$B$4)</f>
        <v/>
      </c>
      <c r="Z363" s="15">
        <f>IF(U363="","",Config!$B$4 + SUM($U$2:U363))</f>
        <v/>
      </c>
      <c r="AA363" s="15">
        <f>IF(V363="","",Config!$B$4 + SUM($V$2:V363))</f>
        <v/>
      </c>
      <c r="AB363" s="15">
        <f>IF(W363="","",Config!$B$4 + SUM($W$2:W363))</f>
        <v/>
      </c>
      <c r="AC363" s="15">
        <f>IF(X363="","",Config!$B$4 + SUM($X$2:X363))</f>
        <v/>
      </c>
      <c r="AD363" s="15">
        <f>IF(Y363="","",Config!$B$4 + SUM($Y$2:Y363))</f>
        <v/>
      </c>
      <c r="AE363" s="15">
        <f>IF(P363="","",P363*J363/100*Config!$B$11)</f>
        <v/>
      </c>
      <c r="AF363" s="15">
        <f>IF(Q363="","",Q363*J363/100*Config!$B$11)</f>
        <v/>
      </c>
      <c r="AG363" s="15">
        <f>IF(R363="","",R363*J363/100*Config!$B$11)</f>
        <v/>
      </c>
      <c r="AH363" s="15">
        <f>IF(S363="","",S363*J363/100*Config!$B$11)</f>
        <v/>
      </c>
      <c r="AI363" s="15">
        <f>IF(T363="","",T363*J363/100*Config!$B$11)</f>
        <v/>
      </c>
      <c r="AJ363" s="15">
        <f>IF(AE363="","",Config!$B$9 + SUM($AE$2:AE363))</f>
        <v/>
      </c>
      <c r="AK363" s="15">
        <f>IF(AF363="","",Config!$B$9 + SUM($AF$2:AF363))</f>
        <v/>
      </c>
      <c r="AL363" s="15">
        <f>IF(AG363="","",Config!$B$9 + SUM($AG$2:AG363))</f>
        <v/>
      </c>
      <c r="AM363" s="15">
        <f>IF(AH363="","",Config!$B$9 + SUM($AH$2:AH363))</f>
        <v/>
      </c>
      <c r="AN363" s="15">
        <f>IF(AI363="","",Config!$B$9 + SUM($AI$2:AI363))</f>
        <v/>
      </c>
      <c r="AO363" s="16">
        <f>IF(P363="","",IF(P363&gt;0,1,0))</f>
        <v/>
      </c>
      <c r="AP363" s="16">
        <f>IF(Q363="","",IF(Q363&gt;0,1,0))</f>
        <v/>
      </c>
      <c r="AQ363" s="16">
        <f>IF(R363="","",IF(R363&gt;0,1,0))</f>
        <v/>
      </c>
      <c r="AR363" s="16">
        <f>IF(S363="","",IF(S363&gt;0,1,0))</f>
        <v/>
      </c>
      <c r="AS363" s="16">
        <f>IF(T363="","",IF(T363&gt;0,1,0))</f>
        <v/>
      </c>
      <c r="AT363" s="17">
        <f>IF(Z363="","",IF(AT362="",Z363,MAX(AT362,Z363)))</f>
        <v/>
      </c>
      <c r="AU363" s="17">
        <f>IF(AA363="","",IF(AU362="",AA363,MAX(AU362,AA363)))</f>
        <v/>
      </c>
      <c r="AV363" s="17">
        <f>IF(AB363="","",IF(AV362="",AB363,MAX(AV362,AB363)))</f>
        <v/>
      </c>
      <c r="AW363" s="17">
        <f>IF(AC363="","",IF(AW362="",AC363,MAX(AW362,AC363)))</f>
        <v/>
      </c>
      <c r="AX363" s="17">
        <f>IF(AD363="","",IF(AX362="",AD363,MAX(AX362,AD363)))</f>
        <v/>
      </c>
      <c r="AY363" s="17">
        <f>IF(Z363="","",AT363-Z363)</f>
        <v/>
      </c>
      <c r="AZ363" s="17">
        <f>IF(AA363="","",AU363-AA363)</f>
        <v/>
      </c>
      <c r="BA363" s="17">
        <f>IF(AB363="","",AV363-AB363)</f>
        <v/>
      </c>
      <c r="BB363" s="17">
        <f>IF(AC363="","",AW363-AC363)</f>
        <v/>
      </c>
      <c r="BC363" s="17">
        <f>IF(AD363="","",AX363-AD363)</f>
        <v/>
      </c>
      <c r="BD363" s="17">
        <f>IF(OR(AE363="",B363=""),"",SUMIFS($AE$2:AE363,$B$2:B363,B363))</f>
        <v/>
      </c>
      <c r="BE363" s="17">
        <f>IF(OR(AF363="",B363=""),"",SUMIFS($AF$2:AF363,$B$2:B363,B363))</f>
        <v/>
      </c>
      <c r="BF363" s="17">
        <f>IF(OR(AG363="",B363=""),"",SUMIFS($AG$2:AG363,$B$2:B363,B363))</f>
        <v/>
      </c>
      <c r="BG363" s="17">
        <f>IF(OR(AH363="",B363=""),"",SUMIFS($AH$2:AH363,$B$2:B363,B363))</f>
        <v/>
      </c>
      <c r="BH363" s="17">
        <f>IF(OR(AI363="",B363=""),"",SUMIFS($AI$2:AI363,$B$2:B363,B363))</f>
        <v/>
      </c>
      <c r="BI363" s="17">
        <f>IF(AJ363="","",IF(BI362="",AJ363,MAX(BI362,AJ363)))</f>
        <v/>
      </c>
      <c r="BJ363" s="17">
        <f>IF(AK363="","",IF(BJ362="",AK363,MAX(BJ362,AK363)))</f>
        <v/>
      </c>
      <c r="BK363" s="17">
        <f>IF(AL363="","",IF(BK362="",AL363,MAX(BK362,AL363)))</f>
        <v/>
      </c>
      <c r="BL363" s="17">
        <f>IF(AM363="","",IF(BL362="",AM363,MAX(BL362,AM363)))</f>
        <v/>
      </c>
      <c r="BM363" s="17">
        <f>IF(AN363="","",IF(BM362="",AN363,MAX(BM362,AN363)))</f>
        <v/>
      </c>
      <c r="BN363" s="17">
        <f>IF(AJ363="","",BI363-AJ363)</f>
        <v/>
      </c>
      <c r="BO363" s="17">
        <f>IF(AK363="","",BJ363-AK363)</f>
        <v/>
      </c>
      <c r="BP363" s="17">
        <f>IF(AL363="","",BK363-AL363)</f>
        <v/>
      </c>
      <c r="BQ363" s="17">
        <f>IF(AM363="","",BL363-AM363)</f>
        <v/>
      </c>
      <c r="BR363" s="17">
        <f>IF(AN363="","",BM363-AN363)</f>
        <v/>
      </c>
    </row>
    <row r="364">
      <c r="A364">
        <f>ROW()-1</f>
        <v/>
      </c>
      <c r="B364" s="9" t="n"/>
      <c r="C364" s="12" t="n"/>
      <c r="D364" s="11">
        <f>IF(B364="","",CHOOSE(WEEKDAY(B364,2),"Lu","Ma","Mi","Jo","Vi","Sa","Du"))</f>
        <v/>
      </c>
      <c r="E364" s="11">
        <f>IF(OR(B364="",C364=""),"",IF(OR(WEEKDAY(B364,2)=1,WEEKDAY(B364,2)=5),"D",IF(AND(C364&gt;=TIME(15,30,0),C364&lt;TIME(16,30,0)),"C",IF(AND(AND(WEEKDAY(B364,2)&gt;=2,WEEKDAY(B364,2)&lt;=4),C364&gt;=TIME(16,35,0),C364&lt;TIME(17,0,0)),"A1",IF(AND(AND(WEEKDAY(B364,2)&gt;=2,WEEKDAY(B364,2)&lt;=4),C364&gt;=TIME(17,0,0),C364&lt;TIME(18,0,0)),"A2",IF(AND(AND(WEEKDAY(B364,2)&gt;=2,WEEKDAY(B364,2)&lt;=4),C364&gt;=TIME(18,0,0),C364&lt;TIME(19,0,0)),"A3",IF(AND(AND(WEEKDAY(B364,2)&gt;=2,WEEKDAY(B364,2)&lt;=4),C364&gt;=TIME(22,0,0),C364&lt;TIME(22,45,0)),"B","Other")))))))</f>
        <v/>
      </c>
      <c r="F364" s="12" t="n"/>
      <c r="G364" s="12" t="n"/>
      <c r="H364" s="12" t="n"/>
      <c r="I364" s="12" t="n"/>
      <c r="J364" s="13" t="n"/>
      <c r="K364" s="13" t="n"/>
      <c r="L364" s="13" t="n"/>
      <c r="M364" s="13" t="n"/>
      <c r="N364" s="12" t="n"/>
      <c r="O364" s="12" t="n"/>
      <c r="P364" s="14">
        <f>IF(N364="","",IF(N364="SL",-1,K364/J364))</f>
        <v/>
      </c>
      <c r="Q364" s="14">
        <f>IF(N364="","",IF(OR(N364="SL",N364="TP0"),-1,L364/J364))</f>
        <v/>
      </c>
      <c r="R364" s="14">
        <f>IF(N364="","",IF(N364="TP2",M364/J364,-1))</f>
        <v/>
      </c>
      <c r="S364" s="14">
        <f>IF(N364="","",IF(N364="SL",-1,IF(N364="TP0",0.5*K364/J364,0.5*(K364+L364)/J364)))</f>
        <v/>
      </c>
      <c r="T364" s="14">
        <f>IF(N364="","",IF(N364="SL",-1,IF(N364="TP0",0.5*K364/J364-0.5,0.5*(K364+L364)/J364)))</f>
        <v/>
      </c>
      <c r="U364" s="15">
        <f>IF(P364="","",P364*J364/100*Config!$B$4)</f>
        <v/>
      </c>
      <c r="V364" s="15">
        <f>IF(Q364="","",Q364*J364/100*Config!$B$4)</f>
        <v/>
      </c>
      <c r="W364" s="15">
        <f>IF(R364="","",R364*J364/100*Config!$B$4)</f>
        <v/>
      </c>
      <c r="X364" s="15">
        <f>IF(S364="","",S364*J364/100*Config!$B$4)</f>
        <v/>
      </c>
      <c r="Y364" s="15">
        <f>IF(T364="","",T364*J364/100*Config!$B$4)</f>
        <v/>
      </c>
      <c r="Z364" s="15">
        <f>IF(U364="","",Config!$B$4 + SUM($U$2:U364))</f>
        <v/>
      </c>
      <c r="AA364" s="15">
        <f>IF(V364="","",Config!$B$4 + SUM($V$2:V364))</f>
        <v/>
      </c>
      <c r="AB364" s="15">
        <f>IF(W364="","",Config!$B$4 + SUM($W$2:W364))</f>
        <v/>
      </c>
      <c r="AC364" s="15">
        <f>IF(X364="","",Config!$B$4 + SUM($X$2:X364))</f>
        <v/>
      </c>
      <c r="AD364" s="15">
        <f>IF(Y364="","",Config!$B$4 + SUM($Y$2:Y364))</f>
        <v/>
      </c>
      <c r="AE364" s="15">
        <f>IF(P364="","",P364*J364/100*Config!$B$11)</f>
        <v/>
      </c>
      <c r="AF364" s="15">
        <f>IF(Q364="","",Q364*J364/100*Config!$B$11)</f>
        <v/>
      </c>
      <c r="AG364" s="15">
        <f>IF(R364="","",R364*J364/100*Config!$B$11)</f>
        <v/>
      </c>
      <c r="AH364" s="15">
        <f>IF(S364="","",S364*J364/100*Config!$B$11)</f>
        <v/>
      </c>
      <c r="AI364" s="15">
        <f>IF(T364="","",T364*J364/100*Config!$B$11)</f>
        <v/>
      </c>
      <c r="AJ364" s="15">
        <f>IF(AE364="","",Config!$B$9 + SUM($AE$2:AE364))</f>
        <v/>
      </c>
      <c r="AK364" s="15">
        <f>IF(AF364="","",Config!$B$9 + SUM($AF$2:AF364))</f>
        <v/>
      </c>
      <c r="AL364" s="15">
        <f>IF(AG364="","",Config!$B$9 + SUM($AG$2:AG364))</f>
        <v/>
      </c>
      <c r="AM364" s="15">
        <f>IF(AH364="","",Config!$B$9 + SUM($AH$2:AH364))</f>
        <v/>
      </c>
      <c r="AN364" s="15">
        <f>IF(AI364="","",Config!$B$9 + SUM($AI$2:AI364))</f>
        <v/>
      </c>
      <c r="AO364" s="16">
        <f>IF(P364="","",IF(P364&gt;0,1,0))</f>
        <v/>
      </c>
      <c r="AP364" s="16">
        <f>IF(Q364="","",IF(Q364&gt;0,1,0))</f>
        <v/>
      </c>
      <c r="AQ364" s="16">
        <f>IF(R364="","",IF(R364&gt;0,1,0))</f>
        <v/>
      </c>
      <c r="AR364" s="16">
        <f>IF(S364="","",IF(S364&gt;0,1,0))</f>
        <v/>
      </c>
      <c r="AS364" s="16">
        <f>IF(T364="","",IF(T364&gt;0,1,0))</f>
        <v/>
      </c>
      <c r="AT364" s="17">
        <f>IF(Z364="","",IF(AT363="",Z364,MAX(AT363,Z364)))</f>
        <v/>
      </c>
      <c r="AU364" s="17">
        <f>IF(AA364="","",IF(AU363="",AA364,MAX(AU363,AA364)))</f>
        <v/>
      </c>
      <c r="AV364" s="17">
        <f>IF(AB364="","",IF(AV363="",AB364,MAX(AV363,AB364)))</f>
        <v/>
      </c>
      <c r="AW364" s="17">
        <f>IF(AC364="","",IF(AW363="",AC364,MAX(AW363,AC364)))</f>
        <v/>
      </c>
      <c r="AX364" s="17">
        <f>IF(AD364="","",IF(AX363="",AD364,MAX(AX363,AD364)))</f>
        <v/>
      </c>
      <c r="AY364" s="17">
        <f>IF(Z364="","",AT364-Z364)</f>
        <v/>
      </c>
      <c r="AZ364" s="17">
        <f>IF(AA364="","",AU364-AA364)</f>
        <v/>
      </c>
      <c r="BA364" s="17">
        <f>IF(AB364="","",AV364-AB364)</f>
        <v/>
      </c>
      <c r="BB364" s="17">
        <f>IF(AC364="","",AW364-AC364)</f>
        <v/>
      </c>
      <c r="BC364" s="17">
        <f>IF(AD364="","",AX364-AD364)</f>
        <v/>
      </c>
      <c r="BD364" s="17">
        <f>IF(OR(AE364="",B364=""),"",SUMIFS($AE$2:AE364,$B$2:B364,B364))</f>
        <v/>
      </c>
      <c r="BE364" s="17">
        <f>IF(OR(AF364="",B364=""),"",SUMIFS($AF$2:AF364,$B$2:B364,B364))</f>
        <v/>
      </c>
      <c r="BF364" s="17">
        <f>IF(OR(AG364="",B364=""),"",SUMIFS($AG$2:AG364,$B$2:B364,B364))</f>
        <v/>
      </c>
      <c r="BG364" s="17">
        <f>IF(OR(AH364="",B364=""),"",SUMIFS($AH$2:AH364,$B$2:B364,B364))</f>
        <v/>
      </c>
      <c r="BH364" s="17">
        <f>IF(OR(AI364="",B364=""),"",SUMIFS($AI$2:AI364,$B$2:B364,B364))</f>
        <v/>
      </c>
      <c r="BI364" s="17">
        <f>IF(AJ364="","",IF(BI363="",AJ364,MAX(BI363,AJ364)))</f>
        <v/>
      </c>
      <c r="BJ364" s="17">
        <f>IF(AK364="","",IF(BJ363="",AK364,MAX(BJ363,AK364)))</f>
        <v/>
      </c>
      <c r="BK364" s="17">
        <f>IF(AL364="","",IF(BK363="",AL364,MAX(BK363,AL364)))</f>
        <v/>
      </c>
      <c r="BL364" s="17">
        <f>IF(AM364="","",IF(BL363="",AM364,MAX(BL363,AM364)))</f>
        <v/>
      </c>
      <c r="BM364" s="17">
        <f>IF(AN364="","",IF(BM363="",AN364,MAX(BM363,AN364)))</f>
        <v/>
      </c>
      <c r="BN364" s="17">
        <f>IF(AJ364="","",BI364-AJ364)</f>
        <v/>
      </c>
      <c r="BO364" s="17">
        <f>IF(AK364="","",BJ364-AK364)</f>
        <v/>
      </c>
      <c r="BP364" s="17">
        <f>IF(AL364="","",BK364-AL364)</f>
        <v/>
      </c>
      <c r="BQ364" s="17">
        <f>IF(AM364="","",BL364-AM364)</f>
        <v/>
      </c>
      <c r="BR364" s="17">
        <f>IF(AN364="","",BM364-AN364)</f>
        <v/>
      </c>
    </row>
    <row r="365">
      <c r="A365">
        <f>ROW()-1</f>
        <v/>
      </c>
      <c r="B365" s="9" t="n"/>
      <c r="C365" s="12" t="n"/>
      <c r="D365" s="11">
        <f>IF(B365="","",CHOOSE(WEEKDAY(B365,2),"Lu","Ma","Mi","Jo","Vi","Sa","Du"))</f>
        <v/>
      </c>
      <c r="E365" s="11">
        <f>IF(OR(B365="",C365=""),"",IF(OR(WEEKDAY(B365,2)=1,WEEKDAY(B365,2)=5),"D",IF(AND(C365&gt;=TIME(15,30,0),C365&lt;TIME(16,30,0)),"C",IF(AND(AND(WEEKDAY(B365,2)&gt;=2,WEEKDAY(B365,2)&lt;=4),C365&gt;=TIME(16,35,0),C365&lt;TIME(17,0,0)),"A1",IF(AND(AND(WEEKDAY(B365,2)&gt;=2,WEEKDAY(B365,2)&lt;=4),C365&gt;=TIME(17,0,0),C365&lt;TIME(18,0,0)),"A2",IF(AND(AND(WEEKDAY(B365,2)&gt;=2,WEEKDAY(B365,2)&lt;=4),C365&gt;=TIME(18,0,0),C365&lt;TIME(19,0,0)),"A3",IF(AND(AND(WEEKDAY(B365,2)&gt;=2,WEEKDAY(B365,2)&lt;=4),C365&gt;=TIME(22,0,0),C365&lt;TIME(22,45,0)),"B","Other")))))))</f>
        <v/>
      </c>
      <c r="F365" s="12" t="n"/>
      <c r="G365" s="12" t="n"/>
      <c r="H365" s="12" t="n"/>
      <c r="I365" s="12" t="n"/>
      <c r="J365" s="13" t="n"/>
      <c r="K365" s="13" t="n"/>
      <c r="L365" s="13" t="n"/>
      <c r="M365" s="13" t="n"/>
      <c r="N365" s="12" t="n"/>
      <c r="O365" s="12" t="n"/>
      <c r="P365" s="14">
        <f>IF(N365="","",IF(N365="SL",-1,K365/J365))</f>
        <v/>
      </c>
      <c r="Q365" s="14">
        <f>IF(N365="","",IF(OR(N365="SL",N365="TP0"),-1,L365/J365))</f>
        <v/>
      </c>
      <c r="R365" s="14">
        <f>IF(N365="","",IF(N365="TP2",M365/J365,-1))</f>
        <v/>
      </c>
      <c r="S365" s="14">
        <f>IF(N365="","",IF(N365="SL",-1,IF(N365="TP0",0.5*K365/J365,0.5*(K365+L365)/J365)))</f>
        <v/>
      </c>
      <c r="T365" s="14">
        <f>IF(N365="","",IF(N365="SL",-1,IF(N365="TP0",0.5*K365/J365-0.5,0.5*(K365+L365)/J365)))</f>
        <v/>
      </c>
      <c r="U365" s="15">
        <f>IF(P365="","",P365*J365/100*Config!$B$4)</f>
        <v/>
      </c>
      <c r="V365" s="15">
        <f>IF(Q365="","",Q365*J365/100*Config!$B$4)</f>
        <v/>
      </c>
      <c r="W365" s="15">
        <f>IF(R365="","",R365*J365/100*Config!$B$4)</f>
        <v/>
      </c>
      <c r="X365" s="15">
        <f>IF(S365="","",S365*J365/100*Config!$B$4)</f>
        <v/>
      </c>
      <c r="Y365" s="15">
        <f>IF(T365="","",T365*J365/100*Config!$B$4)</f>
        <v/>
      </c>
      <c r="Z365" s="15">
        <f>IF(U365="","",Config!$B$4 + SUM($U$2:U365))</f>
        <v/>
      </c>
      <c r="AA365" s="15">
        <f>IF(V365="","",Config!$B$4 + SUM($V$2:V365))</f>
        <v/>
      </c>
      <c r="AB365" s="15">
        <f>IF(W365="","",Config!$B$4 + SUM($W$2:W365))</f>
        <v/>
      </c>
      <c r="AC365" s="15">
        <f>IF(X365="","",Config!$B$4 + SUM($X$2:X365))</f>
        <v/>
      </c>
      <c r="AD365" s="15">
        <f>IF(Y365="","",Config!$B$4 + SUM($Y$2:Y365))</f>
        <v/>
      </c>
      <c r="AE365" s="15">
        <f>IF(P365="","",P365*J365/100*Config!$B$11)</f>
        <v/>
      </c>
      <c r="AF365" s="15">
        <f>IF(Q365="","",Q365*J365/100*Config!$B$11)</f>
        <v/>
      </c>
      <c r="AG365" s="15">
        <f>IF(R365="","",R365*J365/100*Config!$B$11)</f>
        <v/>
      </c>
      <c r="AH365" s="15">
        <f>IF(S365="","",S365*J365/100*Config!$B$11)</f>
        <v/>
      </c>
      <c r="AI365" s="15">
        <f>IF(T365="","",T365*J365/100*Config!$B$11)</f>
        <v/>
      </c>
      <c r="AJ365" s="15">
        <f>IF(AE365="","",Config!$B$9 + SUM($AE$2:AE365))</f>
        <v/>
      </c>
      <c r="AK365" s="15">
        <f>IF(AF365="","",Config!$B$9 + SUM($AF$2:AF365))</f>
        <v/>
      </c>
      <c r="AL365" s="15">
        <f>IF(AG365="","",Config!$B$9 + SUM($AG$2:AG365))</f>
        <v/>
      </c>
      <c r="AM365" s="15">
        <f>IF(AH365="","",Config!$B$9 + SUM($AH$2:AH365))</f>
        <v/>
      </c>
      <c r="AN365" s="15">
        <f>IF(AI365="","",Config!$B$9 + SUM($AI$2:AI365))</f>
        <v/>
      </c>
      <c r="AO365" s="16">
        <f>IF(P365="","",IF(P365&gt;0,1,0))</f>
        <v/>
      </c>
      <c r="AP365" s="16">
        <f>IF(Q365="","",IF(Q365&gt;0,1,0))</f>
        <v/>
      </c>
      <c r="AQ365" s="16">
        <f>IF(R365="","",IF(R365&gt;0,1,0))</f>
        <v/>
      </c>
      <c r="AR365" s="16">
        <f>IF(S365="","",IF(S365&gt;0,1,0))</f>
        <v/>
      </c>
      <c r="AS365" s="16">
        <f>IF(T365="","",IF(T365&gt;0,1,0))</f>
        <v/>
      </c>
      <c r="AT365" s="17">
        <f>IF(Z365="","",IF(AT364="",Z365,MAX(AT364,Z365)))</f>
        <v/>
      </c>
      <c r="AU365" s="17">
        <f>IF(AA365="","",IF(AU364="",AA365,MAX(AU364,AA365)))</f>
        <v/>
      </c>
      <c r="AV365" s="17">
        <f>IF(AB365="","",IF(AV364="",AB365,MAX(AV364,AB365)))</f>
        <v/>
      </c>
      <c r="AW365" s="17">
        <f>IF(AC365="","",IF(AW364="",AC365,MAX(AW364,AC365)))</f>
        <v/>
      </c>
      <c r="AX365" s="17">
        <f>IF(AD365="","",IF(AX364="",AD365,MAX(AX364,AD365)))</f>
        <v/>
      </c>
      <c r="AY365" s="17">
        <f>IF(Z365="","",AT365-Z365)</f>
        <v/>
      </c>
      <c r="AZ365" s="17">
        <f>IF(AA365="","",AU365-AA365)</f>
        <v/>
      </c>
      <c r="BA365" s="17">
        <f>IF(AB365="","",AV365-AB365)</f>
        <v/>
      </c>
      <c r="BB365" s="17">
        <f>IF(AC365="","",AW365-AC365)</f>
        <v/>
      </c>
      <c r="BC365" s="17">
        <f>IF(AD365="","",AX365-AD365)</f>
        <v/>
      </c>
      <c r="BD365" s="17">
        <f>IF(OR(AE365="",B365=""),"",SUMIFS($AE$2:AE365,$B$2:B365,B365))</f>
        <v/>
      </c>
      <c r="BE365" s="17">
        <f>IF(OR(AF365="",B365=""),"",SUMIFS($AF$2:AF365,$B$2:B365,B365))</f>
        <v/>
      </c>
      <c r="BF365" s="17">
        <f>IF(OR(AG365="",B365=""),"",SUMIFS($AG$2:AG365,$B$2:B365,B365))</f>
        <v/>
      </c>
      <c r="BG365" s="17">
        <f>IF(OR(AH365="",B365=""),"",SUMIFS($AH$2:AH365,$B$2:B365,B365))</f>
        <v/>
      </c>
      <c r="BH365" s="17">
        <f>IF(OR(AI365="",B365=""),"",SUMIFS($AI$2:AI365,$B$2:B365,B365))</f>
        <v/>
      </c>
      <c r="BI365" s="17">
        <f>IF(AJ365="","",IF(BI364="",AJ365,MAX(BI364,AJ365)))</f>
        <v/>
      </c>
      <c r="BJ365" s="17">
        <f>IF(AK365="","",IF(BJ364="",AK365,MAX(BJ364,AK365)))</f>
        <v/>
      </c>
      <c r="BK365" s="17">
        <f>IF(AL365="","",IF(BK364="",AL365,MAX(BK364,AL365)))</f>
        <v/>
      </c>
      <c r="BL365" s="17">
        <f>IF(AM365="","",IF(BL364="",AM365,MAX(BL364,AM365)))</f>
        <v/>
      </c>
      <c r="BM365" s="17">
        <f>IF(AN365="","",IF(BM364="",AN365,MAX(BM364,AN365)))</f>
        <v/>
      </c>
      <c r="BN365" s="17">
        <f>IF(AJ365="","",BI365-AJ365)</f>
        <v/>
      </c>
      <c r="BO365" s="17">
        <f>IF(AK365="","",BJ365-AK365)</f>
        <v/>
      </c>
      <c r="BP365" s="17">
        <f>IF(AL365="","",BK365-AL365)</f>
        <v/>
      </c>
      <c r="BQ365" s="17">
        <f>IF(AM365="","",BL365-AM365)</f>
        <v/>
      </c>
      <c r="BR365" s="17">
        <f>IF(AN365="","",BM365-AN365)</f>
        <v/>
      </c>
    </row>
    <row r="366">
      <c r="A366">
        <f>ROW()-1</f>
        <v/>
      </c>
      <c r="B366" s="9" t="n"/>
      <c r="C366" s="12" t="n"/>
      <c r="D366" s="11">
        <f>IF(B366="","",CHOOSE(WEEKDAY(B366,2),"Lu","Ma","Mi","Jo","Vi","Sa","Du"))</f>
        <v/>
      </c>
      <c r="E366" s="11">
        <f>IF(OR(B366="",C366=""),"",IF(OR(WEEKDAY(B366,2)=1,WEEKDAY(B366,2)=5),"D",IF(AND(C366&gt;=TIME(15,30,0),C366&lt;TIME(16,30,0)),"C",IF(AND(AND(WEEKDAY(B366,2)&gt;=2,WEEKDAY(B366,2)&lt;=4),C366&gt;=TIME(16,35,0),C366&lt;TIME(17,0,0)),"A1",IF(AND(AND(WEEKDAY(B366,2)&gt;=2,WEEKDAY(B366,2)&lt;=4),C366&gt;=TIME(17,0,0),C366&lt;TIME(18,0,0)),"A2",IF(AND(AND(WEEKDAY(B366,2)&gt;=2,WEEKDAY(B366,2)&lt;=4),C366&gt;=TIME(18,0,0),C366&lt;TIME(19,0,0)),"A3",IF(AND(AND(WEEKDAY(B366,2)&gt;=2,WEEKDAY(B366,2)&lt;=4),C366&gt;=TIME(22,0,0),C366&lt;TIME(22,45,0)),"B","Other")))))))</f>
        <v/>
      </c>
      <c r="F366" s="12" t="n"/>
      <c r="G366" s="12" t="n"/>
      <c r="H366" s="12" t="n"/>
      <c r="I366" s="12" t="n"/>
      <c r="J366" s="13" t="n"/>
      <c r="K366" s="13" t="n"/>
      <c r="L366" s="13" t="n"/>
      <c r="M366" s="13" t="n"/>
      <c r="N366" s="12" t="n"/>
      <c r="O366" s="12" t="n"/>
      <c r="P366" s="14">
        <f>IF(N366="","",IF(N366="SL",-1,K366/J366))</f>
        <v/>
      </c>
      <c r="Q366" s="14">
        <f>IF(N366="","",IF(OR(N366="SL",N366="TP0"),-1,L366/J366))</f>
        <v/>
      </c>
      <c r="R366" s="14">
        <f>IF(N366="","",IF(N366="TP2",M366/J366,-1))</f>
        <v/>
      </c>
      <c r="S366" s="14">
        <f>IF(N366="","",IF(N366="SL",-1,IF(N366="TP0",0.5*K366/J366,0.5*(K366+L366)/J366)))</f>
        <v/>
      </c>
      <c r="T366" s="14">
        <f>IF(N366="","",IF(N366="SL",-1,IF(N366="TP0",0.5*K366/J366-0.5,0.5*(K366+L366)/J366)))</f>
        <v/>
      </c>
      <c r="U366" s="15">
        <f>IF(P366="","",P366*J366/100*Config!$B$4)</f>
        <v/>
      </c>
      <c r="V366" s="15">
        <f>IF(Q366="","",Q366*J366/100*Config!$B$4)</f>
        <v/>
      </c>
      <c r="W366" s="15">
        <f>IF(R366="","",R366*J366/100*Config!$B$4)</f>
        <v/>
      </c>
      <c r="X366" s="15">
        <f>IF(S366="","",S366*J366/100*Config!$B$4)</f>
        <v/>
      </c>
      <c r="Y366" s="15">
        <f>IF(T366="","",T366*J366/100*Config!$B$4)</f>
        <v/>
      </c>
      <c r="Z366" s="15">
        <f>IF(U366="","",Config!$B$4 + SUM($U$2:U366))</f>
        <v/>
      </c>
      <c r="AA366" s="15">
        <f>IF(V366="","",Config!$B$4 + SUM($V$2:V366))</f>
        <v/>
      </c>
      <c r="AB366" s="15">
        <f>IF(W366="","",Config!$B$4 + SUM($W$2:W366))</f>
        <v/>
      </c>
      <c r="AC366" s="15">
        <f>IF(X366="","",Config!$B$4 + SUM($X$2:X366))</f>
        <v/>
      </c>
      <c r="AD366" s="15">
        <f>IF(Y366="","",Config!$B$4 + SUM($Y$2:Y366))</f>
        <v/>
      </c>
      <c r="AE366" s="15">
        <f>IF(P366="","",P366*J366/100*Config!$B$11)</f>
        <v/>
      </c>
      <c r="AF366" s="15">
        <f>IF(Q366="","",Q366*J366/100*Config!$B$11)</f>
        <v/>
      </c>
      <c r="AG366" s="15">
        <f>IF(R366="","",R366*J366/100*Config!$B$11)</f>
        <v/>
      </c>
      <c r="AH366" s="15">
        <f>IF(S366="","",S366*J366/100*Config!$B$11)</f>
        <v/>
      </c>
      <c r="AI366" s="15">
        <f>IF(T366="","",T366*J366/100*Config!$B$11)</f>
        <v/>
      </c>
      <c r="AJ366" s="15">
        <f>IF(AE366="","",Config!$B$9 + SUM($AE$2:AE366))</f>
        <v/>
      </c>
      <c r="AK366" s="15">
        <f>IF(AF366="","",Config!$B$9 + SUM($AF$2:AF366))</f>
        <v/>
      </c>
      <c r="AL366" s="15">
        <f>IF(AG366="","",Config!$B$9 + SUM($AG$2:AG366))</f>
        <v/>
      </c>
      <c r="AM366" s="15">
        <f>IF(AH366="","",Config!$B$9 + SUM($AH$2:AH366))</f>
        <v/>
      </c>
      <c r="AN366" s="15">
        <f>IF(AI366="","",Config!$B$9 + SUM($AI$2:AI366))</f>
        <v/>
      </c>
      <c r="AO366" s="16">
        <f>IF(P366="","",IF(P366&gt;0,1,0))</f>
        <v/>
      </c>
      <c r="AP366" s="16">
        <f>IF(Q366="","",IF(Q366&gt;0,1,0))</f>
        <v/>
      </c>
      <c r="AQ366" s="16">
        <f>IF(R366="","",IF(R366&gt;0,1,0))</f>
        <v/>
      </c>
      <c r="AR366" s="16">
        <f>IF(S366="","",IF(S366&gt;0,1,0))</f>
        <v/>
      </c>
      <c r="AS366" s="16">
        <f>IF(T366="","",IF(T366&gt;0,1,0))</f>
        <v/>
      </c>
      <c r="AT366" s="17">
        <f>IF(Z366="","",IF(AT365="",Z366,MAX(AT365,Z366)))</f>
        <v/>
      </c>
      <c r="AU366" s="17">
        <f>IF(AA366="","",IF(AU365="",AA366,MAX(AU365,AA366)))</f>
        <v/>
      </c>
      <c r="AV366" s="17">
        <f>IF(AB366="","",IF(AV365="",AB366,MAX(AV365,AB366)))</f>
        <v/>
      </c>
      <c r="AW366" s="17">
        <f>IF(AC366="","",IF(AW365="",AC366,MAX(AW365,AC366)))</f>
        <v/>
      </c>
      <c r="AX366" s="17">
        <f>IF(AD366="","",IF(AX365="",AD366,MAX(AX365,AD366)))</f>
        <v/>
      </c>
      <c r="AY366" s="17">
        <f>IF(Z366="","",AT366-Z366)</f>
        <v/>
      </c>
      <c r="AZ366" s="17">
        <f>IF(AA366="","",AU366-AA366)</f>
        <v/>
      </c>
      <c r="BA366" s="17">
        <f>IF(AB366="","",AV366-AB366)</f>
        <v/>
      </c>
      <c r="BB366" s="17">
        <f>IF(AC366="","",AW366-AC366)</f>
        <v/>
      </c>
      <c r="BC366" s="17">
        <f>IF(AD366="","",AX366-AD366)</f>
        <v/>
      </c>
      <c r="BD366" s="17">
        <f>IF(OR(AE366="",B366=""),"",SUMIFS($AE$2:AE366,$B$2:B366,B366))</f>
        <v/>
      </c>
      <c r="BE366" s="17">
        <f>IF(OR(AF366="",B366=""),"",SUMIFS($AF$2:AF366,$B$2:B366,B366))</f>
        <v/>
      </c>
      <c r="BF366" s="17">
        <f>IF(OR(AG366="",B366=""),"",SUMIFS($AG$2:AG366,$B$2:B366,B366))</f>
        <v/>
      </c>
      <c r="BG366" s="17">
        <f>IF(OR(AH366="",B366=""),"",SUMIFS($AH$2:AH366,$B$2:B366,B366))</f>
        <v/>
      </c>
      <c r="BH366" s="17">
        <f>IF(OR(AI366="",B366=""),"",SUMIFS($AI$2:AI366,$B$2:B366,B366))</f>
        <v/>
      </c>
      <c r="BI366" s="17">
        <f>IF(AJ366="","",IF(BI365="",AJ366,MAX(BI365,AJ366)))</f>
        <v/>
      </c>
      <c r="BJ366" s="17">
        <f>IF(AK366="","",IF(BJ365="",AK366,MAX(BJ365,AK366)))</f>
        <v/>
      </c>
      <c r="BK366" s="17">
        <f>IF(AL366="","",IF(BK365="",AL366,MAX(BK365,AL366)))</f>
        <v/>
      </c>
      <c r="BL366" s="17">
        <f>IF(AM366="","",IF(BL365="",AM366,MAX(BL365,AM366)))</f>
        <v/>
      </c>
      <c r="BM366" s="17">
        <f>IF(AN366="","",IF(BM365="",AN366,MAX(BM365,AN366)))</f>
        <v/>
      </c>
      <c r="BN366" s="17">
        <f>IF(AJ366="","",BI366-AJ366)</f>
        <v/>
      </c>
      <c r="BO366" s="17">
        <f>IF(AK366="","",BJ366-AK366)</f>
        <v/>
      </c>
      <c r="BP366" s="17">
        <f>IF(AL366="","",BK366-AL366)</f>
        <v/>
      </c>
      <c r="BQ366" s="17">
        <f>IF(AM366="","",BL366-AM366)</f>
        <v/>
      </c>
      <c r="BR366" s="17">
        <f>IF(AN366="","",BM366-AN366)</f>
        <v/>
      </c>
    </row>
    <row r="367">
      <c r="A367">
        <f>ROW()-1</f>
        <v/>
      </c>
      <c r="B367" s="9" t="n"/>
      <c r="C367" s="12" t="n"/>
      <c r="D367" s="11">
        <f>IF(B367="","",CHOOSE(WEEKDAY(B367,2),"Lu","Ma","Mi","Jo","Vi","Sa","Du"))</f>
        <v/>
      </c>
      <c r="E367" s="11">
        <f>IF(OR(B367="",C367=""),"",IF(OR(WEEKDAY(B367,2)=1,WEEKDAY(B367,2)=5),"D",IF(AND(C367&gt;=TIME(15,30,0),C367&lt;TIME(16,30,0)),"C",IF(AND(AND(WEEKDAY(B367,2)&gt;=2,WEEKDAY(B367,2)&lt;=4),C367&gt;=TIME(16,35,0),C367&lt;TIME(17,0,0)),"A1",IF(AND(AND(WEEKDAY(B367,2)&gt;=2,WEEKDAY(B367,2)&lt;=4),C367&gt;=TIME(17,0,0),C367&lt;TIME(18,0,0)),"A2",IF(AND(AND(WEEKDAY(B367,2)&gt;=2,WEEKDAY(B367,2)&lt;=4),C367&gt;=TIME(18,0,0),C367&lt;TIME(19,0,0)),"A3",IF(AND(AND(WEEKDAY(B367,2)&gt;=2,WEEKDAY(B367,2)&lt;=4),C367&gt;=TIME(22,0,0),C367&lt;TIME(22,45,0)),"B","Other")))))))</f>
        <v/>
      </c>
      <c r="F367" s="12" t="n"/>
      <c r="G367" s="12" t="n"/>
      <c r="H367" s="12" t="n"/>
      <c r="I367" s="12" t="n"/>
      <c r="J367" s="13" t="n"/>
      <c r="K367" s="13" t="n"/>
      <c r="L367" s="13" t="n"/>
      <c r="M367" s="13" t="n"/>
      <c r="N367" s="12" t="n"/>
      <c r="O367" s="12" t="n"/>
      <c r="P367" s="14">
        <f>IF(N367="","",IF(N367="SL",-1,K367/J367))</f>
        <v/>
      </c>
      <c r="Q367" s="14">
        <f>IF(N367="","",IF(OR(N367="SL",N367="TP0"),-1,L367/J367))</f>
        <v/>
      </c>
      <c r="R367" s="14">
        <f>IF(N367="","",IF(N367="TP2",M367/J367,-1))</f>
        <v/>
      </c>
      <c r="S367" s="14">
        <f>IF(N367="","",IF(N367="SL",-1,IF(N367="TP0",0.5*K367/J367,0.5*(K367+L367)/J367)))</f>
        <v/>
      </c>
      <c r="T367" s="14">
        <f>IF(N367="","",IF(N367="SL",-1,IF(N367="TP0",0.5*K367/J367-0.5,0.5*(K367+L367)/J367)))</f>
        <v/>
      </c>
      <c r="U367" s="15">
        <f>IF(P367="","",P367*J367/100*Config!$B$4)</f>
        <v/>
      </c>
      <c r="V367" s="15">
        <f>IF(Q367="","",Q367*J367/100*Config!$B$4)</f>
        <v/>
      </c>
      <c r="W367" s="15">
        <f>IF(R367="","",R367*J367/100*Config!$B$4)</f>
        <v/>
      </c>
      <c r="X367" s="15">
        <f>IF(S367="","",S367*J367/100*Config!$B$4)</f>
        <v/>
      </c>
      <c r="Y367" s="15">
        <f>IF(T367="","",T367*J367/100*Config!$B$4)</f>
        <v/>
      </c>
      <c r="Z367" s="15">
        <f>IF(U367="","",Config!$B$4 + SUM($U$2:U367))</f>
        <v/>
      </c>
      <c r="AA367" s="15">
        <f>IF(V367="","",Config!$B$4 + SUM($V$2:V367))</f>
        <v/>
      </c>
      <c r="AB367" s="15">
        <f>IF(W367="","",Config!$B$4 + SUM($W$2:W367))</f>
        <v/>
      </c>
      <c r="AC367" s="15">
        <f>IF(X367="","",Config!$B$4 + SUM($X$2:X367))</f>
        <v/>
      </c>
      <c r="AD367" s="15">
        <f>IF(Y367="","",Config!$B$4 + SUM($Y$2:Y367))</f>
        <v/>
      </c>
      <c r="AE367" s="15">
        <f>IF(P367="","",P367*J367/100*Config!$B$11)</f>
        <v/>
      </c>
      <c r="AF367" s="15">
        <f>IF(Q367="","",Q367*J367/100*Config!$B$11)</f>
        <v/>
      </c>
      <c r="AG367" s="15">
        <f>IF(R367="","",R367*J367/100*Config!$B$11)</f>
        <v/>
      </c>
      <c r="AH367" s="15">
        <f>IF(S367="","",S367*J367/100*Config!$B$11)</f>
        <v/>
      </c>
      <c r="AI367" s="15">
        <f>IF(T367="","",T367*J367/100*Config!$B$11)</f>
        <v/>
      </c>
      <c r="AJ367" s="15">
        <f>IF(AE367="","",Config!$B$9 + SUM($AE$2:AE367))</f>
        <v/>
      </c>
      <c r="AK367" s="15">
        <f>IF(AF367="","",Config!$B$9 + SUM($AF$2:AF367))</f>
        <v/>
      </c>
      <c r="AL367" s="15">
        <f>IF(AG367="","",Config!$B$9 + SUM($AG$2:AG367))</f>
        <v/>
      </c>
      <c r="AM367" s="15">
        <f>IF(AH367="","",Config!$B$9 + SUM($AH$2:AH367))</f>
        <v/>
      </c>
      <c r="AN367" s="15">
        <f>IF(AI367="","",Config!$B$9 + SUM($AI$2:AI367))</f>
        <v/>
      </c>
      <c r="AO367" s="16">
        <f>IF(P367="","",IF(P367&gt;0,1,0))</f>
        <v/>
      </c>
      <c r="AP367" s="16">
        <f>IF(Q367="","",IF(Q367&gt;0,1,0))</f>
        <v/>
      </c>
      <c r="AQ367" s="16">
        <f>IF(R367="","",IF(R367&gt;0,1,0))</f>
        <v/>
      </c>
      <c r="AR367" s="16">
        <f>IF(S367="","",IF(S367&gt;0,1,0))</f>
        <v/>
      </c>
      <c r="AS367" s="16">
        <f>IF(T367="","",IF(T367&gt;0,1,0))</f>
        <v/>
      </c>
      <c r="AT367" s="17">
        <f>IF(Z367="","",IF(AT366="",Z367,MAX(AT366,Z367)))</f>
        <v/>
      </c>
      <c r="AU367" s="17">
        <f>IF(AA367="","",IF(AU366="",AA367,MAX(AU366,AA367)))</f>
        <v/>
      </c>
      <c r="AV367" s="17">
        <f>IF(AB367="","",IF(AV366="",AB367,MAX(AV366,AB367)))</f>
        <v/>
      </c>
      <c r="AW367" s="17">
        <f>IF(AC367="","",IF(AW366="",AC367,MAX(AW366,AC367)))</f>
        <v/>
      </c>
      <c r="AX367" s="17">
        <f>IF(AD367="","",IF(AX366="",AD367,MAX(AX366,AD367)))</f>
        <v/>
      </c>
      <c r="AY367" s="17">
        <f>IF(Z367="","",AT367-Z367)</f>
        <v/>
      </c>
      <c r="AZ367" s="17">
        <f>IF(AA367="","",AU367-AA367)</f>
        <v/>
      </c>
      <c r="BA367" s="17">
        <f>IF(AB367="","",AV367-AB367)</f>
        <v/>
      </c>
      <c r="BB367" s="17">
        <f>IF(AC367="","",AW367-AC367)</f>
        <v/>
      </c>
      <c r="BC367" s="17">
        <f>IF(AD367="","",AX367-AD367)</f>
        <v/>
      </c>
      <c r="BD367" s="17">
        <f>IF(OR(AE367="",B367=""),"",SUMIFS($AE$2:AE367,$B$2:B367,B367))</f>
        <v/>
      </c>
      <c r="BE367" s="17">
        <f>IF(OR(AF367="",B367=""),"",SUMIFS($AF$2:AF367,$B$2:B367,B367))</f>
        <v/>
      </c>
      <c r="BF367" s="17">
        <f>IF(OR(AG367="",B367=""),"",SUMIFS($AG$2:AG367,$B$2:B367,B367))</f>
        <v/>
      </c>
      <c r="BG367" s="17">
        <f>IF(OR(AH367="",B367=""),"",SUMIFS($AH$2:AH367,$B$2:B367,B367))</f>
        <v/>
      </c>
      <c r="BH367" s="17">
        <f>IF(OR(AI367="",B367=""),"",SUMIFS($AI$2:AI367,$B$2:B367,B367))</f>
        <v/>
      </c>
      <c r="BI367" s="17">
        <f>IF(AJ367="","",IF(BI366="",AJ367,MAX(BI366,AJ367)))</f>
        <v/>
      </c>
      <c r="BJ367" s="17">
        <f>IF(AK367="","",IF(BJ366="",AK367,MAX(BJ366,AK367)))</f>
        <v/>
      </c>
      <c r="BK367" s="17">
        <f>IF(AL367="","",IF(BK366="",AL367,MAX(BK366,AL367)))</f>
        <v/>
      </c>
      <c r="BL367" s="17">
        <f>IF(AM367="","",IF(BL366="",AM367,MAX(BL366,AM367)))</f>
        <v/>
      </c>
      <c r="BM367" s="17">
        <f>IF(AN367="","",IF(BM366="",AN367,MAX(BM366,AN367)))</f>
        <v/>
      </c>
      <c r="BN367" s="17">
        <f>IF(AJ367="","",BI367-AJ367)</f>
        <v/>
      </c>
      <c r="BO367" s="17">
        <f>IF(AK367="","",BJ367-AK367)</f>
        <v/>
      </c>
      <c r="BP367" s="17">
        <f>IF(AL367="","",BK367-AL367)</f>
        <v/>
      </c>
      <c r="BQ367" s="17">
        <f>IF(AM367="","",BL367-AM367)</f>
        <v/>
      </c>
      <c r="BR367" s="17">
        <f>IF(AN367="","",BM367-AN367)</f>
        <v/>
      </c>
    </row>
    <row r="368">
      <c r="A368">
        <f>ROW()-1</f>
        <v/>
      </c>
      <c r="B368" s="9" t="n"/>
      <c r="C368" s="12" t="n"/>
      <c r="D368" s="11">
        <f>IF(B368="","",CHOOSE(WEEKDAY(B368,2),"Lu","Ma","Mi","Jo","Vi","Sa","Du"))</f>
        <v/>
      </c>
      <c r="E368" s="11">
        <f>IF(OR(B368="",C368=""),"",IF(OR(WEEKDAY(B368,2)=1,WEEKDAY(B368,2)=5),"D",IF(AND(C368&gt;=TIME(15,30,0),C368&lt;TIME(16,30,0)),"C",IF(AND(AND(WEEKDAY(B368,2)&gt;=2,WEEKDAY(B368,2)&lt;=4),C368&gt;=TIME(16,35,0),C368&lt;TIME(17,0,0)),"A1",IF(AND(AND(WEEKDAY(B368,2)&gt;=2,WEEKDAY(B368,2)&lt;=4),C368&gt;=TIME(17,0,0),C368&lt;TIME(18,0,0)),"A2",IF(AND(AND(WEEKDAY(B368,2)&gt;=2,WEEKDAY(B368,2)&lt;=4),C368&gt;=TIME(18,0,0),C368&lt;TIME(19,0,0)),"A3",IF(AND(AND(WEEKDAY(B368,2)&gt;=2,WEEKDAY(B368,2)&lt;=4),C368&gt;=TIME(22,0,0),C368&lt;TIME(22,45,0)),"B","Other")))))))</f>
        <v/>
      </c>
      <c r="F368" s="12" t="n"/>
      <c r="G368" s="12" t="n"/>
      <c r="H368" s="12" t="n"/>
      <c r="I368" s="12" t="n"/>
      <c r="J368" s="13" t="n"/>
      <c r="K368" s="13" t="n"/>
      <c r="L368" s="13" t="n"/>
      <c r="M368" s="13" t="n"/>
      <c r="N368" s="12" t="n"/>
      <c r="O368" s="12" t="n"/>
      <c r="P368" s="14">
        <f>IF(N368="","",IF(N368="SL",-1,K368/J368))</f>
        <v/>
      </c>
      <c r="Q368" s="14">
        <f>IF(N368="","",IF(OR(N368="SL",N368="TP0"),-1,L368/J368))</f>
        <v/>
      </c>
      <c r="R368" s="14">
        <f>IF(N368="","",IF(N368="TP2",M368/J368,-1))</f>
        <v/>
      </c>
      <c r="S368" s="14">
        <f>IF(N368="","",IF(N368="SL",-1,IF(N368="TP0",0.5*K368/J368,0.5*(K368+L368)/J368)))</f>
        <v/>
      </c>
      <c r="T368" s="14">
        <f>IF(N368="","",IF(N368="SL",-1,IF(N368="TP0",0.5*K368/J368-0.5,0.5*(K368+L368)/J368)))</f>
        <v/>
      </c>
      <c r="U368" s="15">
        <f>IF(P368="","",P368*J368/100*Config!$B$4)</f>
        <v/>
      </c>
      <c r="V368" s="15">
        <f>IF(Q368="","",Q368*J368/100*Config!$B$4)</f>
        <v/>
      </c>
      <c r="W368" s="15">
        <f>IF(R368="","",R368*J368/100*Config!$B$4)</f>
        <v/>
      </c>
      <c r="X368" s="15">
        <f>IF(S368="","",S368*J368/100*Config!$B$4)</f>
        <v/>
      </c>
      <c r="Y368" s="15">
        <f>IF(T368="","",T368*J368/100*Config!$B$4)</f>
        <v/>
      </c>
      <c r="Z368" s="15">
        <f>IF(U368="","",Config!$B$4 + SUM($U$2:U368))</f>
        <v/>
      </c>
      <c r="AA368" s="15">
        <f>IF(V368="","",Config!$B$4 + SUM($V$2:V368))</f>
        <v/>
      </c>
      <c r="AB368" s="15">
        <f>IF(W368="","",Config!$B$4 + SUM($W$2:W368))</f>
        <v/>
      </c>
      <c r="AC368" s="15">
        <f>IF(X368="","",Config!$B$4 + SUM($X$2:X368))</f>
        <v/>
      </c>
      <c r="AD368" s="15">
        <f>IF(Y368="","",Config!$B$4 + SUM($Y$2:Y368))</f>
        <v/>
      </c>
      <c r="AE368" s="15">
        <f>IF(P368="","",P368*J368/100*Config!$B$11)</f>
        <v/>
      </c>
      <c r="AF368" s="15">
        <f>IF(Q368="","",Q368*J368/100*Config!$B$11)</f>
        <v/>
      </c>
      <c r="AG368" s="15">
        <f>IF(R368="","",R368*J368/100*Config!$B$11)</f>
        <v/>
      </c>
      <c r="AH368" s="15">
        <f>IF(S368="","",S368*J368/100*Config!$B$11)</f>
        <v/>
      </c>
      <c r="AI368" s="15">
        <f>IF(T368="","",T368*J368/100*Config!$B$11)</f>
        <v/>
      </c>
      <c r="AJ368" s="15">
        <f>IF(AE368="","",Config!$B$9 + SUM($AE$2:AE368))</f>
        <v/>
      </c>
      <c r="AK368" s="15">
        <f>IF(AF368="","",Config!$B$9 + SUM($AF$2:AF368))</f>
        <v/>
      </c>
      <c r="AL368" s="15">
        <f>IF(AG368="","",Config!$B$9 + SUM($AG$2:AG368))</f>
        <v/>
      </c>
      <c r="AM368" s="15">
        <f>IF(AH368="","",Config!$B$9 + SUM($AH$2:AH368))</f>
        <v/>
      </c>
      <c r="AN368" s="15">
        <f>IF(AI368="","",Config!$B$9 + SUM($AI$2:AI368))</f>
        <v/>
      </c>
      <c r="AO368" s="16">
        <f>IF(P368="","",IF(P368&gt;0,1,0))</f>
        <v/>
      </c>
      <c r="AP368" s="16">
        <f>IF(Q368="","",IF(Q368&gt;0,1,0))</f>
        <v/>
      </c>
      <c r="AQ368" s="16">
        <f>IF(R368="","",IF(R368&gt;0,1,0))</f>
        <v/>
      </c>
      <c r="AR368" s="16">
        <f>IF(S368="","",IF(S368&gt;0,1,0))</f>
        <v/>
      </c>
      <c r="AS368" s="16">
        <f>IF(T368="","",IF(T368&gt;0,1,0))</f>
        <v/>
      </c>
      <c r="AT368" s="17">
        <f>IF(Z368="","",IF(AT367="",Z368,MAX(AT367,Z368)))</f>
        <v/>
      </c>
      <c r="AU368" s="17">
        <f>IF(AA368="","",IF(AU367="",AA368,MAX(AU367,AA368)))</f>
        <v/>
      </c>
      <c r="AV368" s="17">
        <f>IF(AB368="","",IF(AV367="",AB368,MAX(AV367,AB368)))</f>
        <v/>
      </c>
      <c r="AW368" s="17">
        <f>IF(AC368="","",IF(AW367="",AC368,MAX(AW367,AC368)))</f>
        <v/>
      </c>
      <c r="AX368" s="17">
        <f>IF(AD368="","",IF(AX367="",AD368,MAX(AX367,AD368)))</f>
        <v/>
      </c>
      <c r="AY368" s="17">
        <f>IF(Z368="","",AT368-Z368)</f>
        <v/>
      </c>
      <c r="AZ368" s="17">
        <f>IF(AA368="","",AU368-AA368)</f>
        <v/>
      </c>
      <c r="BA368" s="17">
        <f>IF(AB368="","",AV368-AB368)</f>
        <v/>
      </c>
      <c r="BB368" s="17">
        <f>IF(AC368="","",AW368-AC368)</f>
        <v/>
      </c>
      <c r="BC368" s="17">
        <f>IF(AD368="","",AX368-AD368)</f>
        <v/>
      </c>
      <c r="BD368" s="17">
        <f>IF(OR(AE368="",B368=""),"",SUMIFS($AE$2:AE368,$B$2:B368,B368))</f>
        <v/>
      </c>
      <c r="BE368" s="17">
        <f>IF(OR(AF368="",B368=""),"",SUMIFS($AF$2:AF368,$B$2:B368,B368))</f>
        <v/>
      </c>
      <c r="BF368" s="17">
        <f>IF(OR(AG368="",B368=""),"",SUMIFS($AG$2:AG368,$B$2:B368,B368))</f>
        <v/>
      </c>
      <c r="BG368" s="17">
        <f>IF(OR(AH368="",B368=""),"",SUMIFS($AH$2:AH368,$B$2:B368,B368))</f>
        <v/>
      </c>
      <c r="BH368" s="17">
        <f>IF(OR(AI368="",B368=""),"",SUMIFS($AI$2:AI368,$B$2:B368,B368))</f>
        <v/>
      </c>
      <c r="BI368" s="17">
        <f>IF(AJ368="","",IF(BI367="",AJ368,MAX(BI367,AJ368)))</f>
        <v/>
      </c>
      <c r="BJ368" s="17">
        <f>IF(AK368="","",IF(BJ367="",AK368,MAX(BJ367,AK368)))</f>
        <v/>
      </c>
      <c r="BK368" s="17">
        <f>IF(AL368="","",IF(BK367="",AL368,MAX(BK367,AL368)))</f>
        <v/>
      </c>
      <c r="BL368" s="17">
        <f>IF(AM368="","",IF(BL367="",AM368,MAX(BL367,AM368)))</f>
        <v/>
      </c>
      <c r="BM368" s="17">
        <f>IF(AN368="","",IF(BM367="",AN368,MAX(BM367,AN368)))</f>
        <v/>
      </c>
      <c r="BN368" s="17">
        <f>IF(AJ368="","",BI368-AJ368)</f>
        <v/>
      </c>
      <c r="BO368" s="17">
        <f>IF(AK368="","",BJ368-AK368)</f>
        <v/>
      </c>
      <c r="BP368" s="17">
        <f>IF(AL368="","",BK368-AL368)</f>
        <v/>
      </c>
      <c r="BQ368" s="17">
        <f>IF(AM368="","",BL368-AM368)</f>
        <v/>
      </c>
      <c r="BR368" s="17">
        <f>IF(AN368="","",BM368-AN368)</f>
        <v/>
      </c>
    </row>
    <row r="369">
      <c r="A369">
        <f>ROW()-1</f>
        <v/>
      </c>
      <c r="B369" s="9" t="n"/>
      <c r="C369" s="12" t="n"/>
      <c r="D369" s="11">
        <f>IF(B369="","",CHOOSE(WEEKDAY(B369,2),"Lu","Ma","Mi","Jo","Vi","Sa","Du"))</f>
        <v/>
      </c>
      <c r="E369" s="11">
        <f>IF(OR(B369="",C369=""),"",IF(OR(WEEKDAY(B369,2)=1,WEEKDAY(B369,2)=5),"D",IF(AND(C369&gt;=TIME(15,30,0),C369&lt;TIME(16,30,0)),"C",IF(AND(AND(WEEKDAY(B369,2)&gt;=2,WEEKDAY(B369,2)&lt;=4),C369&gt;=TIME(16,35,0),C369&lt;TIME(17,0,0)),"A1",IF(AND(AND(WEEKDAY(B369,2)&gt;=2,WEEKDAY(B369,2)&lt;=4),C369&gt;=TIME(17,0,0),C369&lt;TIME(18,0,0)),"A2",IF(AND(AND(WEEKDAY(B369,2)&gt;=2,WEEKDAY(B369,2)&lt;=4),C369&gt;=TIME(18,0,0),C369&lt;TIME(19,0,0)),"A3",IF(AND(AND(WEEKDAY(B369,2)&gt;=2,WEEKDAY(B369,2)&lt;=4),C369&gt;=TIME(22,0,0),C369&lt;TIME(22,45,0)),"B","Other")))))))</f>
        <v/>
      </c>
      <c r="F369" s="12" t="n"/>
      <c r="G369" s="12" t="n"/>
      <c r="H369" s="12" t="n"/>
      <c r="I369" s="12" t="n"/>
      <c r="J369" s="13" t="n"/>
      <c r="K369" s="13" t="n"/>
      <c r="L369" s="13" t="n"/>
      <c r="M369" s="13" t="n"/>
      <c r="N369" s="12" t="n"/>
      <c r="O369" s="12" t="n"/>
      <c r="P369" s="14">
        <f>IF(N369="","",IF(N369="SL",-1,K369/J369))</f>
        <v/>
      </c>
      <c r="Q369" s="14">
        <f>IF(N369="","",IF(OR(N369="SL",N369="TP0"),-1,L369/J369))</f>
        <v/>
      </c>
      <c r="R369" s="14">
        <f>IF(N369="","",IF(N369="TP2",M369/J369,-1))</f>
        <v/>
      </c>
      <c r="S369" s="14">
        <f>IF(N369="","",IF(N369="SL",-1,IF(N369="TP0",0.5*K369/J369,0.5*(K369+L369)/J369)))</f>
        <v/>
      </c>
      <c r="T369" s="14">
        <f>IF(N369="","",IF(N369="SL",-1,IF(N369="TP0",0.5*K369/J369-0.5,0.5*(K369+L369)/J369)))</f>
        <v/>
      </c>
      <c r="U369" s="15">
        <f>IF(P369="","",P369*J369/100*Config!$B$4)</f>
        <v/>
      </c>
      <c r="V369" s="15">
        <f>IF(Q369="","",Q369*J369/100*Config!$B$4)</f>
        <v/>
      </c>
      <c r="W369" s="15">
        <f>IF(R369="","",R369*J369/100*Config!$B$4)</f>
        <v/>
      </c>
      <c r="X369" s="15">
        <f>IF(S369="","",S369*J369/100*Config!$B$4)</f>
        <v/>
      </c>
      <c r="Y369" s="15">
        <f>IF(T369="","",T369*J369/100*Config!$B$4)</f>
        <v/>
      </c>
      <c r="Z369" s="15">
        <f>IF(U369="","",Config!$B$4 + SUM($U$2:U369))</f>
        <v/>
      </c>
      <c r="AA369" s="15">
        <f>IF(V369="","",Config!$B$4 + SUM($V$2:V369))</f>
        <v/>
      </c>
      <c r="AB369" s="15">
        <f>IF(W369="","",Config!$B$4 + SUM($W$2:W369))</f>
        <v/>
      </c>
      <c r="AC369" s="15">
        <f>IF(X369="","",Config!$B$4 + SUM($X$2:X369))</f>
        <v/>
      </c>
      <c r="AD369" s="15">
        <f>IF(Y369="","",Config!$B$4 + SUM($Y$2:Y369))</f>
        <v/>
      </c>
      <c r="AE369" s="15">
        <f>IF(P369="","",P369*J369/100*Config!$B$11)</f>
        <v/>
      </c>
      <c r="AF369" s="15">
        <f>IF(Q369="","",Q369*J369/100*Config!$B$11)</f>
        <v/>
      </c>
      <c r="AG369" s="15">
        <f>IF(R369="","",R369*J369/100*Config!$B$11)</f>
        <v/>
      </c>
      <c r="AH369" s="15">
        <f>IF(S369="","",S369*J369/100*Config!$B$11)</f>
        <v/>
      </c>
      <c r="AI369" s="15">
        <f>IF(T369="","",T369*J369/100*Config!$B$11)</f>
        <v/>
      </c>
      <c r="AJ369" s="15">
        <f>IF(AE369="","",Config!$B$9 + SUM($AE$2:AE369))</f>
        <v/>
      </c>
      <c r="AK369" s="15">
        <f>IF(AF369="","",Config!$B$9 + SUM($AF$2:AF369))</f>
        <v/>
      </c>
      <c r="AL369" s="15">
        <f>IF(AG369="","",Config!$B$9 + SUM($AG$2:AG369))</f>
        <v/>
      </c>
      <c r="AM369" s="15">
        <f>IF(AH369="","",Config!$B$9 + SUM($AH$2:AH369))</f>
        <v/>
      </c>
      <c r="AN369" s="15">
        <f>IF(AI369="","",Config!$B$9 + SUM($AI$2:AI369))</f>
        <v/>
      </c>
      <c r="AO369" s="16">
        <f>IF(P369="","",IF(P369&gt;0,1,0))</f>
        <v/>
      </c>
      <c r="AP369" s="16">
        <f>IF(Q369="","",IF(Q369&gt;0,1,0))</f>
        <v/>
      </c>
      <c r="AQ369" s="16">
        <f>IF(R369="","",IF(R369&gt;0,1,0))</f>
        <v/>
      </c>
      <c r="AR369" s="16">
        <f>IF(S369="","",IF(S369&gt;0,1,0))</f>
        <v/>
      </c>
      <c r="AS369" s="16">
        <f>IF(T369="","",IF(T369&gt;0,1,0))</f>
        <v/>
      </c>
      <c r="AT369" s="17">
        <f>IF(Z369="","",IF(AT368="",Z369,MAX(AT368,Z369)))</f>
        <v/>
      </c>
      <c r="AU369" s="17">
        <f>IF(AA369="","",IF(AU368="",AA369,MAX(AU368,AA369)))</f>
        <v/>
      </c>
      <c r="AV369" s="17">
        <f>IF(AB369="","",IF(AV368="",AB369,MAX(AV368,AB369)))</f>
        <v/>
      </c>
      <c r="AW369" s="17">
        <f>IF(AC369="","",IF(AW368="",AC369,MAX(AW368,AC369)))</f>
        <v/>
      </c>
      <c r="AX369" s="17">
        <f>IF(AD369="","",IF(AX368="",AD369,MAX(AX368,AD369)))</f>
        <v/>
      </c>
      <c r="AY369" s="17">
        <f>IF(Z369="","",AT369-Z369)</f>
        <v/>
      </c>
      <c r="AZ369" s="17">
        <f>IF(AA369="","",AU369-AA369)</f>
        <v/>
      </c>
      <c r="BA369" s="17">
        <f>IF(AB369="","",AV369-AB369)</f>
        <v/>
      </c>
      <c r="BB369" s="17">
        <f>IF(AC369="","",AW369-AC369)</f>
        <v/>
      </c>
      <c r="BC369" s="17">
        <f>IF(AD369="","",AX369-AD369)</f>
        <v/>
      </c>
      <c r="BD369" s="17">
        <f>IF(OR(AE369="",B369=""),"",SUMIFS($AE$2:AE369,$B$2:B369,B369))</f>
        <v/>
      </c>
      <c r="BE369" s="17">
        <f>IF(OR(AF369="",B369=""),"",SUMIFS($AF$2:AF369,$B$2:B369,B369))</f>
        <v/>
      </c>
      <c r="BF369" s="17">
        <f>IF(OR(AG369="",B369=""),"",SUMIFS($AG$2:AG369,$B$2:B369,B369))</f>
        <v/>
      </c>
      <c r="BG369" s="17">
        <f>IF(OR(AH369="",B369=""),"",SUMIFS($AH$2:AH369,$B$2:B369,B369))</f>
        <v/>
      </c>
      <c r="BH369" s="17">
        <f>IF(OR(AI369="",B369=""),"",SUMIFS($AI$2:AI369,$B$2:B369,B369))</f>
        <v/>
      </c>
      <c r="BI369" s="17">
        <f>IF(AJ369="","",IF(BI368="",AJ369,MAX(BI368,AJ369)))</f>
        <v/>
      </c>
      <c r="BJ369" s="17">
        <f>IF(AK369="","",IF(BJ368="",AK369,MAX(BJ368,AK369)))</f>
        <v/>
      </c>
      <c r="BK369" s="17">
        <f>IF(AL369="","",IF(BK368="",AL369,MAX(BK368,AL369)))</f>
        <v/>
      </c>
      <c r="BL369" s="17">
        <f>IF(AM369="","",IF(BL368="",AM369,MAX(BL368,AM369)))</f>
        <v/>
      </c>
      <c r="BM369" s="17">
        <f>IF(AN369="","",IF(BM368="",AN369,MAX(BM368,AN369)))</f>
        <v/>
      </c>
      <c r="BN369" s="17">
        <f>IF(AJ369="","",BI369-AJ369)</f>
        <v/>
      </c>
      <c r="BO369" s="17">
        <f>IF(AK369="","",BJ369-AK369)</f>
        <v/>
      </c>
      <c r="BP369" s="17">
        <f>IF(AL369="","",BK369-AL369)</f>
        <v/>
      </c>
      <c r="BQ369" s="17">
        <f>IF(AM369="","",BL369-AM369)</f>
        <v/>
      </c>
      <c r="BR369" s="17">
        <f>IF(AN369="","",BM369-AN369)</f>
        <v/>
      </c>
    </row>
    <row r="370">
      <c r="A370">
        <f>ROW()-1</f>
        <v/>
      </c>
      <c r="B370" s="9" t="n"/>
      <c r="C370" s="12" t="n"/>
      <c r="D370" s="11">
        <f>IF(B370="","",CHOOSE(WEEKDAY(B370,2),"Lu","Ma","Mi","Jo","Vi","Sa","Du"))</f>
        <v/>
      </c>
      <c r="E370" s="11">
        <f>IF(OR(B370="",C370=""),"",IF(OR(WEEKDAY(B370,2)=1,WEEKDAY(B370,2)=5),"D",IF(AND(C370&gt;=TIME(15,30,0),C370&lt;TIME(16,30,0)),"C",IF(AND(AND(WEEKDAY(B370,2)&gt;=2,WEEKDAY(B370,2)&lt;=4),C370&gt;=TIME(16,35,0),C370&lt;TIME(17,0,0)),"A1",IF(AND(AND(WEEKDAY(B370,2)&gt;=2,WEEKDAY(B370,2)&lt;=4),C370&gt;=TIME(17,0,0),C370&lt;TIME(18,0,0)),"A2",IF(AND(AND(WEEKDAY(B370,2)&gt;=2,WEEKDAY(B370,2)&lt;=4),C370&gt;=TIME(18,0,0),C370&lt;TIME(19,0,0)),"A3",IF(AND(AND(WEEKDAY(B370,2)&gt;=2,WEEKDAY(B370,2)&lt;=4),C370&gt;=TIME(22,0,0),C370&lt;TIME(22,45,0)),"B","Other")))))))</f>
        <v/>
      </c>
      <c r="F370" s="12" t="n"/>
      <c r="G370" s="12" t="n"/>
      <c r="H370" s="12" t="n"/>
      <c r="I370" s="12" t="n"/>
      <c r="J370" s="13" t="n"/>
      <c r="K370" s="13" t="n"/>
      <c r="L370" s="13" t="n"/>
      <c r="M370" s="13" t="n"/>
      <c r="N370" s="12" t="n"/>
      <c r="O370" s="12" t="n"/>
      <c r="P370" s="14">
        <f>IF(N370="","",IF(N370="SL",-1,K370/J370))</f>
        <v/>
      </c>
      <c r="Q370" s="14">
        <f>IF(N370="","",IF(OR(N370="SL",N370="TP0"),-1,L370/J370))</f>
        <v/>
      </c>
      <c r="R370" s="14">
        <f>IF(N370="","",IF(N370="TP2",M370/J370,-1))</f>
        <v/>
      </c>
      <c r="S370" s="14">
        <f>IF(N370="","",IF(N370="SL",-1,IF(N370="TP0",0.5*K370/J370,0.5*(K370+L370)/J370)))</f>
        <v/>
      </c>
      <c r="T370" s="14">
        <f>IF(N370="","",IF(N370="SL",-1,IF(N370="TP0",0.5*K370/J370-0.5,0.5*(K370+L370)/J370)))</f>
        <v/>
      </c>
      <c r="U370" s="15">
        <f>IF(P370="","",P370*J370/100*Config!$B$4)</f>
        <v/>
      </c>
      <c r="V370" s="15">
        <f>IF(Q370="","",Q370*J370/100*Config!$B$4)</f>
        <v/>
      </c>
      <c r="W370" s="15">
        <f>IF(R370="","",R370*J370/100*Config!$B$4)</f>
        <v/>
      </c>
      <c r="X370" s="15">
        <f>IF(S370="","",S370*J370/100*Config!$B$4)</f>
        <v/>
      </c>
      <c r="Y370" s="15">
        <f>IF(T370="","",T370*J370/100*Config!$B$4)</f>
        <v/>
      </c>
      <c r="Z370" s="15">
        <f>IF(U370="","",Config!$B$4 + SUM($U$2:U370))</f>
        <v/>
      </c>
      <c r="AA370" s="15">
        <f>IF(V370="","",Config!$B$4 + SUM($V$2:V370))</f>
        <v/>
      </c>
      <c r="AB370" s="15">
        <f>IF(W370="","",Config!$B$4 + SUM($W$2:W370))</f>
        <v/>
      </c>
      <c r="AC370" s="15">
        <f>IF(X370="","",Config!$B$4 + SUM($X$2:X370))</f>
        <v/>
      </c>
      <c r="AD370" s="15">
        <f>IF(Y370="","",Config!$B$4 + SUM($Y$2:Y370))</f>
        <v/>
      </c>
      <c r="AE370" s="15">
        <f>IF(P370="","",P370*J370/100*Config!$B$11)</f>
        <v/>
      </c>
      <c r="AF370" s="15">
        <f>IF(Q370="","",Q370*J370/100*Config!$B$11)</f>
        <v/>
      </c>
      <c r="AG370" s="15">
        <f>IF(R370="","",R370*J370/100*Config!$B$11)</f>
        <v/>
      </c>
      <c r="AH370" s="15">
        <f>IF(S370="","",S370*J370/100*Config!$B$11)</f>
        <v/>
      </c>
      <c r="AI370" s="15">
        <f>IF(T370="","",T370*J370/100*Config!$B$11)</f>
        <v/>
      </c>
      <c r="AJ370" s="15">
        <f>IF(AE370="","",Config!$B$9 + SUM($AE$2:AE370))</f>
        <v/>
      </c>
      <c r="AK370" s="15">
        <f>IF(AF370="","",Config!$B$9 + SUM($AF$2:AF370))</f>
        <v/>
      </c>
      <c r="AL370" s="15">
        <f>IF(AG370="","",Config!$B$9 + SUM($AG$2:AG370))</f>
        <v/>
      </c>
      <c r="AM370" s="15">
        <f>IF(AH370="","",Config!$B$9 + SUM($AH$2:AH370))</f>
        <v/>
      </c>
      <c r="AN370" s="15">
        <f>IF(AI370="","",Config!$B$9 + SUM($AI$2:AI370))</f>
        <v/>
      </c>
      <c r="AO370" s="16">
        <f>IF(P370="","",IF(P370&gt;0,1,0))</f>
        <v/>
      </c>
      <c r="AP370" s="16">
        <f>IF(Q370="","",IF(Q370&gt;0,1,0))</f>
        <v/>
      </c>
      <c r="AQ370" s="16">
        <f>IF(R370="","",IF(R370&gt;0,1,0))</f>
        <v/>
      </c>
      <c r="AR370" s="16">
        <f>IF(S370="","",IF(S370&gt;0,1,0))</f>
        <v/>
      </c>
      <c r="AS370" s="16">
        <f>IF(T370="","",IF(T370&gt;0,1,0))</f>
        <v/>
      </c>
      <c r="AT370" s="17">
        <f>IF(Z370="","",IF(AT369="",Z370,MAX(AT369,Z370)))</f>
        <v/>
      </c>
      <c r="AU370" s="17">
        <f>IF(AA370="","",IF(AU369="",AA370,MAX(AU369,AA370)))</f>
        <v/>
      </c>
      <c r="AV370" s="17">
        <f>IF(AB370="","",IF(AV369="",AB370,MAX(AV369,AB370)))</f>
        <v/>
      </c>
      <c r="AW370" s="17">
        <f>IF(AC370="","",IF(AW369="",AC370,MAX(AW369,AC370)))</f>
        <v/>
      </c>
      <c r="AX370" s="17">
        <f>IF(AD370="","",IF(AX369="",AD370,MAX(AX369,AD370)))</f>
        <v/>
      </c>
      <c r="AY370" s="17">
        <f>IF(Z370="","",AT370-Z370)</f>
        <v/>
      </c>
      <c r="AZ370" s="17">
        <f>IF(AA370="","",AU370-AA370)</f>
        <v/>
      </c>
      <c r="BA370" s="17">
        <f>IF(AB370="","",AV370-AB370)</f>
        <v/>
      </c>
      <c r="BB370" s="17">
        <f>IF(AC370="","",AW370-AC370)</f>
        <v/>
      </c>
      <c r="BC370" s="17">
        <f>IF(AD370="","",AX370-AD370)</f>
        <v/>
      </c>
      <c r="BD370" s="17">
        <f>IF(OR(AE370="",B370=""),"",SUMIFS($AE$2:AE370,$B$2:B370,B370))</f>
        <v/>
      </c>
      <c r="BE370" s="17">
        <f>IF(OR(AF370="",B370=""),"",SUMIFS($AF$2:AF370,$B$2:B370,B370))</f>
        <v/>
      </c>
      <c r="BF370" s="17">
        <f>IF(OR(AG370="",B370=""),"",SUMIFS($AG$2:AG370,$B$2:B370,B370))</f>
        <v/>
      </c>
      <c r="BG370" s="17">
        <f>IF(OR(AH370="",B370=""),"",SUMIFS($AH$2:AH370,$B$2:B370,B370))</f>
        <v/>
      </c>
      <c r="BH370" s="17">
        <f>IF(OR(AI370="",B370=""),"",SUMIFS($AI$2:AI370,$B$2:B370,B370))</f>
        <v/>
      </c>
      <c r="BI370" s="17">
        <f>IF(AJ370="","",IF(BI369="",AJ370,MAX(BI369,AJ370)))</f>
        <v/>
      </c>
      <c r="BJ370" s="17">
        <f>IF(AK370="","",IF(BJ369="",AK370,MAX(BJ369,AK370)))</f>
        <v/>
      </c>
      <c r="BK370" s="17">
        <f>IF(AL370="","",IF(BK369="",AL370,MAX(BK369,AL370)))</f>
        <v/>
      </c>
      <c r="BL370" s="17">
        <f>IF(AM370="","",IF(BL369="",AM370,MAX(BL369,AM370)))</f>
        <v/>
      </c>
      <c r="BM370" s="17">
        <f>IF(AN370="","",IF(BM369="",AN370,MAX(BM369,AN370)))</f>
        <v/>
      </c>
      <c r="BN370" s="17">
        <f>IF(AJ370="","",BI370-AJ370)</f>
        <v/>
      </c>
      <c r="BO370" s="17">
        <f>IF(AK370="","",BJ370-AK370)</f>
        <v/>
      </c>
      <c r="BP370" s="17">
        <f>IF(AL370="","",BK370-AL370)</f>
        <v/>
      </c>
      <c r="BQ370" s="17">
        <f>IF(AM370="","",BL370-AM370)</f>
        <v/>
      </c>
      <c r="BR370" s="17">
        <f>IF(AN370="","",BM370-AN370)</f>
        <v/>
      </c>
    </row>
    <row r="371">
      <c r="A371">
        <f>ROW()-1</f>
        <v/>
      </c>
      <c r="B371" s="9" t="n"/>
      <c r="C371" s="12" t="n"/>
      <c r="D371" s="11">
        <f>IF(B371="","",CHOOSE(WEEKDAY(B371,2),"Lu","Ma","Mi","Jo","Vi","Sa","Du"))</f>
        <v/>
      </c>
      <c r="E371" s="11">
        <f>IF(OR(B371="",C371=""),"",IF(OR(WEEKDAY(B371,2)=1,WEEKDAY(B371,2)=5),"D",IF(AND(C371&gt;=TIME(15,30,0),C371&lt;TIME(16,30,0)),"C",IF(AND(AND(WEEKDAY(B371,2)&gt;=2,WEEKDAY(B371,2)&lt;=4),C371&gt;=TIME(16,35,0),C371&lt;TIME(17,0,0)),"A1",IF(AND(AND(WEEKDAY(B371,2)&gt;=2,WEEKDAY(B371,2)&lt;=4),C371&gt;=TIME(17,0,0),C371&lt;TIME(18,0,0)),"A2",IF(AND(AND(WEEKDAY(B371,2)&gt;=2,WEEKDAY(B371,2)&lt;=4),C371&gt;=TIME(18,0,0),C371&lt;TIME(19,0,0)),"A3",IF(AND(AND(WEEKDAY(B371,2)&gt;=2,WEEKDAY(B371,2)&lt;=4),C371&gt;=TIME(22,0,0),C371&lt;TIME(22,45,0)),"B","Other")))))))</f>
        <v/>
      </c>
      <c r="F371" s="12" t="n"/>
      <c r="G371" s="12" t="n"/>
      <c r="H371" s="12" t="n"/>
      <c r="I371" s="12" t="n"/>
      <c r="J371" s="13" t="n"/>
      <c r="K371" s="13" t="n"/>
      <c r="L371" s="13" t="n"/>
      <c r="M371" s="13" t="n"/>
      <c r="N371" s="12" t="n"/>
      <c r="O371" s="12" t="n"/>
      <c r="P371" s="14">
        <f>IF(N371="","",IF(N371="SL",-1,K371/J371))</f>
        <v/>
      </c>
      <c r="Q371" s="14">
        <f>IF(N371="","",IF(OR(N371="SL",N371="TP0"),-1,L371/J371))</f>
        <v/>
      </c>
      <c r="R371" s="14">
        <f>IF(N371="","",IF(N371="TP2",M371/J371,-1))</f>
        <v/>
      </c>
      <c r="S371" s="14">
        <f>IF(N371="","",IF(N371="SL",-1,IF(N371="TP0",0.5*K371/J371,0.5*(K371+L371)/J371)))</f>
        <v/>
      </c>
      <c r="T371" s="14">
        <f>IF(N371="","",IF(N371="SL",-1,IF(N371="TP0",0.5*K371/J371-0.5,0.5*(K371+L371)/J371)))</f>
        <v/>
      </c>
      <c r="U371" s="15">
        <f>IF(P371="","",P371*J371/100*Config!$B$4)</f>
        <v/>
      </c>
      <c r="V371" s="15">
        <f>IF(Q371="","",Q371*J371/100*Config!$B$4)</f>
        <v/>
      </c>
      <c r="W371" s="15">
        <f>IF(R371="","",R371*J371/100*Config!$B$4)</f>
        <v/>
      </c>
      <c r="X371" s="15">
        <f>IF(S371="","",S371*J371/100*Config!$B$4)</f>
        <v/>
      </c>
      <c r="Y371" s="15">
        <f>IF(T371="","",T371*J371/100*Config!$B$4)</f>
        <v/>
      </c>
      <c r="Z371" s="15">
        <f>IF(U371="","",Config!$B$4 + SUM($U$2:U371))</f>
        <v/>
      </c>
      <c r="AA371" s="15">
        <f>IF(V371="","",Config!$B$4 + SUM($V$2:V371))</f>
        <v/>
      </c>
      <c r="AB371" s="15">
        <f>IF(W371="","",Config!$B$4 + SUM($W$2:W371))</f>
        <v/>
      </c>
      <c r="AC371" s="15">
        <f>IF(X371="","",Config!$B$4 + SUM($X$2:X371))</f>
        <v/>
      </c>
      <c r="AD371" s="15">
        <f>IF(Y371="","",Config!$B$4 + SUM($Y$2:Y371))</f>
        <v/>
      </c>
      <c r="AE371" s="15">
        <f>IF(P371="","",P371*J371/100*Config!$B$11)</f>
        <v/>
      </c>
      <c r="AF371" s="15">
        <f>IF(Q371="","",Q371*J371/100*Config!$B$11)</f>
        <v/>
      </c>
      <c r="AG371" s="15">
        <f>IF(R371="","",R371*J371/100*Config!$B$11)</f>
        <v/>
      </c>
      <c r="AH371" s="15">
        <f>IF(S371="","",S371*J371/100*Config!$B$11)</f>
        <v/>
      </c>
      <c r="AI371" s="15">
        <f>IF(T371="","",T371*J371/100*Config!$B$11)</f>
        <v/>
      </c>
      <c r="AJ371" s="15">
        <f>IF(AE371="","",Config!$B$9 + SUM($AE$2:AE371))</f>
        <v/>
      </c>
      <c r="AK371" s="15">
        <f>IF(AF371="","",Config!$B$9 + SUM($AF$2:AF371))</f>
        <v/>
      </c>
      <c r="AL371" s="15">
        <f>IF(AG371="","",Config!$B$9 + SUM($AG$2:AG371))</f>
        <v/>
      </c>
      <c r="AM371" s="15">
        <f>IF(AH371="","",Config!$B$9 + SUM($AH$2:AH371))</f>
        <v/>
      </c>
      <c r="AN371" s="15">
        <f>IF(AI371="","",Config!$B$9 + SUM($AI$2:AI371))</f>
        <v/>
      </c>
      <c r="AO371" s="16">
        <f>IF(P371="","",IF(P371&gt;0,1,0))</f>
        <v/>
      </c>
      <c r="AP371" s="16">
        <f>IF(Q371="","",IF(Q371&gt;0,1,0))</f>
        <v/>
      </c>
      <c r="AQ371" s="16">
        <f>IF(R371="","",IF(R371&gt;0,1,0))</f>
        <v/>
      </c>
      <c r="AR371" s="16">
        <f>IF(S371="","",IF(S371&gt;0,1,0))</f>
        <v/>
      </c>
      <c r="AS371" s="16">
        <f>IF(T371="","",IF(T371&gt;0,1,0))</f>
        <v/>
      </c>
      <c r="AT371" s="17">
        <f>IF(Z371="","",IF(AT370="",Z371,MAX(AT370,Z371)))</f>
        <v/>
      </c>
      <c r="AU371" s="17">
        <f>IF(AA371="","",IF(AU370="",AA371,MAX(AU370,AA371)))</f>
        <v/>
      </c>
      <c r="AV371" s="17">
        <f>IF(AB371="","",IF(AV370="",AB371,MAX(AV370,AB371)))</f>
        <v/>
      </c>
      <c r="AW371" s="17">
        <f>IF(AC371="","",IF(AW370="",AC371,MAX(AW370,AC371)))</f>
        <v/>
      </c>
      <c r="AX371" s="17">
        <f>IF(AD371="","",IF(AX370="",AD371,MAX(AX370,AD371)))</f>
        <v/>
      </c>
      <c r="AY371" s="17">
        <f>IF(Z371="","",AT371-Z371)</f>
        <v/>
      </c>
      <c r="AZ371" s="17">
        <f>IF(AA371="","",AU371-AA371)</f>
        <v/>
      </c>
      <c r="BA371" s="17">
        <f>IF(AB371="","",AV371-AB371)</f>
        <v/>
      </c>
      <c r="BB371" s="17">
        <f>IF(AC371="","",AW371-AC371)</f>
        <v/>
      </c>
      <c r="BC371" s="17">
        <f>IF(AD371="","",AX371-AD371)</f>
        <v/>
      </c>
      <c r="BD371" s="17">
        <f>IF(OR(AE371="",B371=""),"",SUMIFS($AE$2:AE371,$B$2:B371,B371))</f>
        <v/>
      </c>
      <c r="BE371" s="17">
        <f>IF(OR(AF371="",B371=""),"",SUMIFS($AF$2:AF371,$B$2:B371,B371))</f>
        <v/>
      </c>
      <c r="BF371" s="17">
        <f>IF(OR(AG371="",B371=""),"",SUMIFS($AG$2:AG371,$B$2:B371,B371))</f>
        <v/>
      </c>
      <c r="BG371" s="17">
        <f>IF(OR(AH371="",B371=""),"",SUMIFS($AH$2:AH371,$B$2:B371,B371))</f>
        <v/>
      </c>
      <c r="BH371" s="17">
        <f>IF(OR(AI371="",B371=""),"",SUMIFS($AI$2:AI371,$B$2:B371,B371))</f>
        <v/>
      </c>
      <c r="BI371" s="17">
        <f>IF(AJ371="","",IF(BI370="",AJ371,MAX(BI370,AJ371)))</f>
        <v/>
      </c>
      <c r="BJ371" s="17">
        <f>IF(AK371="","",IF(BJ370="",AK371,MAX(BJ370,AK371)))</f>
        <v/>
      </c>
      <c r="BK371" s="17">
        <f>IF(AL371="","",IF(BK370="",AL371,MAX(BK370,AL371)))</f>
        <v/>
      </c>
      <c r="BL371" s="17">
        <f>IF(AM371="","",IF(BL370="",AM371,MAX(BL370,AM371)))</f>
        <v/>
      </c>
      <c r="BM371" s="17">
        <f>IF(AN371="","",IF(BM370="",AN371,MAX(BM370,AN371)))</f>
        <v/>
      </c>
      <c r="BN371" s="17">
        <f>IF(AJ371="","",BI371-AJ371)</f>
        <v/>
      </c>
      <c r="BO371" s="17">
        <f>IF(AK371="","",BJ371-AK371)</f>
        <v/>
      </c>
      <c r="BP371" s="17">
        <f>IF(AL371="","",BK371-AL371)</f>
        <v/>
      </c>
      <c r="BQ371" s="17">
        <f>IF(AM371="","",BL371-AM371)</f>
        <v/>
      </c>
      <c r="BR371" s="17">
        <f>IF(AN371="","",BM371-AN371)</f>
        <v/>
      </c>
    </row>
    <row r="372">
      <c r="A372">
        <f>ROW()-1</f>
        <v/>
      </c>
      <c r="B372" s="9" t="n"/>
      <c r="C372" s="12" t="n"/>
      <c r="D372" s="11">
        <f>IF(B372="","",CHOOSE(WEEKDAY(B372,2),"Lu","Ma","Mi","Jo","Vi","Sa","Du"))</f>
        <v/>
      </c>
      <c r="E372" s="11">
        <f>IF(OR(B372="",C372=""),"",IF(OR(WEEKDAY(B372,2)=1,WEEKDAY(B372,2)=5),"D",IF(AND(C372&gt;=TIME(15,30,0),C372&lt;TIME(16,30,0)),"C",IF(AND(AND(WEEKDAY(B372,2)&gt;=2,WEEKDAY(B372,2)&lt;=4),C372&gt;=TIME(16,35,0),C372&lt;TIME(17,0,0)),"A1",IF(AND(AND(WEEKDAY(B372,2)&gt;=2,WEEKDAY(B372,2)&lt;=4),C372&gt;=TIME(17,0,0),C372&lt;TIME(18,0,0)),"A2",IF(AND(AND(WEEKDAY(B372,2)&gt;=2,WEEKDAY(B372,2)&lt;=4),C372&gt;=TIME(18,0,0),C372&lt;TIME(19,0,0)),"A3",IF(AND(AND(WEEKDAY(B372,2)&gt;=2,WEEKDAY(B372,2)&lt;=4),C372&gt;=TIME(22,0,0),C372&lt;TIME(22,45,0)),"B","Other")))))))</f>
        <v/>
      </c>
      <c r="F372" s="12" t="n"/>
      <c r="G372" s="12" t="n"/>
      <c r="H372" s="12" t="n"/>
      <c r="I372" s="12" t="n"/>
      <c r="J372" s="13" t="n"/>
      <c r="K372" s="13" t="n"/>
      <c r="L372" s="13" t="n"/>
      <c r="M372" s="13" t="n"/>
      <c r="N372" s="12" t="n"/>
      <c r="O372" s="12" t="n"/>
      <c r="P372" s="14">
        <f>IF(N372="","",IF(N372="SL",-1,K372/J372))</f>
        <v/>
      </c>
      <c r="Q372" s="14">
        <f>IF(N372="","",IF(OR(N372="SL",N372="TP0"),-1,L372/J372))</f>
        <v/>
      </c>
      <c r="R372" s="14">
        <f>IF(N372="","",IF(N372="TP2",M372/J372,-1))</f>
        <v/>
      </c>
      <c r="S372" s="14">
        <f>IF(N372="","",IF(N372="SL",-1,IF(N372="TP0",0.5*K372/J372,0.5*(K372+L372)/J372)))</f>
        <v/>
      </c>
      <c r="T372" s="14">
        <f>IF(N372="","",IF(N372="SL",-1,IF(N372="TP0",0.5*K372/J372-0.5,0.5*(K372+L372)/J372)))</f>
        <v/>
      </c>
      <c r="U372" s="15">
        <f>IF(P372="","",P372*J372/100*Config!$B$4)</f>
        <v/>
      </c>
      <c r="V372" s="15">
        <f>IF(Q372="","",Q372*J372/100*Config!$B$4)</f>
        <v/>
      </c>
      <c r="W372" s="15">
        <f>IF(R372="","",R372*J372/100*Config!$B$4)</f>
        <v/>
      </c>
      <c r="X372" s="15">
        <f>IF(S372="","",S372*J372/100*Config!$B$4)</f>
        <v/>
      </c>
      <c r="Y372" s="15">
        <f>IF(T372="","",T372*J372/100*Config!$B$4)</f>
        <v/>
      </c>
      <c r="Z372" s="15">
        <f>IF(U372="","",Config!$B$4 + SUM($U$2:U372))</f>
        <v/>
      </c>
      <c r="AA372" s="15">
        <f>IF(V372="","",Config!$B$4 + SUM($V$2:V372))</f>
        <v/>
      </c>
      <c r="AB372" s="15">
        <f>IF(W372="","",Config!$B$4 + SUM($W$2:W372))</f>
        <v/>
      </c>
      <c r="AC372" s="15">
        <f>IF(X372="","",Config!$B$4 + SUM($X$2:X372))</f>
        <v/>
      </c>
      <c r="AD372" s="15">
        <f>IF(Y372="","",Config!$B$4 + SUM($Y$2:Y372))</f>
        <v/>
      </c>
      <c r="AE372" s="15">
        <f>IF(P372="","",P372*J372/100*Config!$B$11)</f>
        <v/>
      </c>
      <c r="AF372" s="15">
        <f>IF(Q372="","",Q372*J372/100*Config!$B$11)</f>
        <v/>
      </c>
      <c r="AG372" s="15">
        <f>IF(R372="","",R372*J372/100*Config!$B$11)</f>
        <v/>
      </c>
      <c r="AH372" s="15">
        <f>IF(S372="","",S372*J372/100*Config!$B$11)</f>
        <v/>
      </c>
      <c r="AI372" s="15">
        <f>IF(T372="","",T372*J372/100*Config!$B$11)</f>
        <v/>
      </c>
      <c r="AJ372" s="15">
        <f>IF(AE372="","",Config!$B$9 + SUM($AE$2:AE372))</f>
        <v/>
      </c>
      <c r="AK372" s="15">
        <f>IF(AF372="","",Config!$B$9 + SUM($AF$2:AF372))</f>
        <v/>
      </c>
      <c r="AL372" s="15">
        <f>IF(AG372="","",Config!$B$9 + SUM($AG$2:AG372))</f>
        <v/>
      </c>
      <c r="AM372" s="15">
        <f>IF(AH372="","",Config!$B$9 + SUM($AH$2:AH372))</f>
        <v/>
      </c>
      <c r="AN372" s="15">
        <f>IF(AI372="","",Config!$B$9 + SUM($AI$2:AI372))</f>
        <v/>
      </c>
      <c r="AO372" s="16">
        <f>IF(P372="","",IF(P372&gt;0,1,0))</f>
        <v/>
      </c>
      <c r="AP372" s="16">
        <f>IF(Q372="","",IF(Q372&gt;0,1,0))</f>
        <v/>
      </c>
      <c r="AQ372" s="16">
        <f>IF(R372="","",IF(R372&gt;0,1,0))</f>
        <v/>
      </c>
      <c r="AR372" s="16">
        <f>IF(S372="","",IF(S372&gt;0,1,0))</f>
        <v/>
      </c>
      <c r="AS372" s="16">
        <f>IF(T372="","",IF(T372&gt;0,1,0))</f>
        <v/>
      </c>
      <c r="AT372" s="17">
        <f>IF(Z372="","",IF(AT371="",Z372,MAX(AT371,Z372)))</f>
        <v/>
      </c>
      <c r="AU372" s="17">
        <f>IF(AA372="","",IF(AU371="",AA372,MAX(AU371,AA372)))</f>
        <v/>
      </c>
      <c r="AV372" s="17">
        <f>IF(AB372="","",IF(AV371="",AB372,MAX(AV371,AB372)))</f>
        <v/>
      </c>
      <c r="AW372" s="17">
        <f>IF(AC372="","",IF(AW371="",AC372,MAX(AW371,AC372)))</f>
        <v/>
      </c>
      <c r="AX372" s="17">
        <f>IF(AD372="","",IF(AX371="",AD372,MAX(AX371,AD372)))</f>
        <v/>
      </c>
      <c r="AY372" s="17">
        <f>IF(Z372="","",AT372-Z372)</f>
        <v/>
      </c>
      <c r="AZ372" s="17">
        <f>IF(AA372="","",AU372-AA372)</f>
        <v/>
      </c>
      <c r="BA372" s="17">
        <f>IF(AB372="","",AV372-AB372)</f>
        <v/>
      </c>
      <c r="BB372" s="17">
        <f>IF(AC372="","",AW372-AC372)</f>
        <v/>
      </c>
      <c r="BC372" s="17">
        <f>IF(AD372="","",AX372-AD372)</f>
        <v/>
      </c>
      <c r="BD372" s="17">
        <f>IF(OR(AE372="",B372=""),"",SUMIFS($AE$2:AE372,$B$2:B372,B372))</f>
        <v/>
      </c>
      <c r="BE372" s="17">
        <f>IF(OR(AF372="",B372=""),"",SUMIFS($AF$2:AF372,$B$2:B372,B372))</f>
        <v/>
      </c>
      <c r="BF372" s="17">
        <f>IF(OR(AG372="",B372=""),"",SUMIFS($AG$2:AG372,$B$2:B372,B372))</f>
        <v/>
      </c>
      <c r="BG372" s="17">
        <f>IF(OR(AH372="",B372=""),"",SUMIFS($AH$2:AH372,$B$2:B372,B372))</f>
        <v/>
      </c>
      <c r="BH372" s="17">
        <f>IF(OR(AI372="",B372=""),"",SUMIFS($AI$2:AI372,$B$2:B372,B372))</f>
        <v/>
      </c>
      <c r="BI372" s="17">
        <f>IF(AJ372="","",IF(BI371="",AJ372,MAX(BI371,AJ372)))</f>
        <v/>
      </c>
      <c r="BJ372" s="17">
        <f>IF(AK372="","",IF(BJ371="",AK372,MAX(BJ371,AK372)))</f>
        <v/>
      </c>
      <c r="BK372" s="17">
        <f>IF(AL372="","",IF(BK371="",AL372,MAX(BK371,AL372)))</f>
        <v/>
      </c>
      <c r="BL372" s="17">
        <f>IF(AM372="","",IF(BL371="",AM372,MAX(BL371,AM372)))</f>
        <v/>
      </c>
      <c r="BM372" s="17">
        <f>IF(AN372="","",IF(BM371="",AN372,MAX(BM371,AN372)))</f>
        <v/>
      </c>
      <c r="BN372" s="17">
        <f>IF(AJ372="","",BI372-AJ372)</f>
        <v/>
      </c>
      <c r="BO372" s="17">
        <f>IF(AK372="","",BJ372-AK372)</f>
        <v/>
      </c>
      <c r="BP372" s="17">
        <f>IF(AL372="","",BK372-AL372)</f>
        <v/>
      </c>
      <c r="BQ372" s="17">
        <f>IF(AM372="","",BL372-AM372)</f>
        <v/>
      </c>
      <c r="BR372" s="17">
        <f>IF(AN372="","",BM372-AN372)</f>
        <v/>
      </c>
    </row>
    <row r="373">
      <c r="A373">
        <f>ROW()-1</f>
        <v/>
      </c>
      <c r="B373" s="9" t="n"/>
      <c r="C373" s="12" t="n"/>
      <c r="D373" s="11">
        <f>IF(B373="","",CHOOSE(WEEKDAY(B373,2),"Lu","Ma","Mi","Jo","Vi","Sa","Du"))</f>
        <v/>
      </c>
      <c r="E373" s="11">
        <f>IF(OR(B373="",C373=""),"",IF(OR(WEEKDAY(B373,2)=1,WEEKDAY(B373,2)=5),"D",IF(AND(C373&gt;=TIME(15,30,0),C373&lt;TIME(16,30,0)),"C",IF(AND(AND(WEEKDAY(B373,2)&gt;=2,WEEKDAY(B373,2)&lt;=4),C373&gt;=TIME(16,35,0),C373&lt;TIME(17,0,0)),"A1",IF(AND(AND(WEEKDAY(B373,2)&gt;=2,WEEKDAY(B373,2)&lt;=4),C373&gt;=TIME(17,0,0),C373&lt;TIME(18,0,0)),"A2",IF(AND(AND(WEEKDAY(B373,2)&gt;=2,WEEKDAY(B373,2)&lt;=4),C373&gt;=TIME(18,0,0),C373&lt;TIME(19,0,0)),"A3",IF(AND(AND(WEEKDAY(B373,2)&gt;=2,WEEKDAY(B373,2)&lt;=4),C373&gt;=TIME(22,0,0),C373&lt;TIME(22,45,0)),"B","Other")))))))</f>
        <v/>
      </c>
      <c r="F373" s="12" t="n"/>
      <c r="G373" s="12" t="n"/>
      <c r="H373" s="12" t="n"/>
      <c r="I373" s="12" t="n"/>
      <c r="J373" s="13" t="n"/>
      <c r="K373" s="13" t="n"/>
      <c r="L373" s="13" t="n"/>
      <c r="M373" s="13" t="n"/>
      <c r="N373" s="12" t="n"/>
      <c r="O373" s="12" t="n"/>
      <c r="P373" s="14">
        <f>IF(N373="","",IF(N373="SL",-1,K373/J373))</f>
        <v/>
      </c>
      <c r="Q373" s="14">
        <f>IF(N373="","",IF(OR(N373="SL",N373="TP0"),-1,L373/J373))</f>
        <v/>
      </c>
      <c r="R373" s="14">
        <f>IF(N373="","",IF(N373="TP2",M373/J373,-1))</f>
        <v/>
      </c>
      <c r="S373" s="14">
        <f>IF(N373="","",IF(N373="SL",-1,IF(N373="TP0",0.5*K373/J373,0.5*(K373+L373)/J373)))</f>
        <v/>
      </c>
      <c r="T373" s="14">
        <f>IF(N373="","",IF(N373="SL",-1,IF(N373="TP0",0.5*K373/J373-0.5,0.5*(K373+L373)/J373)))</f>
        <v/>
      </c>
      <c r="U373" s="15">
        <f>IF(P373="","",P373*J373/100*Config!$B$4)</f>
        <v/>
      </c>
      <c r="V373" s="15">
        <f>IF(Q373="","",Q373*J373/100*Config!$B$4)</f>
        <v/>
      </c>
      <c r="W373" s="15">
        <f>IF(R373="","",R373*J373/100*Config!$B$4)</f>
        <v/>
      </c>
      <c r="X373" s="15">
        <f>IF(S373="","",S373*J373/100*Config!$B$4)</f>
        <v/>
      </c>
      <c r="Y373" s="15">
        <f>IF(T373="","",T373*J373/100*Config!$B$4)</f>
        <v/>
      </c>
      <c r="Z373" s="15">
        <f>IF(U373="","",Config!$B$4 + SUM($U$2:U373))</f>
        <v/>
      </c>
      <c r="AA373" s="15">
        <f>IF(V373="","",Config!$B$4 + SUM($V$2:V373))</f>
        <v/>
      </c>
      <c r="AB373" s="15">
        <f>IF(W373="","",Config!$B$4 + SUM($W$2:W373))</f>
        <v/>
      </c>
      <c r="AC373" s="15">
        <f>IF(X373="","",Config!$B$4 + SUM($X$2:X373))</f>
        <v/>
      </c>
      <c r="AD373" s="15">
        <f>IF(Y373="","",Config!$B$4 + SUM($Y$2:Y373))</f>
        <v/>
      </c>
      <c r="AE373" s="15">
        <f>IF(P373="","",P373*J373/100*Config!$B$11)</f>
        <v/>
      </c>
      <c r="AF373" s="15">
        <f>IF(Q373="","",Q373*J373/100*Config!$B$11)</f>
        <v/>
      </c>
      <c r="AG373" s="15">
        <f>IF(R373="","",R373*J373/100*Config!$B$11)</f>
        <v/>
      </c>
      <c r="AH373" s="15">
        <f>IF(S373="","",S373*J373/100*Config!$B$11)</f>
        <v/>
      </c>
      <c r="AI373" s="15">
        <f>IF(T373="","",T373*J373/100*Config!$B$11)</f>
        <v/>
      </c>
      <c r="AJ373" s="15">
        <f>IF(AE373="","",Config!$B$9 + SUM($AE$2:AE373))</f>
        <v/>
      </c>
      <c r="AK373" s="15">
        <f>IF(AF373="","",Config!$B$9 + SUM($AF$2:AF373))</f>
        <v/>
      </c>
      <c r="AL373" s="15">
        <f>IF(AG373="","",Config!$B$9 + SUM($AG$2:AG373))</f>
        <v/>
      </c>
      <c r="AM373" s="15">
        <f>IF(AH373="","",Config!$B$9 + SUM($AH$2:AH373))</f>
        <v/>
      </c>
      <c r="AN373" s="15">
        <f>IF(AI373="","",Config!$B$9 + SUM($AI$2:AI373))</f>
        <v/>
      </c>
      <c r="AO373" s="16">
        <f>IF(P373="","",IF(P373&gt;0,1,0))</f>
        <v/>
      </c>
      <c r="AP373" s="16">
        <f>IF(Q373="","",IF(Q373&gt;0,1,0))</f>
        <v/>
      </c>
      <c r="AQ373" s="16">
        <f>IF(R373="","",IF(R373&gt;0,1,0))</f>
        <v/>
      </c>
      <c r="AR373" s="16">
        <f>IF(S373="","",IF(S373&gt;0,1,0))</f>
        <v/>
      </c>
      <c r="AS373" s="16">
        <f>IF(T373="","",IF(T373&gt;0,1,0))</f>
        <v/>
      </c>
      <c r="AT373" s="17">
        <f>IF(Z373="","",IF(AT372="",Z373,MAX(AT372,Z373)))</f>
        <v/>
      </c>
      <c r="AU373" s="17">
        <f>IF(AA373="","",IF(AU372="",AA373,MAX(AU372,AA373)))</f>
        <v/>
      </c>
      <c r="AV373" s="17">
        <f>IF(AB373="","",IF(AV372="",AB373,MAX(AV372,AB373)))</f>
        <v/>
      </c>
      <c r="AW373" s="17">
        <f>IF(AC373="","",IF(AW372="",AC373,MAX(AW372,AC373)))</f>
        <v/>
      </c>
      <c r="AX373" s="17">
        <f>IF(AD373="","",IF(AX372="",AD373,MAX(AX372,AD373)))</f>
        <v/>
      </c>
      <c r="AY373" s="17">
        <f>IF(Z373="","",AT373-Z373)</f>
        <v/>
      </c>
      <c r="AZ373" s="17">
        <f>IF(AA373="","",AU373-AA373)</f>
        <v/>
      </c>
      <c r="BA373" s="17">
        <f>IF(AB373="","",AV373-AB373)</f>
        <v/>
      </c>
      <c r="BB373" s="17">
        <f>IF(AC373="","",AW373-AC373)</f>
        <v/>
      </c>
      <c r="BC373" s="17">
        <f>IF(AD373="","",AX373-AD373)</f>
        <v/>
      </c>
      <c r="BD373" s="17">
        <f>IF(OR(AE373="",B373=""),"",SUMIFS($AE$2:AE373,$B$2:B373,B373))</f>
        <v/>
      </c>
      <c r="BE373" s="17">
        <f>IF(OR(AF373="",B373=""),"",SUMIFS($AF$2:AF373,$B$2:B373,B373))</f>
        <v/>
      </c>
      <c r="BF373" s="17">
        <f>IF(OR(AG373="",B373=""),"",SUMIFS($AG$2:AG373,$B$2:B373,B373))</f>
        <v/>
      </c>
      <c r="BG373" s="17">
        <f>IF(OR(AH373="",B373=""),"",SUMIFS($AH$2:AH373,$B$2:B373,B373))</f>
        <v/>
      </c>
      <c r="BH373" s="17">
        <f>IF(OR(AI373="",B373=""),"",SUMIFS($AI$2:AI373,$B$2:B373,B373))</f>
        <v/>
      </c>
      <c r="BI373" s="17">
        <f>IF(AJ373="","",IF(BI372="",AJ373,MAX(BI372,AJ373)))</f>
        <v/>
      </c>
      <c r="BJ373" s="17">
        <f>IF(AK373="","",IF(BJ372="",AK373,MAX(BJ372,AK373)))</f>
        <v/>
      </c>
      <c r="BK373" s="17">
        <f>IF(AL373="","",IF(BK372="",AL373,MAX(BK372,AL373)))</f>
        <v/>
      </c>
      <c r="BL373" s="17">
        <f>IF(AM373="","",IF(BL372="",AM373,MAX(BL372,AM373)))</f>
        <v/>
      </c>
      <c r="BM373" s="17">
        <f>IF(AN373="","",IF(BM372="",AN373,MAX(BM372,AN373)))</f>
        <v/>
      </c>
      <c r="BN373" s="17">
        <f>IF(AJ373="","",BI373-AJ373)</f>
        <v/>
      </c>
      <c r="BO373" s="17">
        <f>IF(AK373="","",BJ373-AK373)</f>
        <v/>
      </c>
      <c r="BP373" s="17">
        <f>IF(AL373="","",BK373-AL373)</f>
        <v/>
      </c>
      <c r="BQ373" s="17">
        <f>IF(AM373="","",BL373-AM373)</f>
        <v/>
      </c>
      <c r="BR373" s="17">
        <f>IF(AN373="","",BM373-AN373)</f>
        <v/>
      </c>
    </row>
    <row r="374">
      <c r="A374">
        <f>ROW()-1</f>
        <v/>
      </c>
      <c r="B374" s="9" t="n"/>
      <c r="C374" s="12" t="n"/>
      <c r="D374" s="11">
        <f>IF(B374="","",CHOOSE(WEEKDAY(B374,2),"Lu","Ma","Mi","Jo","Vi","Sa","Du"))</f>
        <v/>
      </c>
      <c r="E374" s="11">
        <f>IF(OR(B374="",C374=""),"",IF(OR(WEEKDAY(B374,2)=1,WEEKDAY(B374,2)=5),"D",IF(AND(C374&gt;=TIME(15,30,0),C374&lt;TIME(16,30,0)),"C",IF(AND(AND(WEEKDAY(B374,2)&gt;=2,WEEKDAY(B374,2)&lt;=4),C374&gt;=TIME(16,35,0),C374&lt;TIME(17,0,0)),"A1",IF(AND(AND(WEEKDAY(B374,2)&gt;=2,WEEKDAY(B374,2)&lt;=4),C374&gt;=TIME(17,0,0),C374&lt;TIME(18,0,0)),"A2",IF(AND(AND(WEEKDAY(B374,2)&gt;=2,WEEKDAY(B374,2)&lt;=4),C374&gt;=TIME(18,0,0),C374&lt;TIME(19,0,0)),"A3",IF(AND(AND(WEEKDAY(B374,2)&gt;=2,WEEKDAY(B374,2)&lt;=4),C374&gt;=TIME(22,0,0),C374&lt;TIME(22,45,0)),"B","Other")))))))</f>
        <v/>
      </c>
      <c r="F374" s="12" t="n"/>
      <c r="G374" s="12" t="n"/>
      <c r="H374" s="12" t="n"/>
      <c r="I374" s="12" t="n"/>
      <c r="J374" s="13" t="n"/>
      <c r="K374" s="13" t="n"/>
      <c r="L374" s="13" t="n"/>
      <c r="M374" s="13" t="n"/>
      <c r="N374" s="12" t="n"/>
      <c r="O374" s="12" t="n"/>
      <c r="P374" s="14">
        <f>IF(N374="","",IF(N374="SL",-1,K374/J374))</f>
        <v/>
      </c>
      <c r="Q374" s="14">
        <f>IF(N374="","",IF(OR(N374="SL",N374="TP0"),-1,L374/J374))</f>
        <v/>
      </c>
      <c r="R374" s="14">
        <f>IF(N374="","",IF(N374="TP2",M374/J374,-1))</f>
        <v/>
      </c>
      <c r="S374" s="14">
        <f>IF(N374="","",IF(N374="SL",-1,IF(N374="TP0",0.5*K374/J374,0.5*(K374+L374)/J374)))</f>
        <v/>
      </c>
      <c r="T374" s="14">
        <f>IF(N374="","",IF(N374="SL",-1,IF(N374="TP0",0.5*K374/J374-0.5,0.5*(K374+L374)/J374)))</f>
        <v/>
      </c>
      <c r="U374" s="15">
        <f>IF(P374="","",P374*J374/100*Config!$B$4)</f>
        <v/>
      </c>
      <c r="V374" s="15">
        <f>IF(Q374="","",Q374*J374/100*Config!$B$4)</f>
        <v/>
      </c>
      <c r="W374" s="15">
        <f>IF(R374="","",R374*J374/100*Config!$B$4)</f>
        <v/>
      </c>
      <c r="X374" s="15">
        <f>IF(S374="","",S374*J374/100*Config!$B$4)</f>
        <v/>
      </c>
      <c r="Y374" s="15">
        <f>IF(T374="","",T374*J374/100*Config!$B$4)</f>
        <v/>
      </c>
      <c r="Z374" s="15">
        <f>IF(U374="","",Config!$B$4 + SUM($U$2:U374))</f>
        <v/>
      </c>
      <c r="AA374" s="15">
        <f>IF(V374="","",Config!$B$4 + SUM($V$2:V374))</f>
        <v/>
      </c>
      <c r="AB374" s="15">
        <f>IF(W374="","",Config!$B$4 + SUM($W$2:W374))</f>
        <v/>
      </c>
      <c r="AC374" s="15">
        <f>IF(X374="","",Config!$B$4 + SUM($X$2:X374))</f>
        <v/>
      </c>
      <c r="AD374" s="15">
        <f>IF(Y374="","",Config!$B$4 + SUM($Y$2:Y374))</f>
        <v/>
      </c>
      <c r="AE374" s="15">
        <f>IF(P374="","",P374*J374/100*Config!$B$11)</f>
        <v/>
      </c>
      <c r="AF374" s="15">
        <f>IF(Q374="","",Q374*J374/100*Config!$B$11)</f>
        <v/>
      </c>
      <c r="AG374" s="15">
        <f>IF(R374="","",R374*J374/100*Config!$B$11)</f>
        <v/>
      </c>
      <c r="AH374" s="15">
        <f>IF(S374="","",S374*J374/100*Config!$B$11)</f>
        <v/>
      </c>
      <c r="AI374" s="15">
        <f>IF(T374="","",T374*J374/100*Config!$B$11)</f>
        <v/>
      </c>
      <c r="AJ374" s="15">
        <f>IF(AE374="","",Config!$B$9 + SUM($AE$2:AE374))</f>
        <v/>
      </c>
      <c r="AK374" s="15">
        <f>IF(AF374="","",Config!$B$9 + SUM($AF$2:AF374))</f>
        <v/>
      </c>
      <c r="AL374" s="15">
        <f>IF(AG374="","",Config!$B$9 + SUM($AG$2:AG374))</f>
        <v/>
      </c>
      <c r="AM374" s="15">
        <f>IF(AH374="","",Config!$B$9 + SUM($AH$2:AH374))</f>
        <v/>
      </c>
      <c r="AN374" s="15">
        <f>IF(AI374="","",Config!$B$9 + SUM($AI$2:AI374))</f>
        <v/>
      </c>
      <c r="AO374" s="16">
        <f>IF(P374="","",IF(P374&gt;0,1,0))</f>
        <v/>
      </c>
      <c r="AP374" s="16">
        <f>IF(Q374="","",IF(Q374&gt;0,1,0))</f>
        <v/>
      </c>
      <c r="AQ374" s="16">
        <f>IF(R374="","",IF(R374&gt;0,1,0))</f>
        <v/>
      </c>
      <c r="AR374" s="16">
        <f>IF(S374="","",IF(S374&gt;0,1,0))</f>
        <v/>
      </c>
      <c r="AS374" s="16">
        <f>IF(T374="","",IF(T374&gt;0,1,0))</f>
        <v/>
      </c>
      <c r="AT374" s="17">
        <f>IF(Z374="","",IF(AT373="",Z374,MAX(AT373,Z374)))</f>
        <v/>
      </c>
      <c r="AU374" s="17">
        <f>IF(AA374="","",IF(AU373="",AA374,MAX(AU373,AA374)))</f>
        <v/>
      </c>
      <c r="AV374" s="17">
        <f>IF(AB374="","",IF(AV373="",AB374,MAX(AV373,AB374)))</f>
        <v/>
      </c>
      <c r="AW374" s="17">
        <f>IF(AC374="","",IF(AW373="",AC374,MAX(AW373,AC374)))</f>
        <v/>
      </c>
      <c r="AX374" s="17">
        <f>IF(AD374="","",IF(AX373="",AD374,MAX(AX373,AD374)))</f>
        <v/>
      </c>
      <c r="AY374" s="17">
        <f>IF(Z374="","",AT374-Z374)</f>
        <v/>
      </c>
      <c r="AZ374" s="17">
        <f>IF(AA374="","",AU374-AA374)</f>
        <v/>
      </c>
      <c r="BA374" s="17">
        <f>IF(AB374="","",AV374-AB374)</f>
        <v/>
      </c>
      <c r="BB374" s="17">
        <f>IF(AC374="","",AW374-AC374)</f>
        <v/>
      </c>
      <c r="BC374" s="17">
        <f>IF(AD374="","",AX374-AD374)</f>
        <v/>
      </c>
      <c r="BD374" s="17">
        <f>IF(OR(AE374="",B374=""),"",SUMIFS($AE$2:AE374,$B$2:B374,B374))</f>
        <v/>
      </c>
      <c r="BE374" s="17">
        <f>IF(OR(AF374="",B374=""),"",SUMIFS($AF$2:AF374,$B$2:B374,B374))</f>
        <v/>
      </c>
      <c r="BF374" s="17">
        <f>IF(OR(AG374="",B374=""),"",SUMIFS($AG$2:AG374,$B$2:B374,B374))</f>
        <v/>
      </c>
      <c r="BG374" s="17">
        <f>IF(OR(AH374="",B374=""),"",SUMIFS($AH$2:AH374,$B$2:B374,B374))</f>
        <v/>
      </c>
      <c r="BH374" s="17">
        <f>IF(OR(AI374="",B374=""),"",SUMIFS($AI$2:AI374,$B$2:B374,B374))</f>
        <v/>
      </c>
      <c r="BI374" s="17">
        <f>IF(AJ374="","",IF(BI373="",AJ374,MAX(BI373,AJ374)))</f>
        <v/>
      </c>
      <c r="BJ374" s="17">
        <f>IF(AK374="","",IF(BJ373="",AK374,MAX(BJ373,AK374)))</f>
        <v/>
      </c>
      <c r="BK374" s="17">
        <f>IF(AL374="","",IF(BK373="",AL374,MAX(BK373,AL374)))</f>
        <v/>
      </c>
      <c r="BL374" s="17">
        <f>IF(AM374="","",IF(BL373="",AM374,MAX(BL373,AM374)))</f>
        <v/>
      </c>
      <c r="BM374" s="17">
        <f>IF(AN374="","",IF(BM373="",AN374,MAX(BM373,AN374)))</f>
        <v/>
      </c>
      <c r="BN374" s="17">
        <f>IF(AJ374="","",BI374-AJ374)</f>
        <v/>
      </c>
      <c r="BO374" s="17">
        <f>IF(AK374="","",BJ374-AK374)</f>
        <v/>
      </c>
      <c r="BP374" s="17">
        <f>IF(AL374="","",BK374-AL374)</f>
        <v/>
      </c>
      <c r="BQ374" s="17">
        <f>IF(AM374="","",BL374-AM374)</f>
        <v/>
      </c>
      <c r="BR374" s="17">
        <f>IF(AN374="","",BM374-AN374)</f>
        <v/>
      </c>
    </row>
    <row r="375">
      <c r="A375">
        <f>ROW()-1</f>
        <v/>
      </c>
      <c r="B375" s="9" t="n"/>
      <c r="C375" s="12" t="n"/>
      <c r="D375" s="11">
        <f>IF(B375="","",CHOOSE(WEEKDAY(B375,2),"Lu","Ma","Mi","Jo","Vi","Sa","Du"))</f>
        <v/>
      </c>
      <c r="E375" s="11">
        <f>IF(OR(B375="",C375=""),"",IF(OR(WEEKDAY(B375,2)=1,WEEKDAY(B375,2)=5),"D",IF(AND(C375&gt;=TIME(15,30,0),C375&lt;TIME(16,30,0)),"C",IF(AND(AND(WEEKDAY(B375,2)&gt;=2,WEEKDAY(B375,2)&lt;=4),C375&gt;=TIME(16,35,0),C375&lt;TIME(17,0,0)),"A1",IF(AND(AND(WEEKDAY(B375,2)&gt;=2,WEEKDAY(B375,2)&lt;=4),C375&gt;=TIME(17,0,0),C375&lt;TIME(18,0,0)),"A2",IF(AND(AND(WEEKDAY(B375,2)&gt;=2,WEEKDAY(B375,2)&lt;=4),C375&gt;=TIME(18,0,0),C375&lt;TIME(19,0,0)),"A3",IF(AND(AND(WEEKDAY(B375,2)&gt;=2,WEEKDAY(B375,2)&lt;=4),C375&gt;=TIME(22,0,0),C375&lt;TIME(22,45,0)),"B","Other")))))))</f>
        <v/>
      </c>
      <c r="F375" s="12" t="n"/>
      <c r="G375" s="12" t="n"/>
      <c r="H375" s="12" t="n"/>
      <c r="I375" s="12" t="n"/>
      <c r="J375" s="13" t="n"/>
      <c r="K375" s="13" t="n"/>
      <c r="L375" s="13" t="n"/>
      <c r="M375" s="13" t="n"/>
      <c r="N375" s="12" t="n"/>
      <c r="O375" s="12" t="n"/>
      <c r="P375" s="14">
        <f>IF(N375="","",IF(N375="SL",-1,K375/J375))</f>
        <v/>
      </c>
      <c r="Q375" s="14">
        <f>IF(N375="","",IF(OR(N375="SL",N375="TP0"),-1,L375/J375))</f>
        <v/>
      </c>
      <c r="R375" s="14">
        <f>IF(N375="","",IF(N375="TP2",M375/J375,-1))</f>
        <v/>
      </c>
      <c r="S375" s="14">
        <f>IF(N375="","",IF(N375="SL",-1,IF(N375="TP0",0.5*K375/J375,0.5*(K375+L375)/J375)))</f>
        <v/>
      </c>
      <c r="T375" s="14">
        <f>IF(N375="","",IF(N375="SL",-1,IF(N375="TP0",0.5*K375/J375-0.5,0.5*(K375+L375)/J375)))</f>
        <v/>
      </c>
      <c r="U375" s="15">
        <f>IF(P375="","",P375*J375/100*Config!$B$4)</f>
        <v/>
      </c>
      <c r="V375" s="15">
        <f>IF(Q375="","",Q375*J375/100*Config!$B$4)</f>
        <v/>
      </c>
      <c r="W375" s="15">
        <f>IF(R375="","",R375*J375/100*Config!$B$4)</f>
        <v/>
      </c>
      <c r="X375" s="15">
        <f>IF(S375="","",S375*J375/100*Config!$B$4)</f>
        <v/>
      </c>
      <c r="Y375" s="15">
        <f>IF(T375="","",T375*J375/100*Config!$B$4)</f>
        <v/>
      </c>
      <c r="Z375" s="15">
        <f>IF(U375="","",Config!$B$4 + SUM($U$2:U375))</f>
        <v/>
      </c>
      <c r="AA375" s="15">
        <f>IF(V375="","",Config!$B$4 + SUM($V$2:V375))</f>
        <v/>
      </c>
      <c r="AB375" s="15">
        <f>IF(W375="","",Config!$B$4 + SUM($W$2:W375))</f>
        <v/>
      </c>
      <c r="AC375" s="15">
        <f>IF(X375="","",Config!$B$4 + SUM($X$2:X375))</f>
        <v/>
      </c>
      <c r="AD375" s="15">
        <f>IF(Y375="","",Config!$B$4 + SUM($Y$2:Y375))</f>
        <v/>
      </c>
      <c r="AE375" s="15">
        <f>IF(P375="","",P375*J375/100*Config!$B$11)</f>
        <v/>
      </c>
      <c r="AF375" s="15">
        <f>IF(Q375="","",Q375*J375/100*Config!$B$11)</f>
        <v/>
      </c>
      <c r="AG375" s="15">
        <f>IF(R375="","",R375*J375/100*Config!$B$11)</f>
        <v/>
      </c>
      <c r="AH375" s="15">
        <f>IF(S375="","",S375*J375/100*Config!$B$11)</f>
        <v/>
      </c>
      <c r="AI375" s="15">
        <f>IF(T375="","",T375*J375/100*Config!$B$11)</f>
        <v/>
      </c>
      <c r="AJ375" s="15">
        <f>IF(AE375="","",Config!$B$9 + SUM($AE$2:AE375))</f>
        <v/>
      </c>
      <c r="AK375" s="15">
        <f>IF(AF375="","",Config!$B$9 + SUM($AF$2:AF375))</f>
        <v/>
      </c>
      <c r="AL375" s="15">
        <f>IF(AG375="","",Config!$B$9 + SUM($AG$2:AG375))</f>
        <v/>
      </c>
      <c r="AM375" s="15">
        <f>IF(AH375="","",Config!$B$9 + SUM($AH$2:AH375))</f>
        <v/>
      </c>
      <c r="AN375" s="15">
        <f>IF(AI375="","",Config!$B$9 + SUM($AI$2:AI375))</f>
        <v/>
      </c>
      <c r="AO375" s="16">
        <f>IF(P375="","",IF(P375&gt;0,1,0))</f>
        <v/>
      </c>
      <c r="AP375" s="16">
        <f>IF(Q375="","",IF(Q375&gt;0,1,0))</f>
        <v/>
      </c>
      <c r="AQ375" s="16">
        <f>IF(R375="","",IF(R375&gt;0,1,0))</f>
        <v/>
      </c>
      <c r="AR375" s="16">
        <f>IF(S375="","",IF(S375&gt;0,1,0))</f>
        <v/>
      </c>
      <c r="AS375" s="16">
        <f>IF(T375="","",IF(T375&gt;0,1,0))</f>
        <v/>
      </c>
      <c r="AT375" s="17">
        <f>IF(Z375="","",IF(AT374="",Z375,MAX(AT374,Z375)))</f>
        <v/>
      </c>
      <c r="AU375" s="17">
        <f>IF(AA375="","",IF(AU374="",AA375,MAX(AU374,AA375)))</f>
        <v/>
      </c>
      <c r="AV375" s="17">
        <f>IF(AB375="","",IF(AV374="",AB375,MAX(AV374,AB375)))</f>
        <v/>
      </c>
      <c r="AW375" s="17">
        <f>IF(AC375="","",IF(AW374="",AC375,MAX(AW374,AC375)))</f>
        <v/>
      </c>
      <c r="AX375" s="17">
        <f>IF(AD375="","",IF(AX374="",AD375,MAX(AX374,AD375)))</f>
        <v/>
      </c>
      <c r="AY375" s="17">
        <f>IF(Z375="","",AT375-Z375)</f>
        <v/>
      </c>
      <c r="AZ375" s="17">
        <f>IF(AA375="","",AU375-AA375)</f>
        <v/>
      </c>
      <c r="BA375" s="17">
        <f>IF(AB375="","",AV375-AB375)</f>
        <v/>
      </c>
      <c r="BB375" s="17">
        <f>IF(AC375="","",AW375-AC375)</f>
        <v/>
      </c>
      <c r="BC375" s="17">
        <f>IF(AD375="","",AX375-AD375)</f>
        <v/>
      </c>
      <c r="BD375" s="17">
        <f>IF(OR(AE375="",B375=""),"",SUMIFS($AE$2:AE375,$B$2:B375,B375))</f>
        <v/>
      </c>
      <c r="BE375" s="17">
        <f>IF(OR(AF375="",B375=""),"",SUMIFS($AF$2:AF375,$B$2:B375,B375))</f>
        <v/>
      </c>
      <c r="BF375" s="17">
        <f>IF(OR(AG375="",B375=""),"",SUMIFS($AG$2:AG375,$B$2:B375,B375))</f>
        <v/>
      </c>
      <c r="BG375" s="17">
        <f>IF(OR(AH375="",B375=""),"",SUMIFS($AH$2:AH375,$B$2:B375,B375))</f>
        <v/>
      </c>
      <c r="BH375" s="17">
        <f>IF(OR(AI375="",B375=""),"",SUMIFS($AI$2:AI375,$B$2:B375,B375))</f>
        <v/>
      </c>
      <c r="BI375" s="17">
        <f>IF(AJ375="","",IF(BI374="",AJ375,MAX(BI374,AJ375)))</f>
        <v/>
      </c>
      <c r="BJ375" s="17">
        <f>IF(AK375="","",IF(BJ374="",AK375,MAX(BJ374,AK375)))</f>
        <v/>
      </c>
      <c r="BK375" s="17">
        <f>IF(AL375="","",IF(BK374="",AL375,MAX(BK374,AL375)))</f>
        <v/>
      </c>
      <c r="BL375" s="17">
        <f>IF(AM375="","",IF(BL374="",AM375,MAX(BL374,AM375)))</f>
        <v/>
      </c>
      <c r="BM375" s="17">
        <f>IF(AN375="","",IF(BM374="",AN375,MAX(BM374,AN375)))</f>
        <v/>
      </c>
      <c r="BN375" s="17">
        <f>IF(AJ375="","",BI375-AJ375)</f>
        <v/>
      </c>
      <c r="BO375" s="17">
        <f>IF(AK375="","",BJ375-AK375)</f>
        <v/>
      </c>
      <c r="BP375" s="17">
        <f>IF(AL375="","",BK375-AL375)</f>
        <v/>
      </c>
      <c r="BQ375" s="17">
        <f>IF(AM375="","",BL375-AM375)</f>
        <v/>
      </c>
      <c r="BR375" s="17">
        <f>IF(AN375="","",BM375-AN375)</f>
        <v/>
      </c>
    </row>
    <row r="376">
      <c r="A376">
        <f>ROW()-1</f>
        <v/>
      </c>
      <c r="B376" s="9" t="n"/>
      <c r="C376" s="12" t="n"/>
      <c r="D376" s="11">
        <f>IF(B376="","",CHOOSE(WEEKDAY(B376,2),"Lu","Ma","Mi","Jo","Vi","Sa","Du"))</f>
        <v/>
      </c>
      <c r="E376" s="11">
        <f>IF(OR(B376="",C376=""),"",IF(OR(WEEKDAY(B376,2)=1,WEEKDAY(B376,2)=5),"D",IF(AND(C376&gt;=TIME(15,30,0),C376&lt;TIME(16,30,0)),"C",IF(AND(AND(WEEKDAY(B376,2)&gt;=2,WEEKDAY(B376,2)&lt;=4),C376&gt;=TIME(16,35,0),C376&lt;TIME(17,0,0)),"A1",IF(AND(AND(WEEKDAY(B376,2)&gt;=2,WEEKDAY(B376,2)&lt;=4),C376&gt;=TIME(17,0,0),C376&lt;TIME(18,0,0)),"A2",IF(AND(AND(WEEKDAY(B376,2)&gt;=2,WEEKDAY(B376,2)&lt;=4),C376&gt;=TIME(18,0,0),C376&lt;TIME(19,0,0)),"A3",IF(AND(AND(WEEKDAY(B376,2)&gt;=2,WEEKDAY(B376,2)&lt;=4),C376&gt;=TIME(22,0,0),C376&lt;TIME(22,45,0)),"B","Other")))))))</f>
        <v/>
      </c>
      <c r="F376" s="12" t="n"/>
      <c r="G376" s="12" t="n"/>
      <c r="H376" s="12" t="n"/>
      <c r="I376" s="12" t="n"/>
      <c r="J376" s="13" t="n"/>
      <c r="K376" s="13" t="n"/>
      <c r="L376" s="13" t="n"/>
      <c r="M376" s="13" t="n"/>
      <c r="N376" s="12" t="n"/>
      <c r="O376" s="12" t="n"/>
      <c r="P376" s="14">
        <f>IF(N376="","",IF(N376="SL",-1,K376/J376))</f>
        <v/>
      </c>
      <c r="Q376" s="14">
        <f>IF(N376="","",IF(OR(N376="SL",N376="TP0"),-1,L376/J376))</f>
        <v/>
      </c>
      <c r="R376" s="14">
        <f>IF(N376="","",IF(N376="TP2",M376/J376,-1))</f>
        <v/>
      </c>
      <c r="S376" s="14">
        <f>IF(N376="","",IF(N376="SL",-1,IF(N376="TP0",0.5*K376/J376,0.5*(K376+L376)/J376)))</f>
        <v/>
      </c>
      <c r="T376" s="14">
        <f>IF(N376="","",IF(N376="SL",-1,IF(N376="TP0",0.5*K376/J376-0.5,0.5*(K376+L376)/J376)))</f>
        <v/>
      </c>
      <c r="U376" s="15">
        <f>IF(P376="","",P376*J376/100*Config!$B$4)</f>
        <v/>
      </c>
      <c r="V376" s="15">
        <f>IF(Q376="","",Q376*J376/100*Config!$B$4)</f>
        <v/>
      </c>
      <c r="W376" s="15">
        <f>IF(R376="","",R376*J376/100*Config!$B$4)</f>
        <v/>
      </c>
      <c r="X376" s="15">
        <f>IF(S376="","",S376*J376/100*Config!$B$4)</f>
        <v/>
      </c>
      <c r="Y376" s="15">
        <f>IF(T376="","",T376*J376/100*Config!$B$4)</f>
        <v/>
      </c>
      <c r="Z376" s="15">
        <f>IF(U376="","",Config!$B$4 + SUM($U$2:U376))</f>
        <v/>
      </c>
      <c r="AA376" s="15">
        <f>IF(V376="","",Config!$B$4 + SUM($V$2:V376))</f>
        <v/>
      </c>
      <c r="AB376" s="15">
        <f>IF(W376="","",Config!$B$4 + SUM($W$2:W376))</f>
        <v/>
      </c>
      <c r="AC376" s="15">
        <f>IF(X376="","",Config!$B$4 + SUM($X$2:X376))</f>
        <v/>
      </c>
      <c r="AD376" s="15">
        <f>IF(Y376="","",Config!$B$4 + SUM($Y$2:Y376))</f>
        <v/>
      </c>
      <c r="AE376" s="15">
        <f>IF(P376="","",P376*J376/100*Config!$B$11)</f>
        <v/>
      </c>
      <c r="AF376" s="15">
        <f>IF(Q376="","",Q376*J376/100*Config!$B$11)</f>
        <v/>
      </c>
      <c r="AG376" s="15">
        <f>IF(R376="","",R376*J376/100*Config!$B$11)</f>
        <v/>
      </c>
      <c r="AH376" s="15">
        <f>IF(S376="","",S376*J376/100*Config!$B$11)</f>
        <v/>
      </c>
      <c r="AI376" s="15">
        <f>IF(T376="","",T376*J376/100*Config!$B$11)</f>
        <v/>
      </c>
      <c r="AJ376" s="15">
        <f>IF(AE376="","",Config!$B$9 + SUM($AE$2:AE376))</f>
        <v/>
      </c>
      <c r="AK376" s="15">
        <f>IF(AF376="","",Config!$B$9 + SUM($AF$2:AF376))</f>
        <v/>
      </c>
      <c r="AL376" s="15">
        <f>IF(AG376="","",Config!$B$9 + SUM($AG$2:AG376))</f>
        <v/>
      </c>
      <c r="AM376" s="15">
        <f>IF(AH376="","",Config!$B$9 + SUM($AH$2:AH376))</f>
        <v/>
      </c>
      <c r="AN376" s="15">
        <f>IF(AI376="","",Config!$B$9 + SUM($AI$2:AI376))</f>
        <v/>
      </c>
      <c r="AO376" s="16">
        <f>IF(P376="","",IF(P376&gt;0,1,0))</f>
        <v/>
      </c>
      <c r="AP376" s="16">
        <f>IF(Q376="","",IF(Q376&gt;0,1,0))</f>
        <v/>
      </c>
      <c r="AQ376" s="16">
        <f>IF(R376="","",IF(R376&gt;0,1,0))</f>
        <v/>
      </c>
      <c r="AR376" s="16">
        <f>IF(S376="","",IF(S376&gt;0,1,0))</f>
        <v/>
      </c>
      <c r="AS376" s="16">
        <f>IF(T376="","",IF(T376&gt;0,1,0))</f>
        <v/>
      </c>
      <c r="AT376" s="17">
        <f>IF(Z376="","",IF(AT375="",Z376,MAX(AT375,Z376)))</f>
        <v/>
      </c>
      <c r="AU376" s="17">
        <f>IF(AA376="","",IF(AU375="",AA376,MAX(AU375,AA376)))</f>
        <v/>
      </c>
      <c r="AV376" s="17">
        <f>IF(AB376="","",IF(AV375="",AB376,MAX(AV375,AB376)))</f>
        <v/>
      </c>
      <c r="AW376" s="17">
        <f>IF(AC376="","",IF(AW375="",AC376,MAX(AW375,AC376)))</f>
        <v/>
      </c>
      <c r="AX376" s="17">
        <f>IF(AD376="","",IF(AX375="",AD376,MAX(AX375,AD376)))</f>
        <v/>
      </c>
      <c r="AY376" s="17">
        <f>IF(Z376="","",AT376-Z376)</f>
        <v/>
      </c>
      <c r="AZ376" s="17">
        <f>IF(AA376="","",AU376-AA376)</f>
        <v/>
      </c>
      <c r="BA376" s="17">
        <f>IF(AB376="","",AV376-AB376)</f>
        <v/>
      </c>
      <c r="BB376" s="17">
        <f>IF(AC376="","",AW376-AC376)</f>
        <v/>
      </c>
      <c r="BC376" s="17">
        <f>IF(AD376="","",AX376-AD376)</f>
        <v/>
      </c>
      <c r="BD376" s="17">
        <f>IF(OR(AE376="",B376=""),"",SUMIFS($AE$2:AE376,$B$2:B376,B376))</f>
        <v/>
      </c>
      <c r="BE376" s="17">
        <f>IF(OR(AF376="",B376=""),"",SUMIFS($AF$2:AF376,$B$2:B376,B376))</f>
        <v/>
      </c>
      <c r="BF376" s="17">
        <f>IF(OR(AG376="",B376=""),"",SUMIFS($AG$2:AG376,$B$2:B376,B376))</f>
        <v/>
      </c>
      <c r="BG376" s="17">
        <f>IF(OR(AH376="",B376=""),"",SUMIFS($AH$2:AH376,$B$2:B376,B376))</f>
        <v/>
      </c>
      <c r="BH376" s="17">
        <f>IF(OR(AI376="",B376=""),"",SUMIFS($AI$2:AI376,$B$2:B376,B376))</f>
        <v/>
      </c>
      <c r="BI376" s="17">
        <f>IF(AJ376="","",IF(BI375="",AJ376,MAX(BI375,AJ376)))</f>
        <v/>
      </c>
      <c r="BJ376" s="17">
        <f>IF(AK376="","",IF(BJ375="",AK376,MAX(BJ375,AK376)))</f>
        <v/>
      </c>
      <c r="BK376" s="17">
        <f>IF(AL376="","",IF(BK375="",AL376,MAX(BK375,AL376)))</f>
        <v/>
      </c>
      <c r="BL376" s="17">
        <f>IF(AM376="","",IF(BL375="",AM376,MAX(BL375,AM376)))</f>
        <v/>
      </c>
      <c r="BM376" s="17">
        <f>IF(AN376="","",IF(BM375="",AN376,MAX(BM375,AN376)))</f>
        <v/>
      </c>
      <c r="BN376" s="17">
        <f>IF(AJ376="","",BI376-AJ376)</f>
        <v/>
      </c>
      <c r="BO376" s="17">
        <f>IF(AK376="","",BJ376-AK376)</f>
        <v/>
      </c>
      <c r="BP376" s="17">
        <f>IF(AL376="","",BK376-AL376)</f>
        <v/>
      </c>
      <c r="BQ376" s="17">
        <f>IF(AM376="","",BL376-AM376)</f>
        <v/>
      </c>
      <c r="BR376" s="17">
        <f>IF(AN376="","",BM376-AN376)</f>
        <v/>
      </c>
    </row>
    <row r="377">
      <c r="A377">
        <f>ROW()-1</f>
        <v/>
      </c>
      <c r="B377" s="9" t="n"/>
      <c r="C377" s="12" t="n"/>
      <c r="D377" s="11">
        <f>IF(B377="","",CHOOSE(WEEKDAY(B377,2),"Lu","Ma","Mi","Jo","Vi","Sa","Du"))</f>
        <v/>
      </c>
      <c r="E377" s="11">
        <f>IF(OR(B377="",C377=""),"",IF(OR(WEEKDAY(B377,2)=1,WEEKDAY(B377,2)=5),"D",IF(AND(C377&gt;=TIME(15,30,0),C377&lt;TIME(16,30,0)),"C",IF(AND(AND(WEEKDAY(B377,2)&gt;=2,WEEKDAY(B377,2)&lt;=4),C377&gt;=TIME(16,35,0),C377&lt;TIME(17,0,0)),"A1",IF(AND(AND(WEEKDAY(B377,2)&gt;=2,WEEKDAY(B377,2)&lt;=4),C377&gt;=TIME(17,0,0),C377&lt;TIME(18,0,0)),"A2",IF(AND(AND(WEEKDAY(B377,2)&gt;=2,WEEKDAY(B377,2)&lt;=4),C377&gt;=TIME(18,0,0),C377&lt;TIME(19,0,0)),"A3",IF(AND(AND(WEEKDAY(B377,2)&gt;=2,WEEKDAY(B377,2)&lt;=4),C377&gt;=TIME(22,0,0),C377&lt;TIME(22,45,0)),"B","Other")))))))</f>
        <v/>
      </c>
      <c r="F377" s="12" t="n"/>
      <c r="G377" s="12" t="n"/>
      <c r="H377" s="12" t="n"/>
      <c r="I377" s="12" t="n"/>
      <c r="J377" s="13" t="n"/>
      <c r="K377" s="13" t="n"/>
      <c r="L377" s="13" t="n"/>
      <c r="M377" s="13" t="n"/>
      <c r="N377" s="12" t="n"/>
      <c r="O377" s="12" t="n"/>
      <c r="P377" s="14">
        <f>IF(N377="","",IF(N377="SL",-1,K377/J377))</f>
        <v/>
      </c>
      <c r="Q377" s="14">
        <f>IF(N377="","",IF(OR(N377="SL",N377="TP0"),-1,L377/J377))</f>
        <v/>
      </c>
      <c r="R377" s="14">
        <f>IF(N377="","",IF(N377="TP2",M377/J377,-1))</f>
        <v/>
      </c>
      <c r="S377" s="14">
        <f>IF(N377="","",IF(N377="SL",-1,IF(N377="TP0",0.5*K377/J377,0.5*(K377+L377)/J377)))</f>
        <v/>
      </c>
      <c r="T377" s="14">
        <f>IF(N377="","",IF(N377="SL",-1,IF(N377="TP0",0.5*K377/J377-0.5,0.5*(K377+L377)/J377)))</f>
        <v/>
      </c>
      <c r="U377" s="15">
        <f>IF(P377="","",P377*J377/100*Config!$B$4)</f>
        <v/>
      </c>
      <c r="V377" s="15">
        <f>IF(Q377="","",Q377*J377/100*Config!$B$4)</f>
        <v/>
      </c>
      <c r="W377" s="15">
        <f>IF(R377="","",R377*J377/100*Config!$B$4)</f>
        <v/>
      </c>
      <c r="X377" s="15">
        <f>IF(S377="","",S377*J377/100*Config!$B$4)</f>
        <v/>
      </c>
      <c r="Y377" s="15">
        <f>IF(T377="","",T377*J377/100*Config!$B$4)</f>
        <v/>
      </c>
      <c r="Z377" s="15">
        <f>IF(U377="","",Config!$B$4 + SUM($U$2:U377))</f>
        <v/>
      </c>
      <c r="AA377" s="15">
        <f>IF(V377="","",Config!$B$4 + SUM($V$2:V377))</f>
        <v/>
      </c>
      <c r="AB377" s="15">
        <f>IF(W377="","",Config!$B$4 + SUM($W$2:W377))</f>
        <v/>
      </c>
      <c r="AC377" s="15">
        <f>IF(X377="","",Config!$B$4 + SUM($X$2:X377))</f>
        <v/>
      </c>
      <c r="AD377" s="15">
        <f>IF(Y377="","",Config!$B$4 + SUM($Y$2:Y377))</f>
        <v/>
      </c>
      <c r="AE377" s="15">
        <f>IF(P377="","",P377*J377/100*Config!$B$11)</f>
        <v/>
      </c>
      <c r="AF377" s="15">
        <f>IF(Q377="","",Q377*J377/100*Config!$B$11)</f>
        <v/>
      </c>
      <c r="AG377" s="15">
        <f>IF(R377="","",R377*J377/100*Config!$B$11)</f>
        <v/>
      </c>
      <c r="AH377" s="15">
        <f>IF(S377="","",S377*J377/100*Config!$B$11)</f>
        <v/>
      </c>
      <c r="AI377" s="15">
        <f>IF(T377="","",T377*J377/100*Config!$B$11)</f>
        <v/>
      </c>
      <c r="AJ377" s="15">
        <f>IF(AE377="","",Config!$B$9 + SUM($AE$2:AE377))</f>
        <v/>
      </c>
      <c r="AK377" s="15">
        <f>IF(AF377="","",Config!$B$9 + SUM($AF$2:AF377))</f>
        <v/>
      </c>
      <c r="AL377" s="15">
        <f>IF(AG377="","",Config!$B$9 + SUM($AG$2:AG377))</f>
        <v/>
      </c>
      <c r="AM377" s="15">
        <f>IF(AH377="","",Config!$B$9 + SUM($AH$2:AH377))</f>
        <v/>
      </c>
      <c r="AN377" s="15">
        <f>IF(AI377="","",Config!$B$9 + SUM($AI$2:AI377))</f>
        <v/>
      </c>
      <c r="AO377" s="16">
        <f>IF(P377="","",IF(P377&gt;0,1,0))</f>
        <v/>
      </c>
      <c r="AP377" s="16">
        <f>IF(Q377="","",IF(Q377&gt;0,1,0))</f>
        <v/>
      </c>
      <c r="AQ377" s="16">
        <f>IF(R377="","",IF(R377&gt;0,1,0))</f>
        <v/>
      </c>
      <c r="AR377" s="16">
        <f>IF(S377="","",IF(S377&gt;0,1,0))</f>
        <v/>
      </c>
      <c r="AS377" s="16">
        <f>IF(T377="","",IF(T377&gt;0,1,0))</f>
        <v/>
      </c>
      <c r="AT377" s="17">
        <f>IF(Z377="","",IF(AT376="",Z377,MAX(AT376,Z377)))</f>
        <v/>
      </c>
      <c r="AU377" s="17">
        <f>IF(AA377="","",IF(AU376="",AA377,MAX(AU376,AA377)))</f>
        <v/>
      </c>
      <c r="AV377" s="17">
        <f>IF(AB377="","",IF(AV376="",AB377,MAX(AV376,AB377)))</f>
        <v/>
      </c>
      <c r="AW377" s="17">
        <f>IF(AC377="","",IF(AW376="",AC377,MAX(AW376,AC377)))</f>
        <v/>
      </c>
      <c r="AX377" s="17">
        <f>IF(AD377="","",IF(AX376="",AD377,MAX(AX376,AD377)))</f>
        <v/>
      </c>
      <c r="AY377" s="17">
        <f>IF(Z377="","",AT377-Z377)</f>
        <v/>
      </c>
      <c r="AZ377" s="17">
        <f>IF(AA377="","",AU377-AA377)</f>
        <v/>
      </c>
      <c r="BA377" s="17">
        <f>IF(AB377="","",AV377-AB377)</f>
        <v/>
      </c>
      <c r="BB377" s="17">
        <f>IF(AC377="","",AW377-AC377)</f>
        <v/>
      </c>
      <c r="BC377" s="17">
        <f>IF(AD377="","",AX377-AD377)</f>
        <v/>
      </c>
      <c r="BD377" s="17">
        <f>IF(OR(AE377="",B377=""),"",SUMIFS($AE$2:AE377,$B$2:B377,B377))</f>
        <v/>
      </c>
      <c r="BE377" s="17">
        <f>IF(OR(AF377="",B377=""),"",SUMIFS($AF$2:AF377,$B$2:B377,B377))</f>
        <v/>
      </c>
      <c r="BF377" s="17">
        <f>IF(OR(AG377="",B377=""),"",SUMIFS($AG$2:AG377,$B$2:B377,B377))</f>
        <v/>
      </c>
      <c r="BG377" s="17">
        <f>IF(OR(AH377="",B377=""),"",SUMIFS($AH$2:AH377,$B$2:B377,B377))</f>
        <v/>
      </c>
      <c r="BH377" s="17">
        <f>IF(OR(AI377="",B377=""),"",SUMIFS($AI$2:AI377,$B$2:B377,B377))</f>
        <v/>
      </c>
      <c r="BI377" s="17">
        <f>IF(AJ377="","",IF(BI376="",AJ377,MAX(BI376,AJ377)))</f>
        <v/>
      </c>
      <c r="BJ377" s="17">
        <f>IF(AK377="","",IF(BJ376="",AK377,MAX(BJ376,AK377)))</f>
        <v/>
      </c>
      <c r="BK377" s="17">
        <f>IF(AL377="","",IF(BK376="",AL377,MAX(BK376,AL377)))</f>
        <v/>
      </c>
      <c r="BL377" s="17">
        <f>IF(AM377="","",IF(BL376="",AM377,MAX(BL376,AM377)))</f>
        <v/>
      </c>
      <c r="BM377" s="17">
        <f>IF(AN377="","",IF(BM376="",AN377,MAX(BM376,AN377)))</f>
        <v/>
      </c>
      <c r="BN377" s="17">
        <f>IF(AJ377="","",BI377-AJ377)</f>
        <v/>
      </c>
      <c r="BO377" s="17">
        <f>IF(AK377="","",BJ377-AK377)</f>
        <v/>
      </c>
      <c r="BP377" s="17">
        <f>IF(AL377="","",BK377-AL377)</f>
        <v/>
      </c>
      <c r="BQ377" s="17">
        <f>IF(AM377="","",BL377-AM377)</f>
        <v/>
      </c>
      <c r="BR377" s="17">
        <f>IF(AN377="","",BM377-AN377)</f>
        <v/>
      </c>
    </row>
    <row r="378">
      <c r="A378">
        <f>ROW()-1</f>
        <v/>
      </c>
      <c r="B378" s="9" t="n"/>
      <c r="C378" s="12" t="n"/>
      <c r="D378" s="11">
        <f>IF(B378="","",CHOOSE(WEEKDAY(B378,2),"Lu","Ma","Mi","Jo","Vi","Sa","Du"))</f>
        <v/>
      </c>
      <c r="E378" s="11">
        <f>IF(OR(B378="",C378=""),"",IF(OR(WEEKDAY(B378,2)=1,WEEKDAY(B378,2)=5),"D",IF(AND(C378&gt;=TIME(15,30,0),C378&lt;TIME(16,30,0)),"C",IF(AND(AND(WEEKDAY(B378,2)&gt;=2,WEEKDAY(B378,2)&lt;=4),C378&gt;=TIME(16,35,0),C378&lt;TIME(17,0,0)),"A1",IF(AND(AND(WEEKDAY(B378,2)&gt;=2,WEEKDAY(B378,2)&lt;=4),C378&gt;=TIME(17,0,0),C378&lt;TIME(18,0,0)),"A2",IF(AND(AND(WEEKDAY(B378,2)&gt;=2,WEEKDAY(B378,2)&lt;=4),C378&gt;=TIME(18,0,0),C378&lt;TIME(19,0,0)),"A3",IF(AND(AND(WEEKDAY(B378,2)&gt;=2,WEEKDAY(B378,2)&lt;=4),C378&gt;=TIME(22,0,0),C378&lt;TIME(22,45,0)),"B","Other")))))))</f>
        <v/>
      </c>
      <c r="F378" s="12" t="n"/>
      <c r="G378" s="12" t="n"/>
      <c r="H378" s="12" t="n"/>
      <c r="I378" s="12" t="n"/>
      <c r="J378" s="13" t="n"/>
      <c r="K378" s="13" t="n"/>
      <c r="L378" s="13" t="n"/>
      <c r="M378" s="13" t="n"/>
      <c r="N378" s="12" t="n"/>
      <c r="O378" s="12" t="n"/>
      <c r="P378" s="14">
        <f>IF(N378="","",IF(N378="SL",-1,K378/J378))</f>
        <v/>
      </c>
      <c r="Q378" s="14">
        <f>IF(N378="","",IF(OR(N378="SL",N378="TP0"),-1,L378/J378))</f>
        <v/>
      </c>
      <c r="R378" s="14">
        <f>IF(N378="","",IF(N378="TP2",M378/J378,-1))</f>
        <v/>
      </c>
      <c r="S378" s="14">
        <f>IF(N378="","",IF(N378="SL",-1,IF(N378="TP0",0.5*K378/J378,0.5*(K378+L378)/J378)))</f>
        <v/>
      </c>
      <c r="T378" s="14">
        <f>IF(N378="","",IF(N378="SL",-1,IF(N378="TP0",0.5*K378/J378-0.5,0.5*(K378+L378)/J378)))</f>
        <v/>
      </c>
      <c r="U378" s="15">
        <f>IF(P378="","",P378*J378/100*Config!$B$4)</f>
        <v/>
      </c>
      <c r="V378" s="15">
        <f>IF(Q378="","",Q378*J378/100*Config!$B$4)</f>
        <v/>
      </c>
      <c r="W378" s="15">
        <f>IF(R378="","",R378*J378/100*Config!$B$4)</f>
        <v/>
      </c>
      <c r="X378" s="15">
        <f>IF(S378="","",S378*J378/100*Config!$B$4)</f>
        <v/>
      </c>
      <c r="Y378" s="15">
        <f>IF(T378="","",T378*J378/100*Config!$B$4)</f>
        <v/>
      </c>
      <c r="Z378" s="15">
        <f>IF(U378="","",Config!$B$4 + SUM($U$2:U378))</f>
        <v/>
      </c>
      <c r="AA378" s="15">
        <f>IF(V378="","",Config!$B$4 + SUM($V$2:V378))</f>
        <v/>
      </c>
      <c r="AB378" s="15">
        <f>IF(W378="","",Config!$B$4 + SUM($W$2:W378))</f>
        <v/>
      </c>
      <c r="AC378" s="15">
        <f>IF(X378="","",Config!$B$4 + SUM($X$2:X378))</f>
        <v/>
      </c>
      <c r="AD378" s="15">
        <f>IF(Y378="","",Config!$B$4 + SUM($Y$2:Y378))</f>
        <v/>
      </c>
      <c r="AE378" s="15">
        <f>IF(P378="","",P378*J378/100*Config!$B$11)</f>
        <v/>
      </c>
      <c r="AF378" s="15">
        <f>IF(Q378="","",Q378*J378/100*Config!$B$11)</f>
        <v/>
      </c>
      <c r="AG378" s="15">
        <f>IF(R378="","",R378*J378/100*Config!$B$11)</f>
        <v/>
      </c>
      <c r="AH378" s="15">
        <f>IF(S378="","",S378*J378/100*Config!$B$11)</f>
        <v/>
      </c>
      <c r="AI378" s="15">
        <f>IF(T378="","",T378*J378/100*Config!$B$11)</f>
        <v/>
      </c>
      <c r="AJ378" s="15">
        <f>IF(AE378="","",Config!$B$9 + SUM($AE$2:AE378))</f>
        <v/>
      </c>
      <c r="AK378" s="15">
        <f>IF(AF378="","",Config!$B$9 + SUM($AF$2:AF378))</f>
        <v/>
      </c>
      <c r="AL378" s="15">
        <f>IF(AG378="","",Config!$B$9 + SUM($AG$2:AG378))</f>
        <v/>
      </c>
      <c r="AM378" s="15">
        <f>IF(AH378="","",Config!$B$9 + SUM($AH$2:AH378))</f>
        <v/>
      </c>
      <c r="AN378" s="15">
        <f>IF(AI378="","",Config!$B$9 + SUM($AI$2:AI378))</f>
        <v/>
      </c>
      <c r="AO378" s="16">
        <f>IF(P378="","",IF(P378&gt;0,1,0))</f>
        <v/>
      </c>
      <c r="AP378" s="16">
        <f>IF(Q378="","",IF(Q378&gt;0,1,0))</f>
        <v/>
      </c>
      <c r="AQ378" s="16">
        <f>IF(R378="","",IF(R378&gt;0,1,0))</f>
        <v/>
      </c>
      <c r="AR378" s="16">
        <f>IF(S378="","",IF(S378&gt;0,1,0))</f>
        <v/>
      </c>
      <c r="AS378" s="16">
        <f>IF(T378="","",IF(T378&gt;0,1,0))</f>
        <v/>
      </c>
      <c r="AT378" s="17">
        <f>IF(Z378="","",IF(AT377="",Z378,MAX(AT377,Z378)))</f>
        <v/>
      </c>
      <c r="AU378" s="17">
        <f>IF(AA378="","",IF(AU377="",AA378,MAX(AU377,AA378)))</f>
        <v/>
      </c>
      <c r="AV378" s="17">
        <f>IF(AB378="","",IF(AV377="",AB378,MAX(AV377,AB378)))</f>
        <v/>
      </c>
      <c r="AW378" s="17">
        <f>IF(AC378="","",IF(AW377="",AC378,MAX(AW377,AC378)))</f>
        <v/>
      </c>
      <c r="AX378" s="17">
        <f>IF(AD378="","",IF(AX377="",AD378,MAX(AX377,AD378)))</f>
        <v/>
      </c>
      <c r="AY378" s="17">
        <f>IF(Z378="","",AT378-Z378)</f>
        <v/>
      </c>
      <c r="AZ378" s="17">
        <f>IF(AA378="","",AU378-AA378)</f>
        <v/>
      </c>
      <c r="BA378" s="17">
        <f>IF(AB378="","",AV378-AB378)</f>
        <v/>
      </c>
      <c r="BB378" s="17">
        <f>IF(AC378="","",AW378-AC378)</f>
        <v/>
      </c>
      <c r="BC378" s="17">
        <f>IF(AD378="","",AX378-AD378)</f>
        <v/>
      </c>
      <c r="BD378" s="17">
        <f>IF(OR(AE378="",B378=""),"",SUMIFS($AE$2:AE378,$B$2:B378,B378))</f>
        <v/>
      </c>
      <c r="BE378" s="17">
        <f>IF(OR(AF378="",B378=""),"",SUMIFS($AF$2:AF378,$B$2:B378,B378))</f>
        <v/>
      </c>
      <c r="BF378" s="17">
        <f>IF(OR(AG378="",B378=""),"",SUMIFS($AG$2:AG378,$B$2:B378,B378))</f>
        <v/>
      </c>
      <c r="BG378" s="17">
        <f>IF(OR(AH378="",B378=""),"",SUMIFS($AH$2:AH378,$B$2:B378,B378))</f>
        <v/>
      </c>
      <c r="BH378" s="17">
        <f>IF(OR(AI378="",B378=""),"",SUMIFS($AI$2:AI378,$B$2:B378,B378))</f>
        <v/>
      </c>
      <c r="BI378" s="17">
        <f>IF(AJ378="","",IF(BI377="",AJ378,MAX(BI377,AJ378)))</f>
        <v/>
      </c>
      <c r="BJ378" s="17">
        <f>IF(AK378="","",IF(BJ377="",AK378,MAX(BJ377,AK378)))</f>
        <v/>
      </c>
      <c r="BK378" s="17">
        <f>IF(AL378="","",IF(BK377="",AL378,MAX(BK377,AL378)))</f>
        <v/>
      </c>
      <c r="BL378" s="17">
        <f>IF(AM378="","",IF(BL377="",AM378,MAX(BL377,AM378)))</f>
        <v/>
      </c>
      <c r="BM378" s="17">
        <f>IF(AN378="","",IF(BM377="",AN378,MAX(BM377,AN378)))</f>
        <v/>
      </c>
      <c r="BN378" s="17">
        <f>IF(AJ378="","",BI378-AJ378)</f>
        <v/>
      </c>
      <c r="BO378" s="17">
        <f>IF(AK378="","",BJ378-AK378)</f>
        <v/>
      </c>
      <c r="BP378" s="17">
        <f>IF(AL378="","",BK378-AL378)</f>
        <v/>
      </c>
      <c r="BQ378" s="17">
        <f>IF(AM378="","",BL378-AM378)</f>
        <v/>
      </c>
      <c r="BR378" s="17">
        <f>IF(AN378="","",BM378-AN378)</f>
        <v/>
      </c>
    </row>
    <row r="379">
      <c r="A379">
        <f>ROW()-1</f>
        <v/>
      </c>
      <c r="B379" s="9" t="n"/>
      <c r="C379" s="12" t="n"/>
      <c r="D379" s="11">
        <f>IF(B379="","",CHOOSE(WEEKDAY(B379,2),"Lu","Ma","Mi","Jo","Vi","Sa","Du"))</f>
        <v/>
      </c>
      <c r="E379" s="11">
        <f>IF(OR(B379="",C379=""),"",IF(OR(WEEKDAY(B379,2)=1,WEEKDAY(B379,2)=5),"D",IF(AND(C379&gt;=TIME(15,30,0),C379&lt;TIME(16,30,0)),"C",IF(AND(AND(WEEKDAY(B379,2)&gt;=2,WEEKDAY(B379,2)&lt;=4),C379&gt;=TIME(16,35,0),C379&lt;TIME(17,0,0)),"A1",IF(AND(AND(WEEKDAY(B379,2)&gt;=2,WEEKDAY(B379,2)&lt;=4),C379&gt;=TIME(17,0,0),C379&lt;TIME(18,0,0)),"A2",IF(AND(AND(WEEKDAY(B379,2)&gt;=2,WEEKDAY(B379,2)&lt;=4),C379&gt;=TIME(18,0,0),C379&lt;TIME(19,0,0)),"A3",IF(AND(AND(WEEKDAY(B379,2)&gt;=2,WEEKDAY(B379,2)&lt;=4),C379&gt;=TIME(22,0,0),C379&lt;TIME(22,45,0)),"B","Other")))))))</f>
        <v/>
      </c>
      <c r="F379" s="12" t="n"/>
      <c r="G379" s="12" t="n"/>
      <c r="H379" s="12" t="n"/>
      <c r="I379" s="12" t="n"/>
      <c r="J379" s="13" t="n"/>
      <c r="K379" s="13" t="n"/>
      <c r="L379" s="13" t="n"/>
      <c r="M379" s="13" t="n"/>
      <c r="N379" s="12" t="n"/>
      <c r="O379" s="12" t="n"/>
      <c r="P379" s="14">
        <f>IF(N379="","",IF(N379="SL",-1,K379/J379))</f>
        <v/>
      </c>
      <c r="Q379" s="14">
        <f>IF(N379="","",IF(OR(N379="SL",N379="TP0"),-1,L379/J379))</f>
        <v/>
      </c>
      <c r="R379" s="14">
        <f>IF(N379="","",IF(N379="TP2",M379/J379,-1))</f>
        <v/>
      </c>
      <c r="S379" s="14">
        <f>IF(N379="","",IF(N379="SL",-1,IF(N379="TP0",0.5*K379/J379,0.5*(K379+L379)/J379)))</f>
        <v/>
      </c>
      <c r="T379" s="14">
        <f>IF(N379="","",IF(N379="SL",-1,IF(N379="TP0",0.5*K379/J379-0.5,0.5*(K379+L379)/J379)))</f>
        <v/>
      </c>
      <c r="U379" s="15">
        <f>IF(P379="","",P379*J379/100*Config!$B$4)</f>
        <v/>
      </c>
      <c r="V379" s="15">
        <f>IF(Q379="","",Q379*J379/100*Config!$B$4)</f>
        <v/>
      </c>
      <c r="W379" s="15">
        <f>IF(R379="","",R379*J379/100*Config!$B$4)</f>
        <v/>
      </c>
      <c r="X379" s="15">
        <f>IF(S379="","",S379*J379/100*Config!$B$4)</f>
        <v/>
      </c>
      <c r="Y379" s="15">
        <f>IF(T379="","",T379*J379/100*Config!$B$4)</f>
        <v/>
      </c>
      <c r="Z379" s="15">
        <f>IF(U379="","",Config!$B$4 + SUM($U$2:U379))</f>
        <v/>
      </c>
      <c r="AA379" s="15">
        <f>IF(V379="","",Config!$B$4 + SUM($V$2:V379))</f>
        <v/>
      </c>
      <c r="AB379" s="15">
        <f>IF(W379="","",Config!$B$4 + SUM($W$2:W379))</f>
        <v/>
      </c>
      <c r="AC379" s="15">
        <f>IF(X379="","",Config!$B$4 + SUM($X$2:X379))</f>
        <v/>
      </c>
      <c r="AD379" s="15">
        <f>IF(Y379="","",Config!$B$4 + SUM($Y$2:Y379))</f>
        <v/>
      </c>
      <c r="AE379" s="15">
        <f>IF(P379="","",P379*J379/100*Config!$B$11)</f>
        <v/>
      </c>
      <c r="AF379" s="15">
        <f>IF(Q379="","",Q379*J379/100*Config!$B$11)</f>
        <v/>
      </c>
      <c r="AG379" s="15">
        <f>IF(R379="","",R379*J379/100*Config!$B$11)</f>
        <v/>
      </c>
      <c r="AH379" s="15">
        <f>IF(S379="","",S379*J379/100*Config!$B$11)</f>
        <v/>
      </c>
      <c r="AI379" s="15">
        <f>IF(T379="","",T379*J379/100*Config!$B$11)</f>
        <v/>
      </c>
      <c r="AJ379" s="15">
        <f>IF(AE379="","",Config!$B$9 + SUM($AE$2:AE379))</f>
        <v/>
      </c>
      <c r="AK379" s="15">
        <f>IF(AF379="","",Config!$B$9 + SUM($AF$2:AF379))</f>
        <v/>
      </c>
      <c r="AL379" s="15">
        <f>IF(AG379="","",Config!$B$9 + SUM($AG$2:AG379))</f>
        <v/>
      </c>
      <c r="AM379" s="15">
        <f>IF(AH379="","",Config!$B$9 + SUM($AH$2:AH379))</f>
        <v/>
      </c>
      <c r="AN379" s="15">
        <f>IF(AI379="","",Config!$B$9 + SUM($AI$2:AI379))</f>
        <v/>
      </c>
      <c r="AO379" s="16">
        <f>IF(P379="","",IF(P379&gt;0,1,0))</f>
        <v/>
      </c>
      <c r="AP379" s="16">
        <f>IF(Q379="","",IF(Q379&gt;0,1,0))</f>
        <v/>
      </c>
      <c r="AQ379" s="16">
        <f>IF(R379="","",IF(R379&gt;0,1,0))</f>
        <v/>
      </c>
      <c r="AR379" s="16">
        <f>IF(S379="","",IF(S379&gt;0,1,0))</f>
        <v/>
      </c>
      <c r="AS379" s="16">
        <f>IF(T379="","",IF(T379&gt;0,1,0))</f>
        <v/>
      </c>
      <c r="AT379" s="17">
        <f>IF(Z379="","",IF(AT378="",Z379,MAX(AT378,Z379)))</f>
        <v/>
      </c>
      <c r="AU379" s="17">
        <f>IF(AA379="","",IF(AU378="",AA379,MAX(AU378,AA379)))</f>
        <v/>
      </c>
      <c r="AV379" s="17">
        <f>IF(AB379="","",IF(AV378="",AB379,MAX(AV378,AB379)))</f>
        <v/>
      </c>
      <c r="AW379" s="17">
        <f>IF(AC379="","",IF(AW378="",AC379,MAX(AW378,AC379)))</f>
        <v/>
      </c>
      <c r="AX379" s="17">
        <f>IF(AD379="","",IF(AX378="",AD379,MAX(AX378,AD379)))</f>
        <v/>
      </c>
      <c r="AY379" s="17">
        <f>IF(Z379="","",AT379-Z379)</f>
        <v/>
      </c>
      <c r="AZ379" s="17">
        <f>IF(AA379="","",AU379-AA379)</f>
        <v/>
      </c>
      <c r="BA379" s="17">
        <f>IF(AB379="","",AV379-AB379)</f>
        <v/>
      </c>
      <c r="BB379" s="17">
        <f>IF(AC379="","",AW379-AC379)</f>
        <v/>
      </c>
      <c r="BC379" s="17">
        <f>IF(AD379="","",AX379-AD379)</f>
        <v/>
      </c>
      <c r="BD379" s="17">
        <f>IF(OR(AE379="",B379=""),"",SUMIFS($AE$2:AE379,$B$2:B379,B379))</f>
        <v/>
      </c>
      <c r="BE379" s="17">
        <f>IF(OR(AF379="",B379=""),"",SUMIFS($AF$2:AF379,$B$2:B379,B379))</f>
        <v/>
      </c>
      <c r="BF379" s="17">
        <f>IF(OR(AG379="",B379=""),"",SUMIFS($AG$2:AG379,$B$2:B379,B379))</f>
        <v/>
      </c>
      <c r="BG379" s="17">
        <f>IF(OR(AH379="",B379=""),"",SUMIFS($AH$2:AH379,$B$2:B379,B379))</f>
        <v/>
      </c>
      <c r="BH379" s="17">
        <f>IF(OR(AI379="",B379=""),"",SUMIFS($AI$2:AI379,$B$2:B379,B379))</f>
        <v/>
      </c>
      <c r="BI379" s="17">
        <f>IF(AJ379="","",IF(BI378="",AJ379,MAX(BI378,AJ379)))</f>
        <v/>
      </c>
      <c r="BJ379" s="17">
        <f>IF(AK379="","",IF(BJ378="",AK379,MAX(BJ378,AK379)))</f>
        <v/>
      </c>
      <c r="BK379" s="17">
        <f>IF(AL379="","",IF(BK378="",AL379,MAX(BK378,AL379)))</f>
        <v/>
      </c>
      <c r="BL379" s="17">
        <f>IF(AM379="","",IF(BL378="",AM379,MAX(BL378,AM379)))</f>
        <v/>
      </c>
      <c r="BM379" s="17">
        <f>IF(AN379="","",IF(BM378="",AN379,MAX(BM378,AN379)))</f>
        <v/>
      </c>
      <c r="BN379" s="17">
        <f>IF(AJ379="","",BI379-AJ379)</f>
        <v/>
      </c>
      <c r="BO379" s="17">
        <f>IF(AK379="","",BJ379-AK379)</f>
        <v/>
      </c>
      <c r="BP379" s="17">
        <f>IF(AL379="","",BK379-AL379)</f>
        <v/>
      </c>
      <c r="BQ379" s="17">
        <f>IF(AM379="","",BL379-AM379)</f>
        <v/>
      </c>
      <c r="BR379" s="17">
        <f>IF(AN379="","",BM379-AN379)</f>
        <v/>
      </c>
    </row>
    <row r="380">
      <c r="A380">
        <f>ROW()-1</f>
        <v/>
      </c>
      <c r="B380" s="9" t="n"/>
      <c r="C380" s="12" t="n"/>
      <c r="D380" s="11">
        <f>IF(B380="","",CHOOSE(WEEKDAY(B380,2),"Lu","Ma","Mi","Jo","Vi","Sa","Du"))</f>
        <v/>
      </c>
      <c r="E380" s="11">
        <f>IF(OR(B380="",C380=""),"",IF(OR(WEEKDAY(B380,2)=1,WEEKDAY(B380,2)=5),"D",IF(AND(C380&gt;=TIME(15,30,0),C380&lt;TIME(16,30,0)),"C",IF(AND(AND(WEEKDAY(B380,2)&gt;=2,WEEKDAY(B380,2)&lt;=4),C380&gt;=TIME(16,35,0),C380&lt;TIME(17,0,0)),"A1",IF(AND(AND(WEEKDAY(B380,2)&gt;=2,WEEKDAY(B380,2)&lt;=4),C380&gt;=TIME(17,0,0),C380&lt;TIME(18,0,0)),"A2",IF(AND(AND(WEEKDAY(B380,2)&gt;=2,WEEKDAY(B380,2)&lt;=4),C380&gt;=TIME(18,0,0),C380&lt;TIME(19,0,0)),"A3",IF(AND(AND(WEEKDAY(B380,2)&gt;=2,WEEKDAY(B380,2)&lt;=4),C380&gt;=TIME(22,0,0),C380&lt;TIME(22,45,0)),"B","Other")))))))</f>
        <v/>
      </c>
      <c r="F380" s="12" t="n"/>
      <c r="G380" s="12" t="n"/>
      <c r="H380" s="12" t="n"/>
      <c r="I380" s="12" t="n"/>
      <c r="J380" s="13" t="n"/>
      <c r="K380" s="13" t="n"/>
      <c r="L380" s="13" t="n"/>
      <c r="M380" s="13" t="n"/>
      <c r="N380" s="12" t="n"/>
      <c r="O380" s="12" t="n"/>
      <c r="P380" s="14">
        <f>IF(N380="","",IF(N380="SL",-1,K380/J380))</f>
        <v/>
      </c>
      <c r="Q380" s="14">
        <f>IF(N380="","",IF(OR(N380="SL",N380="TP0"),-1,L380/J380))</f>
        <v/>
      </c>
      <c r="R380" s="14">
        <f>IF(N380="","",IF(N380="TP2",M380/J380,-1))</f>
        <v/>
      </c>
      <c r="S380" s="14">
        <f>IF(N380="","",IF(N380="SL",-1,IF(N380="TP0",0.5*K380/J380,0.5*(K380+L380)/J380)))</f>
        <v/>
      </c>
      <c r="T380" s="14">
        <f>IF(N380="","",IF(N380="SL",-1,IF(N380="TP0",0.5*K380/J380-0.5,0.5*(K380+L380)/J380)))</f>
        <v/>
      </c>
      <c r="U380" s="15">
        <f>IF(P380="","",P380*J380/100*Config!$B$4)</f>
        <v/>
      </c>
      <c r="V380" s="15">
        <f>IF(Q380="","",Q380*J380/100*Config!$B$4)</f>
        <v/>
      </c>
      <c r="W380" s="15">
        <f>IF(R380="","",R380*J380/100*Config!$B$4)</f>
        <v/>
      </c>
      <c r="X380" s="15">
        <f>IF(S380="","",S380*J380/100*Config!$B$4)</f>
        <v/>
      </c>
      <c r="Y380" s="15">
        <f>IF(T380="","",T380*J380/100*Config!$B$4)</f>
        <v/>
      </c>
      <c r="Z380" s="15">
        <f>IF(U380="","",Config!$B$4 + SUM($U$2:U380))</f>
        <v/>
      </c>
      <c r="AA380" s="15">
        <f>IF(V380="","",Config!$B$4 + SUM($V$2:V380))</f>
        <v/>
      </c>
      <c r="AB380" s="15">
        <f>IF(W380="","",Config!$B$4 + SUM($W$2:W380))</f>
        <v/>
      </c>
      <c r="AC380" s="15">
        <f>IF(X380="","",Config!$B$4 + SUM($X$2:X380))</f>
        <v/>
      </c>
      <c r="AD380" s="15">
        <f>IF(Y380="","",Config!$B$4 + SUM($Y$2:Y380))</f>
        <v/>
      </c>
      <c r="AE380" s="15">
        <f>IF(P380="","",P380*J380/100*Config!$B$11)</f>
        <v/>
      </c>
      <c r="AF380" s="15">
        <f>IF(Q380="","",Q380*J380/100*Config!$B$11)</f>
        <v/>
      </c>
      <c r="AG380" s="15">
        <f>IF(R380="","",R380*J380/100*Config!$B$11)</f>
        <v/>
      </c>
      <c r="AH380" s="15">
        <f>IF(S380="","",S380*J380/100*Config!$B$11)</f>
        <v/>
      </c>
      <c r="AI380" s="15">
        <f>IF(T380="","",T380*J380/100*Config!$B$11)</f>
        <v/>
      </c>
      <c r="AJ380" s="15">
        <f>IF(AE380="","",Config!$B$9 + SUM($AE$2:AE380))</f>
        <v/>
      </c>
      <c r="AK380" s="15">
        <f>IF(AF380="","",Config!$B$9 + SUM($AF$2:AF380))</f>
        <v/>
      </c>
      <c r="AL380" s="15">
        <f>IF(AG380="","",Config!$B$9 + SUM($AG$2:AG380))</f>
        <v/>
      </c>
      <c r="AM380" s="15">
        <f>IF(AH380="","",Config!$B$9 + SUM($AH$2:AH380))</f>
        <v/>
      </c>
      <c r="AN380" s="15">
        <f>IF(AI380="","",Config!$B$9 + SUM($AI$2:AI380))</f>
        <v/>
      </c>
      <c r="AO380" s="16">
        <f>IF(P380="","",IF(P380&gt;0,1,0))</f>
        <v/>
      </c>
      <c r="AP380" s="16">
        <f>IF(Q380="","",IF(Q380&gt;0,1,0))</f>
        <v/>
      </c>
      <c r="AQ380" s="16">
        <f>IF(R380="","",IF(R380&gt;0,1,0))</f>
        <v/>
      </c>
      <c r="AR380" s="16">
        <f>IF(S380="","",IF(S380&gt;0,1,0))</f>
        <v/>
      </c>
      <c r="AS380" s="16">
        <f>IF(T380="","",IF(T380&gt;0,1,0))</f>
        <v/>
      </c>
      <c r="AT380" s="17">
        <f>IF(Z380="","",IF(AT379="",Z380,MAX(AT379,Z380)))</f>
        <v/>
      </c>
      <c r="AU380" s="17">
        <f>IF(AA380="","",IF(AU379="",AA380,MAX(AU379,AA380)))</f>
        <v/>
      </c>
      <c r="AV380" s="17">
        <f>IF(AB380="","",IF(AV379="",AB380,MAX(AV379,AB380)))</f>
        <v/>
      </c>
      <c r="AW380" s="17">
        <f>IF(AC380="","",IF(AW379="",AC380,MAX(AW379,AC380)))</f>
        <v/>
      </c>
      <c r="AX380" s="17">
        <f>IF(AD380="","",IF(AX379="",AD380,MAX(AX379,AD380)))</f>
        <v/>
      </c>
      <c r="AY380" s="17">
        <f>IF(Z380="","",AT380-Z380)</f>
        <v/>
      </c>
      <c r="AZ380" s="17">
        <f>IF(AA380="","",AU380-AA380)</f>
        <v/>
      </c>
      <c r="BA380" s="17">
        <f>IF(AB380="","",AV380-AB380)</f>
        <v/>
      </c>
      <c r="BB380" s="17">
        <f>IF(AC380="","",AW380-AC380)</f>
        <v/>
      </c>
      <c r="BC380" s="17">
        <f>IF(AD380="","",AX380-AD380)</f>
        <v/>
      </c>
      <c r="BD380" s="17">
        <f>IF(OR(AE380="",B380=""),"",SUMIFS($AE$2:AE380,$B$2:B380,B380))</f>
        <v/>
      </c>
      <c r="BE380" s="17">
        <f>IF(OR(AF380="",B380=""),"",SUMIFS($AF$2:AF380,$B$2:B380,B380))</f>
        <v/>
      </c>
      <c r="BF380" s="17">
        <f>IF(OR(AG380="",B380=""),"",SUMIFS($AG$2:AG380,$B$2:B380,B380))</f>
        <v/>
      </c>
      <c r="BG380" s="17">
        <f>IF(OR(AH380="",B380=""),"",SUMIFS($AH$2:AH380,$B$2:B380,B380))</f>
        <v/>
      </c>
      <c r="BH380" s="17">
        <f>IF(OR(AI380="",B380=""),"",SUMIFS($AI$2:AI380,$B$2:B380,B380))</f>
        <v/>
      </c>
      <c r="BI380" s="17">
        <f>IF(AJ380="","",IF(BI379="",AJ380,MAX(BI379,AJ380)))</f>
        <v/>
      </c>
      <c r="BJ380" s="17">
        <f>IF(AK380="","",IF(BJ379="",AK380,MAX(BJ379,AK380)))</f>
        <v/>
      </c>
      <c r="BK380" s="17">
        <f>IF(AL380="","",IF(BK379="",AL380,MAX(BK379,AL380)))</f>
        <v/>
      </c>
      <c r="BL380" s="17">
        <f>IF(AM380="","",IF(BL379="",AM380,MAX(BL379,AM380)))</f>
        <v/>
      </c>
      <c r="BM380" s="17">
        <f>IF(AN380="","",IF(BM379="",AN380,MAX(BM379,AN380)))</f>
        <v/>
      </c>
      <c r="BN380" s="17">
        <f>IF(AJ380="","",BI380-AJ380)</f>
        <v/>
      </c>
      <c r="BO380" s="17">
        <f>IF(AK380="","",BJ380-AK380)</f>
        <v/>
      </c>
      <c r="BP380" s="17">
        <f>IF(AL380="","",BK380-AL380)</f>
        <v/>
      </c>
      <c r="BQ380" s="17">
        <f>IF(AM380="","",BL380-AM380)</f>
        <v/>
      </c>
      <c r="BR380" s="17">
        <f>IF(AN380="","",BM380-AN380)</f>
        <v/>
      </c>
    </row>
    <row r="381">
      <c r="A381">
        <f>ROW()-1</f>
        <v/>
      </c>
      <c r="B381" s="9" t="n"/>
      <c r="C381" s="12" t="n"/>
      <c r="D381" s="11">
        <f>IF(B381="","",CHOOSE(WEEKDAY(B381,2),"Lu","Ma","Mi","Jo","Vi","Sa","Du"))</f>
        <v/>
      </c>
      <c r="E381" s="11">
        <f>IF(OR(B381="",C381=""),"",IF(OR(WEEKDAY(B381,2)=1,WEEKDAY(B381,2)=5),"D",IF(AND(C381&gt;=TIME(15,30,0),C381&lt;TIME(16,30,0)),"C",IF(AND(AND(WEEKDAY(B381,2)&gt;=2,WEEKDAY(B381,2)&lt;=4),C381&gt;=TIME(16,35,0),C381&lt;TIME(17,0,0)),"A1",IF(AND(AND(WEEKDAY(B381,2)&gt;=2,WEEKDAY(B381,2)&lt;=4),C381&gt;=TIME(17,0,0),C381&lt;TIME(18,0,0)),"A2",IF(AND(AND(WEEKDAY(B381,2)&gt;=2,WEEKDAY(B381,2)&lt;=4),C381&gt;=TIME(18,0,0),C381&lt;TIME(19,0,0)),"A3",IF(AND(AND(WEEKDAY(B381,2)&gt;=2,WEEKDAY(B381,2)&lt;=4),C381&gt;=TIME(22,0,0),C381&lt;TIME(22,45,0)),"B","Other")))))))</f>
        <v/>
      </c>
      <c r="F381" s="12" t="n"/>
      <c r="G381" s="12" t="n"/>
      <c r="H381" s="12" t="n"/>
      <c r="I381" s="12" t="n"/>
      <c r="J381" s="13" t="n"/>
      <c r="K381" s="13" t="n"/>
      <c r="L381" s="13" t="n"/>
      <c r="M381" s="13" t="n"/>
      <c r="N381" s="12" t="n"/>
      <c r="O381" s="12" t="n"/>
      <c r="P381" s="14">
        <f>IF(N381="","",IF(N381="SL",-1,K381/J381))</f>
        <v/>
      </c>
      <c r="Q381" s="14">
        <f>IF(N381="","",IF(OR(N381="SL",N381="TP0"),-1,L381/J381))</f>
        <v/>
      </c>
      <c r="R381" s="14">
        <f>IF(N381="","",IF(N381="TP2",M381/J381,-1))</f>
        <v/>
      </c>
      <c r="S381" s="14">
        <f>IF(N381="","",IF(N381="SL",-1,IF(N381="TP0",0.5*K381/J381,0.5*(K381+L381)/J381)))</f>
        <v/>
      </c>
      <c r="T381" s="14">
        <f>IF(N381="","",IF(N381="SL",-1,IF(N381="TP0",0.5*K381/J381-0.5,0.5*(K381+L381)/J381)))</f>
        <v/>
      </c>
      <c r="U381" s="15">
        <f>IF(P381="","",P381*J381/100*Config!$B$4)</f>
        <v/>
      </c>
      <c r="V381" s="15">
        <f>IF(Q381="","",Q381*J381/100*Config!$B$4)</f>
        <v/>
      </c>
      <c r="W381" s="15">
        <f>IF(R381="","",R381*J381/100*Config!$B$4)</f>
        <v/>
      </c>
      <c r="X381" s="15">
        <f>IF(S381="","",S381*J381/100*Config!$B$4)</f>
        <v/>
      </c>
      <c r="Y381" s="15">
        <f>IF(T381="","",T381*J381/100*Config!$B$4)</f>
        <v/>
      </c>
      <c r="Z381" s="15">
        <f>IF(U381="","",Config!$B$4 + SUM($U$2:U381))</f>
        <v/>
      </c>
      <c r="AA381" s="15">
        <f>IF(V381="","",Config!$B$4 + SUM($V$2:V381))</f>
        <v/>
      </c>
      <c r="AB381" s="15">
        <f>IF(W381="","",Config!$B$4 + SUM($W$2:W381))</f>
        <v/>
      </c>
      <c r="AC381" s="15">
        <f>IF(X381="","",Config!$B$4 + SUM($X$2:X381))</f>
        <v/>
      </c>
      <c r="AD381" s="15">
        <f>IF(Y381="","",Config!$B$4 + SUM($Y$2:Y381))</f>
        <v/>
      </c>
      <c r="AE381" s="15">
        <f>IF(P381="","",P381*J381/100*Config!$B$11)</f>
        <v/>
      </c>
      <c r="AF381" s="15">
        <f>IF(Q381="","",Q381*J381/100*Config!$B$11)</f>
        <v/>
      </c>
      <c r="AG381" s="15">
        <f>IF(R381="","",R381*J381/100*Config!$B$11)</f>
        <v/>
      </c>
      <c r="AH381" s="15">
        <f>IF(S381="","",S381*J381/100*Config!$B$11)</f>
        <v/>
      </c>
      <c r="AI381" s="15">
        <f>IF(T381="","",T381*J381/100*Config!$B$11)</f>
        <v/>
      </c>
      <c r="AJ381" s="15">
        <f>IF(AE381="","",Config!$B$9 + SUM($AE$2:AE381))</f>
        <v/>
      </c>
      <c r="AK381" s="15">
        <f>IF(AF381="","",Config!$B$9 + SUM($AF$2:AF381))</f>
        <v/>
      </c>
      <c r="AL381" s="15">
        <f>IF(AG381="","",Config!$B$9 + SUM($AG$2:AG381))</f>
        <v/>
      </c>
      <c r="AM381" s="15">
        <f>IF(AH381="","",Config!$B$9 + SUM($AH$2:AH381))</f>
        <v/>
      </c>
      <c r="AN381" s="15">
        <f>IF(AI381="","",Config!$B$9 + SUM($AI$2:AI381))</f>
        <v/>
      </c>
      <c r="AO381" s="16">
        <f>IF(P381="","",IF(P381&gt;0,1,0))</f>
        <v/>
      </c>
      <c r="AP381" s="16">
        <f>IF(Q381="","",IF(Q381&gt;0,1,0))</f>
        <v/>
      </c>
      <c r="AQ381" s="16">
        <f>IF(R381="","",IF(R381&gt;0,1,0))</f>
        <v/>
      </c>
      <c r="AR381" s="16">
        <f>IF(S381="","",IF(S381&gt;0,1,0))</f>
        <v/>
      </c>
      <c r="AS381" s="16">
        <f>IF(T381="","",IF(T381&gt;0,1,0))</f>
        <v/>
      </c>
      <c r="AT381" s="17">
        <f>IF(Z381="","",IF(AT380="",Z381,MAX(AT380,Z381)))</f>
        <v/>
      </c>
      <c r="AU381" s="17">
        <f>IF(AA381="","",IF(AU380="",AA381,MAX(AU380,AA381)))</f>
        <v/>
      </c>
      <c r="AV381" s="17">
        <f>IF(AB381="","",IF(AV380="",AB381,MAX(AV380,AB381)))</f>
        <v/>
      </c>
      <c r="AW381" s="17">
        <f>IF(AC381="","",IF(AW380="",AC381,MAX(AW380,AC381)))</f>
        <v/>
      </c>
      <c r="AX381" s="17">
        <f>IF(AD381="","",IF(AX380="",AD381,MAX(AX380,AD381)))</f>
        <v/>
      </c>
      <c r="AY381" s="17">
        <f>IF(Z381="","",AT381-Z381)</f>
        <v/>
      </c>
      <c r="AZ381" s="17">
        <f>IF(AA381="","",AU381-AA381)</f>
        <v/>
      </c>
      <c r="BA381" s="17">
        <f>IF(AB381="","",AV381-AB381)</f>
        <v/>
      </c>
      <c r="BB381" s="17">
        <f>IF(AC381="","",AW381-AC381)</f>
        <v/>
      </c>
      <c r="BC381" s="17">
        <f>IF(AD381="","",AX381-AD381)</f>
        <v/>
      </c>
      <c r="BD381" s="17">
        <f>IF(OR(AE381="",B381=""),"",SUMIFS($AE$2:AE381,$B$2:B381,B381))</f>
        <v/>
      </c>
      <c r="BE381" s="17">
        <f>IF(OR(AF381="",B381=""),"",SUMIFS($AF$2:AF381,$B$2:B381,B381))</f>
        <v/>
      </c>
      <c r="BF381" s="17">
        <f>IF(OR(AG381="",B381=""),"",SUMIFS($AG$2:AG381,$B$2:B381,B381))</f>
        <v/>
      </c>
      <c r="BG381" s="17">
        <f>IF(OR(AH381="",B381=""),"",SUMIFS($AH$2:AH381,$B$2:B381,B381))</f>
        <v/>
      </c>
      <c r="BH381" s="17">
        <f>IF(OR(AI381="",B381=""),"",SUMIFS($AI$2:AI381,$B$2:B381,B381))</f>
        <v/>
      </c>
      <c r="BI381" s="17">
        <f>IF(AJ381="","",IF(BI380="",AJ381,MAX(BI380,AJ381)))</f>
        <v/>
      </c>
      <c r="BJ381" s="17">
        <f>IF(AK381="","",IF(BJ380="",AK381,MAX(BJ380,AK381)))</f>
        <v/>
      </c>
      <c r="BK381" s="17">
        <f>IF(AL381="","",IF(BK380="",AL381,MAX(BK380,AL381)))</f>
        <v/>
      </c>
      <c r="BL381" s="17">
        <f>IF(AM381="","",IF(BL380="",AM381,MAX(BL380,AM381)))</f>
        <v/>
      </c>
      <c r="BM381" s="17">
        <f>IF(AN381="","",IF(BM380="",AN381,MAX(BM380,AN381)))</f>
        <v/>
      </c>
      <c r="BN381" s="17">
        <f>IF(AJ381="","",BI381-AJ381)</f>
        <v/>
      </c>
      <c r="BO381" s="17">
        <f>IF(AK381="","",BJ381-AK381)</f>
        <v/>
      </c>
      <c r="BP381" s="17">
        <f>IF(AL381="","",BK381-AL381)</f>
        <v/>
      </c>
      <c r="BQ381" s="17">
        <f>IF(AM381="","",BL381-AM381)</f>
        <v/>
      </c>
      <c r="BR381" s="17">
        <f>IF(AN381="","",BM381-AN381)</f>
        <v/>
      </c>
    </row>
    <row r="382">
      <c r="A382">
        <f>ROW()-1</f>
        <v/>
      </c>
      <c r="B382" s="9" t="n"/>
      <c r="C382" s="12" t="n"/>
      <c r="D382" s="11">
        <f>IF(B382="","",CHOOSE(WEEKDAY(B382,2),"Lu","Ma","Mi","Jo","Vi","Sa","Du"))</f>
        <v/>
      </c>
      <c r="E382" s="11">
        <f>IF(OR(B382="",C382=""),"",IF(OR(WEEKDAY(B382,2)=1,WEEKDAY(B382,2)=5),"D",IF(AND(C382&gt;=TIME(15,30,0),C382&lt;TIME(16,30,0)),"C",IF(AND(AND(WEEKDAY(B382,2)&gt;=2,WEEKDAY(B382,2)&lt;=4),C382&gt;=TIME(16,35,0),C382&lt;TIME(17,0,0)),"A1",IF(AND(AND(WEEKDAY(B382,2)&gt;=2,WEEKDAY(B382,2)&lt;=4),C382&gt;=TIME(17,0,0),C382&lt;TIME(18,0,0)),"A2",IF(AND(AND(WEEKDAY(B382,2)&gt;=2,WEEKDAY(B382,2)&lt;=4),C382&gt;=TIME(18,0,0),C382&lt;TIME(19,0,0)),"A3",IF(AND(AND(WEEKDAY(B382,2)&gt;=2,WEEKDAY(B382,2)&lt;=4),C382&gt;=TIME(22,0,0),C382&lt;TIME(22,45,0)),"B","Other")))))))</f>
        <v/>
      </c>
      <c r="F382" s="12" t="n"/>
      <c r="G382" s="12" t="n"/>
      <c r="H382" s="12" t="n"/>
      <c r="I382" s="12" t="n"/>
      <c r="J382" s="13" t="n"/>
      <c r="K382" s="13" t="n"/>
      <c r="L382" s="13" t="n"/>
      <c r="M382" s="13" t="n"/>
      <c r="N382" s="12" t="n"/>
      <c r="O382" s="12" t="n"/>
      <c r="P382" s="14">
        <f>IF(N382="","",IF(N382="SL",-1,K382/J382))</f>
        <v/>
      </c>
      <c r="Q382" s="14">
        <f>IF(N382="","",IF(OR(N382="SL",N382="TP0"),-1,L382/J382))</f>
        <v/>
      </c>
      <c r="R382" s="14">
        <f>IF(N382="","",IF(N382="TP2",M382/J382,-1))</f>
        <v/>
      </c>
      <c r="S382" s="14">
        <f>IF(N382="","",IF(N382="SL",-1,IF(N382="TP0",0.5*K382/J382,0.5*(K382+L382)/J382)))</f>
        <v/>
      </c>
      <c r="T382" s="14">
        <f>IF(N382="","",IF(N382="SL",-1,IF(N382="TP0",0.5*K382/J382-0.5,0.5*(K382+L382)/J382)))</f>
        <v/>
      </c>
      <c r="U382" s="15">
        <f>IF(P382="","",P382*J382/100*Config!$B$4)</f>
        <v/>
      </c>
      <c r="V382" s="15">
        <f>IF(Q382="","",Q382*J382/100*Config!$B$4)</f>
        <v/>
      </c>
      <c r="W382" s="15">
        <f>IF(R382="","",R382*J382/100*Config!$B$4)</f>
        <v/>
      </c>
      <c r="X382" s="15">
        <f>IF(S382="","",S382*J382/100*Config!$B$4)</f>
        <v/>
      </c>
      <c r="Y382" s="15">
        <f>IF(T382="","",T382*J382/100*Config!$B$4)</f>
        <v/>
      </c>
      <c r="Z382" s="15">
        <f>IF(U382="","",Config!$B$4 + SUM($U$2:U382))</f>
        <v/>
      </c>
      <c r="AA382" s="15">
        <f>IF(V382="","",Config!$B$4 + SUM($V$2:V382))</f>
        <v/>
      </c>
      <c r="AB382" s="15">
        <f>IF(W382="","",Config!$B$4 + SUM($W$2:W382))</f>
        <v/>
      </c>
      <c r="AC382" s="15">
        <f>IF(X382="","",Config!$B$4 + SUM($X$2:X382))</f>
        <v/>
      </c>
      <c r="AD382" s="15">
        <f>IF(Y382="","",Config!$B$4 + SUM($Y$2:Y382))</f>
        <v/>
      </c>
      <c r="AE382" s="15">
        <f>IF(P382="","",P382*J382/100*Config!$B$11)</f>
        <v/>
      </c>
      <c r="AF382" s="15">
        <f>IF(Q382="","",Q382*J382/100*Config!$B$11)</f>
        <v/>
      </c>
      <c r="AG382" s="15">
        <f>IF(R382="","",R382*J382/100*Config!$B$11)</f>
        <v/>
      </c>
      <c r="AH382" s="15">
        <f>IF(S382="","",S382*J382/100*Config!$B$11)</f>
        <v/>
      </c>
      <c r="AI382" s="15">
        <f>IF(T382="","",T382*J382/100*Config!$B$11)</f>
        <v/>
      </c>
      <c r="AJ382" s="15">
        <f>IF(AE382="","",Config!$B$9 + SUM($AE$2:AE382))</f>
        <v/>
      </c>
      <c r="AK382" s="15">
        <f>IF(AF382="","",Config!$B$9 + SUM($AF$2:AF382))</f>
        <v/>
      </c>
      <c r="AL382" s="15">
        <f>IF(AG382="","",Config!$B$9 + SUM($AG$2:AG382))</f>
        <v/>
      </c>
      <c r="AM382" s="15">
        <f>IF(AH382="","",Config!$B$9 + SUM($AH$2:AH382))</f>
        <v/>
      </c>
      <c r="AN382" s="15">
        <f>IF(AI382="","",Config!$B$9 + SUM($AI$2:AI382))</f>
        <v/>
      </c>
      <c r="AO382" s="16">
        <f>IF(P382="","",IF(P382&gt;0,1,0))</f>
        <v/>
      </c>
      <c r="AP382" s="16">
        <f>IF(Q382="","",IF(Q382&gt;0,1,0))</f>
        <v/>
      </c>
      <c r="AQ382" s="16">
        <f>IF(R382="","",IF(R382&gt;0,1,0))</f>
        <v/>
      </c>
      <c r="AR382" s="16">
        <f>IF(S382="","",IF(S382&gt;0,1,0))</f>
        <v/>
      </c>
      <c r="AS382" s="16">
        <f>IF(T382="","",IF(T382&gt;0,1,0))</f>
        <v/>
      </c>
      <c r="AT382" s="17">
        <f>IF(Z382="","",IF(AT381="",Z382,MAX(AT381,Z382)))</f>
        <v/>
      </c>
      <c r="AU382" s="17">
        <f>IF(AA382="","",IF(AU381="",AA382,MAX(AU381,AA382)))</f>
        <v/>
      </c>
      <c r="AV382" s="17">
        <f>IF(AB382="","",IF(AV381="",AB382,MAX(AV381,AB382)))</f>
        <v/>
      </c>
      <c r="AW382" s="17">
        <f>IF(AC382="","",IF(AW381="",AC382,MAX(AW381,AC382)))</f>
        <v/>
      </c>
      <c r="AX382" s="17">
        <f>IF(AD382="","",IF(AX381="",AD382,MAX(AX381,AD382)))</f>
        <v/>
      </c>
      <c r="AY382" s="17">
        <f>IF(Z382="","",AT382-Z382)</f>
        <v/>
      </c>
      <c r="AZ382" s="17">
        <f>IF(AA382="","",AU382-AA382)</f>
        <v/>
      </c>
      <c r="BA382" s="17">
        <f>IF(AB382="","",AV382-AB382)</f>
        <v/>
      </c>
      <c r="BB382" s="17">
        <f>IF(AC382="","",AW382-AC382)</f>
        <v/>
      </c>
      <c r="BC382" s="17">
        <f>IF(AD382="","",AX382-AD382)</f>
        <v/>
      </c>
      <c r="BD382" s="17">
        <f>IF(OR(AE382="",B382=""),"",SUMIFS($AE$2:AE382,$B$2:B382,B382))</f>
        <v/>
      </c>
      <c r="BE382" s="17">
        <f>IF(OR(AF382="",B382=""),"",SUMIFS($AF$2:AF382,$B$2:B382,B382))</f>
        <v/>
      </c>
      <c r="BF382" s="17">
        <f>IF(OR(AG382="",B382=""),"",SUMIFS($AG$2:AG382,$B$2:B382,B382))</f>
        <v/>
      </c>
      <c r="BG382" s="17">
        <f>IF(OR(AH382="",B382=""),"",SUMIFS($AH$2:AH382,$B$2:B382,B382))</f>
        <v/>
      </c>
      <c r="BH382" s="17">
        <f>IF(OR(AI382="",B382=""),"",SUMIFS($AI$2:AI382,$B$2:B382,B382))</f>
        <v/>
      </c>
      <c r="BI382" s="17">
        <f>IF(AJ382="","",IF(BI381="",AJ382,MAX(BI381,AJ382)))</f>
        <v/>
      </c>
      <c r="BJ382" s="17">
        <f>IF(AK382="","",IF(BJ381="",AK382,MAX(BJ381,AK382)))</f>
        <v/>
      </c>
      <c r="BK382" s="17">
        <f>IF(AL382="","",IF(BK381="",AL382,MAX(BK381,AL382)))</f>
        <v/>
      </c>
      <c r="BL382" s="17">
        <f>IF(AM382="","",IF(BL381="",AM382,MAX(BL381,AM382)))</f>
        <v/>
      </c>
      <c r="BM382" s="17">
        <f>IF(AN382="","",IF(BM381="",AN382,MAX(BM381,AN382)))</f>
        <v/>
      </c>
      <c r="BN382" s="17">
        <f>IF(AJ382="","",BI382-AJ382)</f>
        <v/>
      </c>
      <c r="BO382" s="17">
        <f>IF(AK382="","",BJ382-AK382)</f>
        <v/>
      </c>
      <c r="BP382" s="17">
        <f>IF(AL382="","",BK382-AL382)</f>
        <v/>
      </c>
      <c r="BQ382" s="17">
        <f>IF(AM382="","",BL382-AM382)</f>
        <v/>
      </c>
      <c r="BR382" s="17">
        <f>IF(AN382="","",BM382-AN382)</f>
        <v/>
      </c>
    </row>
    <row r="383">
      <c r="A383">
        <f>ROW()-1</f>
        <v/>
      </c>
      <c r="B383" s="9" t="n"/>
      <c r="C383" s="12" t="n"/>
      <c r="D383" s="11">
        <f>IF(B383="","",CHOOSE(WEEKDAY(B383,2),"Lu","Ma","Mi","Jo","Vi","Sa","Du"))</f>
        <v/>
      </c>
      <c r="E383" s="11">
        <f>IF(OR(B383="",C383=""),"",IF(OR(WEEKDAY(B383,2)=1,WEEKDAY(B383,2)=5),"D",IF(AND(C383&gt;=TIME(15,30,0),C383&lt;TIME(16,30,0)),"C",IF(AND(AND(WEEKDAY(B383,2)&gt;=2,WEEKDAY(B383,2)&lt;=4),C383&gt;=TIME(16,35,0),C383&lt;TIME(17,0,0)),"A1",IF(AND(AND(WEEKDAY(B383,2)&gt;=2,WEEKDAY(B383,2)&lt;=4),C383&gt;=TIME(17,0,0),C383&lt;TIME(18,0,0)),"A2",IF(AND(AND(WEEKDAY(B383,2)&gt;=2,WEEKDAY(B383,2)&lt;=4),C383&gt;=TIME(18,0,0),C383&lt;TIME(19,0,0)),"A3",IF(AND(AND(WEEKDAY(B383,2)&gt;=2,WEEKDAY(B383,2)&lt;=4),C383&gt;=TIME(22,0,0),C383&lt;TIME(22,45,0)),"B","Other")))))))</f>
        <v/>
      </c>
      <c r="F383" s="12" t="n"/>
      <c r="G383" s="12" t="n"/>
      <c r="H383" s="12" t="n"/>
      <c r="I383" s="12" t="n"/>
      <c r="J383" s="13" t="n"/>
      <c r="K383" s="13" t="n"/>
      <c r="L383" s="13" t="n"/>
      <c r="M383" s="13" t="n"/>
      <c r="N383" s="12" t="n"/>
      <c r="O383" s="12" t="n"/>
      <c r="P383" s="14">
        <f>IF(N383="","",IF(N383="SL",-1,K383/J383))</f>
        <v/>
      </c>
      <c r="Q383" s="14">
        <f>IF(N383="","",IF(OR(N383="SL",N383="TP0"),-1,L383/J383))</f>
        <v/>
      </c>
      <c r="R383" s="14">
        <f>IF(N383="","",IF(N383="TP2",M383/J383,-1))</f>
        <v/>
      </c>
      <c r="S383" s="14">
        <f>IF(N383="","",IF(N383="SL",-1,IF(N383="TP0",0.5*K383/J383,0.5*(K383+L383)/J383)))</f>
        <v/>
      </c>
      <c r="T383" s="14">
        <f>IF(N383="","",IF(N383="SL",-1,IF(N383="TP0",0.5*K383/J383-0.5,0.5*(K383+L383)/J383)))</f>
        <v/>
      </c>
      <c r="U383" s="15">
        <f>IF(P383="","",P383*J383/100*Config!$B$4)</f>
        <v/>
      </c>
      <c r="V383" s="15">
        <f>IF(Q383="","",Q383*J383/100*Config!$B$4)</f>
        <v/>
      </c>
      <c r="W383" s="15">
        <f>IF(R383="","",R383*J383/100*Config!$B$4)</f>
        <v/>
      </c>
      <c r="X383" s="15">
        <f>IF(S383="","",S383*J383/100*Config!$B$4)</f>
        <v/>
      </c>
      <c r="Y383" s="15">
        <f>IF(T383="","",T383*J383/100*Config!$B$4)</f>
        <v/>
      </c>
      <c r="Z383" s="15">
        <f>IF(U383="","",Config!$B$4 + SUM($U$2:U383))</f>
        <v/>
      </c>
      <c r="AA383" s="15">
        <f>IF(V383="","",Config!$B$4 + SUM($V$2:V383))</f>
        <v/>
      </c>
      <c r="AB383" s="15">
        <f>IF(W383="","",Config!$B$4 + SUM($W$2:W383))</f>
        <v/>
      </c>
      <c r="AC383" s="15">
        <f>IF(X383="","",Config!$B$4 + SUM($X$2:X383))</f>
        <v/>
      </c>
      <c r="AD383" s="15">
        <f>IF(Y383="","",Config!$B$4 + SUM($Y$2:Y383))</f>
        <v/>
      </c>
      <c r="AE383" s="15">
        <f>IF(P383="","",P383*J383/100*Config!$B$11)</f>
        <v/>
      </c>
      <c r="AF383" s="15">
        <f>IF(Q383="","",Q383*J383/100*Config!$B$11)</f>
        <v/>
      </c>
      <c r="AG383" s="15">
        <f>IF(R383="","",R383*J383/100*Config!$B$11)</f>
        <v/>
      </c>
      <c r="AH383" s="15">
        <f>IF(S383="","",S383*J383/100*Config!$B$11)</f>
        <v/>
      </c>
      <c r="AI383" s="15">
        <f>IF(T383="","",T383*J383/100*Config!$B$11)</f>
        <v/>
      </c>
      <c r="AJ383" s="15">
        <f>IF(AE383="","",Config!$B$9 + SUM($AE$2:AE383))</f>
        <v/>
      </c>
      <c r="AK383" s="15">
        <f>IF(AF383="","",Config!$B$9 + SUM($AF$2:AF383))</f>
        <v/>
      </c>
      <c r="AL383" s="15">
        <f>IF(AG383="","",Config!$B$9 + SUM($AG$2:AG383))</f>
        <v/>
      </c>
      <c r="AM383" s="15">
        <f>IF(AH383="","",Config!$B$9 + SUM($AH$2:AH383))</f>
        <v/>
      </c>
      <c r="AN383" s="15">
        <f>IF(AI383="","",Config!$B$9 + SUM($AI$2:AI383))</f>
        <v/>
      </c>
      <c r="AO383" s="16">
        <f>IF(P383="","",IF(P383&gt;0,1,0))</f>
        <v/>
      </c>
      <c r="AP383" s="16">
        <f>IF(Q383="","",IF(Q383&gt;0,1,0))</f>
        <v/>
      </c>
      <c r="AQ383" s="16">
        <f>IF(R383="","",IF(R383&gt;0,1,0))</f>
        <v/>
      </c>
      <c r="AR383" s="16">
        <f>IF(S383="","",IF(S383&gt;0,1,0))</f>
        <v/>
      </c>
      <c r="AS383" s="16">
        <f>IF(T383="","",IF(T383&gt;0,1,0))</f>
        <v/>
      </c>
      <c r="AT383" s="17">
        <f>IF(Z383="","",IF(AT382="",Z383,MAX(AT382,Z383)))</f>
        <v/>
      </c>
      <c r="AU383" s="17">
        <f>IF(AA383="","",IF(AU382="",AA383,MAX(AU382,AA383)))</f>
        <v/>
      </c>
      <c r="AV383" s="17">
        <f>IF(AB383="","",IF(AV382="",AB383,MAX(AV382,AB383)))</f>
        <v/>
      </c>
      <c r="AW383" s="17">
        <f>IF(AC383="","",IF(AW382="",AC383,MAX(AW382,AC383)))</f>
        <v/>
      </c>
      <c r="AX383" s="17">
        <f>IF(AD383="","",IF(AX382="",AD383,MAX(AX382,AD383)))</f>
        <v/>
      </c>
      <c r="AY383" s="17">
        <f>IF(Z383="","",AT383-Z383)</f>
        <v/>
      </c>
      <c r="AZ383" s="17">
        <f>IF(AA383="","",AU383-AA383)</f>
        <v/>
      </c>
      <c r="BA383" s="17">
        <f>IF(AB383="","",AV383-AB383)</f>
        <v/>
      </c>
      <c r="BB383" s="17">
        <f>IF(AC383="","",AW383-AC383)</f>
        <v/>
      </c>
      <c r="BC383" s="17">
        <f>IF(AD383="","",AX383-AD383)</f>
        <v/>
      </c>
      <c r="BD383" s="17">
        <f>IF(OR(AE383="",B383=""),"",SUMIFS($AE$2:AE383,$B$2:B383,B383))</f>
        <v/>
      </c>
      <c r="BE383" s="17">
        <f>IF(OR(AF383="",B383=""),"",SUMIFS($AF$2:AF383,$B$2:B383,B383))</f>
        <v/>
      </c>
      <c r="BF383" s="17">
        <f>IF(OR(AG383="",B383=""),"",SUMIFS($AG$2:AG383,$B$2:B383,B383))</f>
        <v/>
      </c>
      <c r="BG383" s="17">
        <f>IF(OR(AH383="",B383=""),"",SUMIFS($AH$2:AH383,$B$2:B383,B383))</f>
        <v/>
      </c>
      <c r="BH383" s="17">
        <f>IF(OR(AI383="",B383=""),"",SUMIFS($AI$2:AI383,$B$2:B383,B383))</f>
        <v/>
      </c>
      <c r="BI383" s="17">
        <f>IF(AJ383="","",IF(BI382="",AJ383,MAX(BI382,AJ383)))</f>
        <v/>
      </c>
      <c r="BJ383" s="17">
        <f>IF(AK383="","",IF(BJ382="",AK383,MAX(BJ382,AK383)))</f>
        <v/>
      </c>
      <c r="BK383" s="17">
        <f>IF(AL383="","",IF(BK382="",AL383,MAX(BK382,AL383)))</f>
        <v/>
      </c>
      <c r="BL383" s="17">
        <f>IF(AM383="","",IF(BL382="",AM383,MAX(BL382,AM383)))</f>
        <v/>
      </c>
      <c r="BM383" s="17">
        <f>IF(AN383="","",IF(BM382="",AN383,MAX(BM382,AN383)))</f>
        <v/>
      </c>
      <c r="BN383" s="17">
        <f>IF(AJ383="","",BI383-AJ383)</f>
        <v/>
      </c>
      <c r="BO383" s="17">
        <f>IF(AK383="","",BJ383-AK383)</f>
        <v/>
      </c>
      <c r="BP383" s="17">
        <f>IF(AL383="","",BK383-AL383)</f>
        <v/>
      </c>
      <c r="BQ383" s="17">
        <f>IF(AM383="","",BL383-AM383)</f>
        <v/>
      </c>
      <c r="BR383" s="17">
        <f>IF(AN383="","",BM383-AN383)</f>
        <v/>
      </c>
    </row>
    <row r="384">
      <c r="A384">
        <f>ROW()-1</f>
        <v/>
      </c>
      <c r="B384" s="9" t="n"/>
      <c r="C384" s="12" t="n"/>
      <c r="D384" s="11">
        <f>IF(B384="","",CHOOSE(WEEKDAY(B384,2),"Lu","Ma","Mi","Jo","Vi","Sa","Du"))</f>
        <v/>
      </c>
      <c r="E384" s="11">
        <f>IF(OR(B384="",C384=""),"",IF(OR(WEEKDAY(B384,2)=1,WEEKDAY(B384,2)=5),"D",IF(AND(C384&gt;=TIME(15,30,0),C384&lt;TIME(16,30,0)),"C",IF(AND(AND(WEEKDAY(B384,2)&gt;=2,WEEKDAY(B384,2)&lt;=4),C384&gt;=TIME(16,35,0),C384&lt;TIME(17,0,0)),"A1",IF(AND(AND(WEEKDAY(B384,2)&gt;=2,WEEKDAY(B384,2)&lt;=4),C384&gt;=TIME(17,0,0),C384&lt;TIME(18,0,0)),"A2",IF(AND(AND(WEEKDAY(B384,2)&gt;=2,WEEKDAY(B384,2)&lt;=4),C384&gt;=TIME(18,0,0),C384&lt;TIME(19,0,0)),"A3",IF(AND(AND(WEEKDAY(B384,2)&gt;=2,WEEKDAY(B384,2)&lt;=4),C384&gt;=TIME(22,0,0),C384&lt;TIME(22,45,0)),"B","Other")))))))</f>
        <v/>
      </c>
      <c r="F384" s="12" t="n"/>
      <c r="G384" s="12" t="n"/>
      <c r="H384" s="12" t="n"/>
      <c r="I384" s="12" t="n"/>
      <c r="J384" s="13" t="n"/>
      <c r="K384" s="13" t="n"/>
      <c r="L384" s="13" t="n"/>
      <c r="M384" s="13" t="n"/>
      <c r="N384" s="12" t="n"/>
      <c r="O384" s="12" t="n"/>
      <c r="P384" s="14">
        <f>IF(N384="","",IF(N384="SL",-1,K384/J384))</f>
        <v/>
      </c>
      <c r="Q384" s="14">
        <f>IF(N384="","",IF(OR(N384="SL",N384="TP0"),-1,L384/J384))</f>
        <v/>
      </c>
      <c r="R384" s="14">
        <f>IF(N384="","",IF(N384="TP2",M384/J384,-1))</f>
        <v/>
      </c>
      <c r="S384" s="14">
        <f>IF(N384="","",IF(N384="SL",-1,IF(N384="TP0",0.5*K384/J384,0.5*(K384+L384)/J384)))</f>
        <v/>
      </c>
      <c r="T384" s="14">
        <f>IF(N384="","",IF(N384="SL",-1,IF(N384="TP0",0.5*K384/J384-0.5,0.5*(K384+L384)/J384)))</f>
        <v/>
      </c>
      <c r="U384" s="15">
        <f>IF(P384="","",P384*J384/100*Config!$B$4)</f>
        <v/>
      </c>
      <c r="V384" s="15">
        <f>IF(Q384="","",Q384*J384/100*Config!$B$4)</f>
        <v/>
      </c>
      <c r="W384" s="15">
        <f>IF(R384="","",R384*J384/100*Config!$B$4)</f>
        <v/>
      </c>
      <c r="X384" s="15">
        <f>IF(S384="","",S384*J384/100*Config!$B$4)</f>
        <v/>
      </c>
      <c r="Y384" s="15">
        <f>IF(T384="","",T384*J384/100*Config!$B$4)</f>
        <v/>
      </c>
      <c r="Z384" s="15">
        <f>IF(U384="","",Config!$B$4 + SUM($U$2:U384))</f>
        <v/>
      </c>
      <c r="AA384" s="15">
        <f>IF(V384="","",Config!$B$4 + SUM($V$2:V384))</f>
        <v/>
      </c>
      <c r="AB384" s="15">
        <f>IF(W384="","",Config!$B$4 + SUM($W$2:W384))</f>
        <v/>
      </c>
      <c r="AC384" s="15">
        <f>IF(X384="","",Config!$B$4 + SUM($X$2:X384))</f>
        <v/>
      </c>
      <c r="AD384" s="15">
        <f>IF(Y384="","",Config!$B$4 + SUM($Y$2:Y384))</f>
        <v/>
      </c>
      <c r="AE384" s="15">
        <f>IF(P384="","",P384*J384/100*Config!$B$11)</f>
        <v/>
      </c>
      <c r="AF384" s="15">
        <f>IF(Q384="","",Q384*J384/100*Config!$B$11)</f>
        <v/>
      </c>
      <c r="AG384" s="15">
        <f>IF(R384="","",R384*J384/100*Config!$B$11)</f>
        <v/>
      </c>
      <c r="AH384" s="15">
        <f>IF(S384="","",S384*J384/100*Config!$B$11)</f>
        <v/>
      </c>
      <c r="AI384" s="15">
        <f>IF(T384="","",T384*J384/100*Config!$B$11)</f>
        <v/>
      </c>
      <c r="AJ384" s="15">
        <f>IF(AE384="","",Config!$B$9 + SUM($AE$2:AE384))</f>
        <v/>
      </c>
      <c r="AK384" s="15">
        <f>IF(AF384="","",Config!$B$9 + SUM($AF$2:AF384))</f>
        <v/>
      </c>
      <c r="AL384" s="15">
        <f>IF(AG384="","",Config!$B$9 + SUM($AG$2:AG384))</f>
        <v/>
      </c>
      <c r="AM384" s="15">
        <f>IF(AH384="","",Config!$B$9 + SUM($AH$2:AH384))</f>
        <v/>
      </c>
      <c r="AN384" s="15">
        <f>IF(AI384="","",Config!$B$9 + SUM($AI$2:AI384))</f>
        <v/>
      </c>
      <c r="AO384" s="16">
        <f>IF(P384="","",IF(P384&gt;0,1,0))</f>
        <v/>
      </c>
      <c r="AP384" s="16">
        <f>IF(Q384="","",IF(Q384&gt;0,1,0))</f>
        <v/>
      </c>
      <c r="AQ384" s="16">
        <f>IF(R384="","",IF(R384&gt;0,1,0))</f>
        <v/>
      </c>
      <c r="AR384" s="16">
        <f>IF(S384="","",IF(S384&gt;0,1,0))</f>
        <v/>
      </c>
      <c r="AS384" s="16">
        <f>IF(T384="","",IF(T384&gt;0,1,0))</f>
        <v/>
      </c>
      <c r="AT384" s="17">
        <f>IF(Z384="","",IF(AT383="",Z384,MAX(AT383,Z384)))</f>
        <v/>
      </c>
      <c r="AU384" s="17">
        <f>IF(AA384="","",IF(AU383="",AA384,MAX(AU383,AA384)))</f>
        <v/>
      </c>
      <c r="AV384" s="17">
        <f>IF(AB384="","",IF(AV383="",AB384,MAX(AV383,AB384)))</f>
        <v/>
      </c>
      <c r="AW384" s="17">
        <f>IF(AC384="","",IF(AW383="",AC384,MAX(AW383,AC384)))</f>
        <v/>
      </c>
      <c r="AX384" s="17">
        <f>IF(AD384="","",IF(AX383="",AD384,MAX(AX383,AD384)))</f>
        <v/>
      </c>
      <c r="AY384" s="17">
        <f>IF(Z384="","",AT384-Z384)</f>
        <v/>
      </c>
      <c r="AZ384" s="17">
        <f>IF(AA384="","",AU384-AA384)</f>
        <v/>
      </c>
      <c r="BA384" s="17">
        <f>IF(AB384="","",AV384-AB384)</f>
        <v/>
      </c>
      <c r="BB384" s="17">
        <f>IF(AC384="","",AW384-AC384)</f>
        <v/>
      </c>
      <c r="BC384" s="17">
        <f>IF(AD384="","",AX384-AD384)</f>
        <v/>
      </c>
      <c r="BD384" s="17">
        <f>IF(OR(AE384="",B384=""),"",SUMIFS($AE$2:AE384,$B$2:B384,B384))</f>
        <v/>
      </c>
      <c r="BE384" s="17">
        <f>IF(OR(AF384="",B384=""),"",SUMIFS($AF$2:AF384,$B$2:B384,B384))</f>
        <v/>
      </c>
      <c r="BF384" s="17">
        <f>IF(OR(AG384="",B384=""),"",SUMIFS($AG$2:AG384,$B$2:B384,B384))</f>
        <v/>
      </c>
      <c r="BG384" s="17">
        <f>IF(OR(AH384="",B384=""),"",SUMIFS($AH$2:AH384,$B$2:B384,B384))</f>
        <v/>
      </c>
      <c r="BH384" s="17">
        <f>IF(OR(AI384="",B384=""),"",SUMIFS($AI$2:AI384,$B$2:B384,B384))</f>
        <v/>
      </c>
      <c r="BI384" s="17">
        <f>IF(AJ384="","",IF(BI383="",AJ384,MAX(BI383,AJ384)))</f>
        <v/>
      </c>
      <c r="BJ384" s="17">
        <f>IF(AK384="","",IF(BJ383="",AK384,MAX(BJ383,AK384)))</f>
        <v/>
      </c>
      <c r="BK384" s="17">
        <f>IF(AL384="","",IF(BK383="",AL384,MAX(BK383,AL384)))</f>
        <v/>
      </c>
      <c r="BL384" s="17">
        <f>IF(AM384="","",IF(BL383="",AM384,MAX(BL383,AM384)))</f>
        <v/>
      </c>
      <c r="BM384" s="17">
        <f>IF(AN384="","",IF(BM383="",AN384,MAX(BM383,AN384)))</f>
        <v/>
      </c>
      <c r="BN384" s="17">
        <f>IF(AJ384="","",BI384-AJ384)</f>
        <v/>
      </c>
      <c r="BO384" s="17">
        <f>IF(AK384="","",BJ384-AK384)</f>
        <v/>
      </c>
      <c r="BP384" s="17">
        <f>IF(AL384="","",BK384-AL384)</f>
        <v/>
      </c>
      <c r="BQ384" s="17">
        <f>IF(AM384="","",BL384-AM384)</f>
        <v/>
      </c>
      <c r="BR384" s="17">
        <f>IF(AN384="","",BM384-AN384)</f>
        <v/>
      </c>
    </row>
    <row r="385">
      <c r="A385">
        <f>ROW()-1</f>
        <v/>
      </c>
      <c r="B385" s="9" t="n"/>
      <c r="C385" s="12" t="n"/>
      <c r="D385" s="11">
        <f>IF(B385="","",CHOOSE(WEEKDAY(B385,2),"Lu","Ma","Mi","Jo","Vi","Sa","Du"))</f>
        <v/>
      </c>
      <c r="E385" s="11">
        <f>IF(OR(B385="",C385=""),"",IF(OR(WEEKDAY(B385,2)=1,WEEKDAY(B385,2)=5),"D",IF(AND(C385&gt;=TIME(15,30,0),C385&lt;TIME(16,30,0)),"C",IF(AND(AND(WEEKDAY(B385,2)&gt;=2,WEEKDAY(B385,2)&lt;=4),C385&gt;=TIME(16,35,0),C385&lt;TIME(17,0,0)),"A1",IF(AND(AND(WEEKDAY(B385,2)&gt;=2,WEEKDAY(B385,2)&lt;=4),C385&gt;=TIME(17,0,0),C385&lt;TIME(18,0,0)),"A2",IF(AND(AND(WEEKDAY(B385,2)&gt;=2,WEEKDAY(B385,2)&lt;=4),C385&gt;=TIME(18,0,0),C385&lt;TIME(19,0,0)),"A3",IF(AND(AND(WEEKDAY(B385,2)&gt;=2,WEEKDAY(B385,2)&lt;=4),C385&gt;=TIME(22,0,0),C385&lt;TIME(22,45,0)),"B","Other")))))))</f>
        <v/>
      </c>
      <c r="F385" s="12" t="n"/>
      <c r="G385" s="12" t="n"/>
      <c r="H385" s="12" t="n"/>
      <c r="I385" s="12" t="n"/>
      <c r="J385" s="13" t="n"/>
      <c r="K385" s="13" t="n"/>
      <c r="L385" s="13" t="n"/>
      <c r="M385" s="13" t="n"/>
      <c r="N385" s="12" t="n"/>
      <c r="O385" s="12" t="n"/>
      <c r="P385" s="14">
        <f>IF(N385="","",IF(N385="SL",-1,K385/J385))</f>
        <v/>
      </c>
      <c r="Q385" s="14">
        <f>IF(N385="","",IF(OR(N385="SL",N385="TP0"),-1,L385/J385))</f>
        <v/>
      </c>
      <c r="R385" s="14">
        <f>IF(N385="","",IF(N385="TP2",M385/J385,-1))</f>
        <v/>
      </c>
      <c r="S385" s="14">
        <f>IF(N385="","",IF(N385="SL",-1,IF(N385="TP0",0.5*K385/J385,0.5*(K385+L385)/J385)))</f>
        <v/>
      </c>
      <c r="T385" s="14">
        <f>IF(N385="","",IF(N385="SL",-1,IF(N385="TP0",0.5*K385/J385-0.5,0.5*(K385+L385)/J385)))</f>
        <v/>
      </c>
      <c r="U385" s="15">
        <f>IF(P385="","",P385*J385/100*Config!$B$4)</f>
        <v/>
      </c>
      <c r="V385" s="15">
        <f>IF(Q385="","",Q385*J385/100*Config!$B$4)</f>
        <v/>
      </c>
      <c r="W385" s="15">
        <f>IF(R385="","",R385*J385/100*Config!$B$4)</f>
        <v/>
      </c>
      <c r="X385" s="15">
        <f>IF(S385="","",S385*J385/100*Config!$B$4)</f>
        <v/>
      </c>
      <c r="Y385" s="15">
        <f>IF(T385="","",T385*J385/100*Config!$B$4)</f>
        <v/>
      </c>
      <c r="Z385" s="15">
        <f>IF(U385="","",Config!$B$4 + SUM($U$2:U385))</f>
        <v/>
      </c>
      <c r="AA385" s="15">
        <f>IF(V385="","",Config!$B$4 + SUM($V$2:V385))</f>
        <v/>
      </c>
      <c r="AB385" s="15">
        <f>IF(W385="","",Config!$B$4 + SUM($W$2:W385))</f>
        <v/>
      </c>
      <c r="AC385" s="15">
        <f>IF(X385="","",Config!$B$4 + SUM($X$2:X385))</f>
        <v/>
      </c>
      <c r="AD385" s="15">
        <f>IF(Y385="","",Config!$B$4 + SUM($Y$2:Y385))</f>
        <v/>
      </c>
      <c r="AE385" s="15">
        <f>IF(P385="","",P385*J385/100*Config!$B$11)</f>
        <v/>
      </c>
      <c r="AF385" s="15">
        <f>IF(Q385="","",Q385*J385/100*Config!$B$11)</f>
        <v/>
      </c>
      <c r="AG385" s="15">
        <f>IF(R385="","",R385*J385/100*Config!$B$11)</f>
        <v/>
      </c>
      <c r="AH385" s="15">
        <f>IF(S385="","",S385*J385/100*Config!$B$11)</f>
        <v/>
      </c>
      <c r="AI385" s="15">
        <f>IF(T385="","",T385*J385/100*Config!$B$11)</f>
        <v/>
      </c>
      <c r="AJ385" s="15">
        <f>IF(AE385="","",Config!$B$9 + SUM($AE$2:AE385))</f>
        <v/>
      </c>
      <c r="AK385" s="15">
        <f>IF(AF385="","",Config!$B$9 + SUM($AF$2:AF385))</f>
        <v/>
      </c>
      <c r="AL385" s="15">
        <f>IF(AG385="","",Config!$B$9 + SUM($AG$2:AG385))</f>
        <v/>
      </c>
      <c r="AM385" s="15">
        <f>IF(AH385="","",Config!$B$9 + SUM($AH$2:AH385))</f>
        <v/>
      </c>
      <c r="AN385" s="15">
        <f>IF(AI385="","",Config!$B$9 + SUM($AI$2:AI385))</f>
        <v/>
      </c>
      <c r="AO385" s="16">
        <f>IF(P385="","",IF(P385&gt;0,1,0))</f>
        <v/>
      </c>
      <c r="AP385" s="16">
        <f>IF(Q385="","",IF(Q385&gt;0,1,0))</f>
        <v/>
      </c>
      <c r="AQ385" s="16">
        <f>IF(R385="","",IF(R385&gt;0,1,0))</f>
        <v/>
      </c>
      <c r="AR385" s="16">
        <f>IF(S385="","",IF(S385&gt;0,1,0))</f>
        <v/>
      </c>
      <c r="AS385" s="16">
        <f>IF(T385="","",IF(T385&gt;0,1,0))</f>
        <v/>
      </c>
      <c r="AT385" s="17">
        <f>IF(Z385="","",IF(AT384="",Z385,MAX(AT384,Z385)))</f>
        <v/>
      </c>
      <c r="AU385" s="17">
        <f>IF(AA385="","",IF(AU384="",AA385,MAX(AU384,AA385)))</f>
        <v/>
      </c>
      <c r="AV385" s="17">
        <f>IF(AB385="","",IF(AV384="",AB385,MAX(AV384,AB385)))</f>
        <v/>
      </c>
      <c r="AW385" s="17">
        <f>IF(AC385="","",IF(AW384="",AC385,MAX(AW384,AC385)))</f>
        <v/>
      </c>
      <c r="AX385" s="17">
        <f>IF(AD385="","",IF(AX384="",AD385,MAX(AX384,AD385)))</f>
        <v/>
      </c>
      <c r="AY385" s="17">
        <f>IF(Z385="","",AT385-Z385)</f>
        <v/>
      </c>
      <c r="AZ385" s="17">
        <f>IF(AA385="","",AU385-AA385)</f>
        <v/>
      </c>
      <c r="BA385" s="17">
        <f>IF(AB385="","",AV385-AB385)</f>
        <v/>
      </c>
      <c r="BB385" s="17">
        <f>IF(AC385="","",AW385-AC385)</f>
        <v/>
      </c>
      <c r="BC385" s="17">
        <f>IF(AD385="","",AX385-AD385)</f>
        <v/>
      </c>
      <c r="BD385" s="17">
        <f>IF(OR(AE385="",B385=""),"",SUMIFS($AE$2:AE385,$B$2:B385,B385))</f>
        <v/>
      </c>
      <c r="BE385" s="17">
        <f>IF(OR(AF385="",B385=""),"",SUMIFS($AF$2:AF385,$B$2:B385,B385))</f>
        <v/>
      </c>
      <c r="BF385" s="17">
        <f>IF(OR(AG385="",B385=""),"",SUMIFS($AG$2:AG385,$B$2:B385,B385))</f>
        <v/>
      </c>
      <c r="BG385" s="17">
        <f>IF(OR(AH385="",B385=""),"",SUMIFS($AH$2:AH385,$B$2:B385,B385))</f>
        <v/>
      </c>
      <c r="BH385" s="17">
        <f>IF(OR(AI385="",B385=""),"",SUMIFS($AI$2:AI385,$B$2:B385,B385))</f>
        <v/>
      </c>
      <c r="BI385" s="17">
        <f>IF(AJ385="","",IF(BI384="",AJ385,MAX(BI384,AJ385)))</f>
        <v/>
      </c>
      <c r="BJ385" s="17">
        <f>IF(AK385="","",IF(BJ384="",AK385,MAX(BJ384,AK385)))</f>
        <v/>
      </c>
      <c r="BK385" s="17">
        <f>IF(AL385="","",IF(BK384="",AL385,MAX(BK384,AL385)))</f>
        <v/>
      </c>
      <c r="BL385" s="17">
        <f>IF(AM385="","",IF(BL384="",AM385,MAX(BL384,AM385)))</f>
        <v/>
      </c>
      <c r="BM385" s="17">
        <f>IF(AN385="","",IF(BM384="",AN385,MAX(BM384,AN385)))</f>
        <v/>
      </c>
      <c r="BN385" s="17">
        <f>IF(AJ385="","",BI385-AJ385)</f>
        <v/>
      </c>
      <c r="BO385" s="17">
        <f>IF(AK385="","",BJ385-AK385)</f>
        <v/>
      </c>
      <c r="BP385" s="17">
        <f>IF(AL385="","",BK385-AL385)</f>
        <v/>
      </c>
      <c r="BQ385" s="17">
        <f>IF(AM385="","",BL385-AM385)</f>
        <v/>
      </c>
      <c r="BR385" s="17">
        <f>IF(AN385="","",BM385-AN385)</f>
        <v/>
      </c>
    </row>
    <row r="386">
      <c r="A386">
        <f>ROW()-1</f>
        <v/>
      </c>
      <c r="B386" s="9" t="n"/>
      <c r="C386" s="12" t="n"/>
      <c r="D386" s="11">
        <f>IF(B386="","",CHOOSE(WEEKDAY(B386,2),"Lu","Ma","Mi","Jo","Vi","Sa","Du"))</f>
        <v/>
      </c>
      <c r="E386" s="11">
        <f>IF(OR(B386="",C386=""),"",IF(OR(WEEKDAY(B386,2)=1,WEEKDAY(B386,2)=5),"D",IF(AND(C386&gt;=TIME(15,30,0),C386&lt;TIME(16,30,0)),"C",IF(AND(AND(WEEKDAY(B386,2)&gt;=2,WEEKDAY(B386,2)&lt;=4),C386&gt;=TIME(16,35,0),C386&lt;TIME(17,0,0)),"A1",IF(AND(AND(WEEKDAY(B386,2)&gt;=2,WEEKDAY(B386,2)&lt;=4),C386&gt;=TIME(17,0,0),C386&lt;TIME(18,0,0)),"A2",IF(AND(AND(WEEKDAY(B386,2)&gt;=2,WEEKDAY(B386,2)&lt;=4),C386&gt;=TIME(18,0,0),C386&lt;TIME(19,0,0)),"A3",IF(AND(AND(WEEKDAY(B386,2)&gt;=2,WEEKDAY(B386,2)&lt;=4),C386&gt;=TIME(22,0,0),C386&lt;TIME(22,45,0)),"B","Other")))))))</f>
        <v/>
      </c>
      <c r="F386" s="12" t="n"/>
      <c r="G386" s="12" t="n"/>
      <c r="H386" s="12" t="n"/>
      <c r="I386" s="12" t="n"/>
      <c r="J386" s="13" t="n"/>
      <c r="K386" s="13" t="n"/>
      <c r="L386" s="13" t="n"/>
      <c r="M386" s="13" t="n"/>
      <c r="N386" s="12" t="n"/>
      <c r="O386" s="12" t="n"/>
      <c r="P386" s="14">
        <f>IF(N386="","",IF(N386="SL",-1,K386/J386))</f>
        <v/>
      </c>
      <c r="Q386" s="14">
        <f>IF(N386="","",IF(OR(N386="SL",N386="TP0"),-1,L386/J386))</f>
        <v/>
      </c>
      <c r="R386" s="14">
        <f>IF(N386="","",IF(N386="TP2",M386/J386,-1))</f>
        <v/>
      </c>
      <c r="S386" s="14">
        <f>IF(N386="","",IF(N386="SL",-1,IF(N386="TP0",0.5*K386/J386,0.5*(K386+L386)/J386)))</f>
        <v/>
      </c>
      <c r="T386" s="14">
        <f>IF(N386="","",IF(N386="SL",-1,IF(N386="TP0",0.5*K386/J386-0.5,0.5*(K386+L386)/J386)))</f>
        <v/>
      </c>
      <c r="U386" s="15">
        <f>IF(P386="","",P386*J386/100*Config!$B$4)</f>
        <v/>
      </c>
      <c r="V386" s="15">
        <f>IF(Q386="","",Q386*J386/100*Config!$B$4)</f>
        <v/>
      </c>
      <c r="W386" s="15">
        <f>IF(R386="","",R386*J386/100*Config!$B$4)</f>
        <v/>
      </c>
      <c r="X386" s="15">
        <f>IF(S386="","",S386*J386/100*Config!$B$4)</f>
        <v/>
      </c>
      <c r="Y386" s="15">
        <f>IF(T386="","",T386*J386/100*Config!$B$4)</f>
        <v/>
      </c>
      <c r="Z386" s="15">
        <f>IF(U386="","",Config!$B$4 + SUM($U$2:U386))</f>
        <v/>
      </c>
      <c r="AA386" s="15">
        <f>IF(V386="","",Config!$B$4 + SUM($V$2:V386))</f>
        <v/>
      </c>
      <c r="AB386" s="15">
        <f>IF(W386="","",Config!$B$4 + SUM($W$2:W386))</f>
        <v/>
      </c>
      <c r="AC386" s="15">
        <f>IF(X386="","",Config!$B$4 + SUM($X$2:X386))</f>
        <v/>
      </c>
      <c r="AD386" s="15">
        <f>IF(Y386="","",Config!$B$4 + SUM($Y$2:Y386))</f>
        <v/>
      </c>
      <c r="AE386" s="15">
        <f>IF(P386="","",P386*J386/100*Config!$B$11)</f>
        <v/>
      </c>
      <c r="AF386" s="15">
        <f>IF(Q386="","",Q386*J386/100*Config!$B$11)</f>
        <v/>
      </c>
      <c r="AG386" s="15">
        <f>IF(R386="","",R386*J386/100*Config!$B$11)</f>
        <v/>
      </c>
      <c r="AH386" s="15">
        <f>IF(S386="","",S386*J386/100*Config!$B$11)</f>
        <v/>
      </c>
      <c r="AI386" s="15">
        <f>IF(T386="","",T386*J386/100*Config!$B$11)</f>
        <v/>
      </c>
      <c r="AJ386" s="15">
        <f>IF(AE386="","",Config!$B$9 + SUM($AE$2:AE386))</f>
        <v/>
      </c>
      <c r="AK386" s="15">
        <f>IF(AF386="","",Config!$B$9 + SUM($AF$2:AF386))</f>
        <v/>
      </c>
      <c r="AL386" s="15">
        <f>IF(AG386="","",Config!$B$9 + SUM($AG$2:AG386))</f>
        <v/>
      </c>
      <c r="AM386" s="15">
        <f>IF(AH386="","",Config!$B$9 + SUM($AH$2:AH386))</f>
        <v/>
      </c>
      <c r="AN386" s="15">
        <f>IF(AI386="","",Config!$B$9 + SUM($AI$2:AI386))</f>
        <v/>
      </c>
      <c r="AO386" s="16">
        <f>IF(P386="","",IF(P386&gt;0,1,0))</f>
        <v/>
      </c>
      <c r="AP386" s="16">
        <f>IF(Q386="","",IF(Q386&gt;0,1,0))</f>
        <v/>
      </c>
      <c r="AQ386" s="16">
        <f>IF(R386="","",IF(R386&gt;0,1,0))</f>
        <v/>
      </c>
      <c r="AR386" s="16">
        <f>IF(S386="","",IF(S386&gt;0,1,0))</f>
        <v/>
      </c>
      <c r="AS386" s="16">
        <f>IF(T386="","",IF(T386&gt;0,1,0))</f>
        <v/>
      </c>
      <c r="AT386" s="17">
        <f>IF(Z386="","",IF(AT385="",Z386,MAX(AT385,Z386)))</f>
        <v/>
      </c>
      <c r="AU386" s="17">
        <f>IF(AA386="","",IF(AU385="",AA386,MAX(AU385,AA386)))</f>
        <v/>
      </c>
      <c r="AV386" s="17">
        <f>IF(AB386="","",IF(AV385="",AB386,MAX(AV385,AB386)))</f>
        <v/>
      </c>
      <c r="AW386" s="17">
        <f>IF(AC386="","",IF(AW385="",AC386,MAX(AW385,AC386)))</f>
        <v/>
      </c>
      <c r="AX386" s="17">
        <f>IF(AD386="","",IF(AX385="",AD386,MAX(AX385,AD386)))</f>
        <v/>
      </c>
      <c r="AY386" s="17">
        <f>IF(Z386="","",AT386-Z386)</f>
        <v/>
      </c>
      <c r="AZ386" s="17">
        <f>IF(AA386="","",AU386-AA386)</f>
        <v/>
      </c>
      <c r="BA386" s="17">
        <f>IF(AB386="","",AV386-AB386)</f>
        <v/>
      </c>
      <c r="BB386" s="17">
        <f>IF(AC386="","",AW386-AC386)</f>
        <v/>
      </c>
      <c r="BC386" s="17">
        <f>IF(AD386="","",AX386-AD386)</f>
        <v/>
      </c>
      <c r="BD386" s="17">
        <f>IF(OR(AE386="",B386=""),"",SUMIFS($AE$2:AE386,$B$2:B386,B386))</f>
        <v/>
      </c>
      <c r="BE386" s="17">
        <f>IF(OR(AF386="",B386=""),"",SUMIFS($AF$2:AF386,$B$2:B386,B386))</f>
        <v/>
      </c>
      <c r="BF386" s="17">
        <f>IF(OR(AG386="",B386=""),"",SUMIFS($AG$2:AG386,$B$2:B386,B386))</f>
        <v/>
      </c>
      <c r="BG386" s="17">
        <f>IF(OR(AH386="",B386=""),"",SUMIFS($AH$2:AH386,$B$2:B386,B386))</f>
        <v/>
      </c>
      <c r="BH386" s="17">
        <f>IF(OR(AI386="",B386=""),"",SUMIFS($AI$2:AI386,$B$2:B386,B386))</f>
        <v/>
      </c>
      <c r="BI386" s="17">
        <f>IF(AJ386="","",IF(BI385="",AJ386,MAX(BI385,AJ386)))</f>
        <v/>
      </c>
      <c r="BJ386" s="17">
        <f>IF(AK386="","",IF(BJ385="",AK386,MAX(BJ385,AK386)))</f>
        <v/>
      </c>
      <c r="BK386" s="17">
        <f>IF(AL386="","",IF(BK385="",AL386,MAX(BK385,AL386)))</f>
        <v/>
      </c>
      <c r="BL386" s="17">
        <f>IF(AM386="","",IF(BL385="",AM386,MAX(BL385,AM386)))</f>
        <v/>
      </c>
      <c r="BM386" s="17">
        <f>IF(AN386="","",IF(BM385="",AN386,MAX(BM385,AN386)))</f>
        <v/>
      </c>
      <c r="BN386" s="17">
        <f>IF(AJ386="","",BI386-AJ386)</f>
        <v/>
      </c>
      <c r="BO386" s="17">
        <f>IF(AK386="","",BJ386-AK386)</f>
        <v/>
      </c>
      <c r="BP386" s="17">
        <f>IF(AL386="","",BK386-AL386)</f>
        <v/>
      </c>
      <c r="BQ386" s="17">
        <f>IF(AM386="","",BL386-AM386)</f>
        <v/>
      </c>
      <c r="BR386" s="17">
        <f>IF(AN386="","",BM386-AN386)</f>
        <v/>
      </c>
    </row>
    <row r="387">
      <c r="A387">
        <f>ROW()-1</f>
        <v/>
      </c>
      <c r="B387" s="9" t="n"/>
      <c r="C387" s="12" t="n"/>
      <c r="D387" s="11">
        <f>IF(B387="","",CHOOSE(WEEKDAY(B387,2),"Lu","Ma","Mi","Jo","Vi","Sa","Du"))</f>
        <v/>
      </c>
      <c r="E387" s="11">
        <f>IF(OR(B387="",C387=""),"",IF(OR(WEEKDAY(B387,2)=1,WEEKDAY(B387,2)=5),"D",IF(AND(C387&gt;=TIME(15,30,0),C387&lt;TIME(16,30,0)),"C",IF(AND(AND(WEEKDAY(B387,2)&gt;=2,WEEKDAY(B387,2)&lt;=4),C387&gt;=TIME(16,35,0),C387&lt;TIME(17,0,0)),"A1",IF(AND(AND(WEEKDAY(B387,2)&gt;=2,WEEKDAY(B387,2)&lt;=4),C387&gt;=TIME(17,0,0),C387&lt;TIME(18,0,0)),"A2",IF(AND(AND(WEEKDAY(B387,2)&gt;=2,WEEKDAY(B387,2)&lt;=4),C387&gt;=TIME(18,0,0),C387&lt;TIME(19,0,0)),"A3",IF(AND(AND(WEEKDAY(B387,2)&gt;=2,WEEKDAY(B387,2)&lt;=4),C387&gt;=TIME(22,0,0),C387&lt;TIME(22,45,0)),"B","Other")))))))</f>
        <v/>
      </c>
      <c r="F387" s="12" t="n"/>
      <c r="G387" s="12" t="n"/>
      <c r="H387" s="12" t="n"/>
      <c r="I387" s="12" t="n"/>
      <c r="J387" s="13" t="n"/>
      <c r="K387" s="13" t="n"/>
      <c r="L387" s="13" t="n"/>
      <c r="M387" s="13" t="n"/>
      <c r="N387" s="12" t="n"/>
      <c r="O387" s="12" t="n"/>
      <c r="P387" s="14">
        <f>IF(N387="","",IF(N387="SL",-1,K387/J387))</f>
        <v/>
      </c>
      <c r="Q387" s="14">
        <f>IF(N387="","",IF(OR(N387="SL",N387="TP0"),-1,L387/J387))</f>
        <v/>
      </c>
      <c r="R387" s="14">
        <f>IF(N387="","",IF(N387="TP2",M387/J387,-1))</f>
        <v/>
      </c>
      <c r="S387" s="14">
        <f>IF(N387="","",IF(N387="SL",-1,IF(N387="TP0",0.5*K387/J387,0.5*(K387+L387)/J387)))</f>
        <v/>
      </c>
      <c r="T387" s="14">
        <f>IF(N387="","",IF(N387="SL",-1,IF(N387="TP0",0.5*K387/J387-0.5,0.5*(K387+L387)/J387)))</f>
        <v/>
      </c>
      <c r="U387" s="15">
        <f>IF(P387="","",P387*J387/100*Config!$B$4)</f>
        <v/>
      </c>
      <c r="V387" s="15">
        <f>IF(Q387="","",Q387*J387/100*Config!$B$4)</f>
        <v/>
      </c>
      <c r="W387" s="15">
        <f>IF(R387="","",R387*J387/100*Config!$B$4)</f>
        <v/>
      </c>
      <c r="X387" s="15">
        <f>IF(S387="","",S387*J387/100*Config!$B$4)</f>
        <v/>
      </c>
      <c r="Y387" s="15">
        <f>IF(T387="","",T387*J387/100*Config!$B$4)</f>
        <v/>
      </c>
      <c r="Z387" s="15">
        <f>IF(U387="","",Config!$B$4 + SUM($U$2:U387))</f>
        <v/>
      </c>
      <c r="AA387" s="15">
        <f>IF(V387="","",Config!$B$4 + SUM($V$2:V387))</f>
        <v/>
      </c>
      <c r="AB387" s="15">
        <f>IF(W387="","",Config!$B$4 + SUM($W$2:W387))</f>
        <v/>
      </c>
      <c r="AC387" s="15">
        <f>IF(X387="","",Config!$B$4 + SUM($X$2:X387))</f>
        <v/>
      </c>
      <c r="AD387" s="15">
        <f>IF(Y387="","",Config!$B$4 + SUM($Y$2:Y387))</f>
        <v/>
      </c>
      <c r="AE387" s="15">
        <f>IF(P387="","",P387*J387/100*Config!$B$11)</f>
        <v/>
      </c>
      <c r="AF387" s="15">
        <f>IF(Q387="","",Q387*J387/100*Config!$B$11)</f>
        <v/>
      </c>
      <c r="AG387" s="15">
        <f>IF(R387="","",R387*J387/100*Config!$B$11)</f>
        <v/>
      </c>
      <c r="AH387" s="15">
        <f>IF(S387="","",S387*J387/100*Config!$B$11)</f>
        <v/>
      </c>
      <c r="AI387" s="15">
        <f>IF(T387="","",T387*J387/100*Config!$B$11)</f>
        <v/>
      </c>
      <c r="AJ387" s="15">
        <f>IF(AE387="","",Config!$B$9 + SUM($AE$2:AE387))</f>
        <v/>
      </c>
      <c r="AK387" s="15">
        <f>IF(AF387="","",Config!$B$9 + SUM($AF$2:AF387))</f>
        <v/>
      </c>
      <c r="AL387" s="15">
        <f>IF(AG387="","",Config!$B$9 + SUM($AG$2:AG387))</f>
        <v/>
      </c>
      <c r="AM387" s="15">
        <f>IF(AH387="","",Config!$B$9 + SUM($AH$2:AH387))</f>
        <v/>
      </c>
      <c r="AN387" s="15">
        <f>IF(AI387="","",Config!$B$9 + SUM($AI$2:AI387))</f>
        <v/>
      </c>
      <c r="AO387" s="16">
        <f>IF(P387="","",IF(P387&gt;0,1,0))</f>
        <v/>
      </c>
      <c r="AP387" s="16">
        <f>IF(Q387="","",IF(Q387&gt;0,1,0))</f>
        <v/>
      </c>
      <c r="AQ387" s="16">
        <f>IF(R387="","",IF(R387&gt;0,1,0))</f>
        <v/>
      </c>
      <c r="AR387" s="16">
        <f>IF(S387="","",IF(S387&gt;0,1,0))</f>
        <v/>
      </c>
      <c r="AS387" s="16">
        <f>IF(T387="","",IF(T387&gt;0,1,0))</f>
        <v/>
      </c>
      <c r="AT387" s="17">
        <f>IF(Z387="","",IF(AT386="",Z387,MAX(AT386,Z387)))</f>
        <v/>
      </c>
      <c r="AU387" s="17">
        <f>IF(AA387="","",IF(AU386="",AA387,MAX(AU386,AA387)))</f>
        <v/>
      </c>
      <c r="AV387" s="17">
        <f>IF(AB387="","",IF(AV386="",AB387,MAX(AV386,AB387)))</f>
        <v/>
      </c>
      <c r="AW387" s="17">
        <f>IF(AC387="","",IF(AW386="",AC387,MAX(AW386,AC387)))</f>
        <v/>
      </c>
      <c r="AX387" s="17">
        <f>IF(AD387="","",IF(AX386="",AD387,MAX(AX386,AD387)))</f>
        <v/>
      </c>
      <c r="AY387" s="17">
        <f>IF(Z387="","",AT387-Z387)</f>
        <v/>
      </c>
      <c r="AZ387" s="17">
        <f>IF(AA387="","",AU387-AA387)</f>
        <v/>
      </c>
      <c r="BA387" s="17">
        <f>IF(AB387="","",AV387-AB387)</f>
        <v/>
      </c>
      <c r="BB387" s="17">
        <f>IF(AC387="","",AW387-AC387)</f>
        <v/>
      </c>
      <c r="BC387" s="17">
        <f>IF(AD387="","",AX387-AD387)</f>
        <v/>
      </c>
      <c r="BD387" s="17">
        <f>IF(OR(AE387="",B387=""),"",SUMIFS($AE$2:AE387,$B$2:B387,B387))</f>
        <v/>
      </c>
      <c r="BE387" s="17">
        <f>IF(OR(AF387="",B387=""),"",SUMIFS($AF$2:AF387,$B$2:B387,B387))</f>
        <v/>
      </c>
      <c r="BF387" s="17">
        <f>IF(OR(AG387="",B387=""),"",SUMIFS($AG$2:AG387,$B$2:B387,B387))</f>
        <v/>
      </c>
      <c r="BG387" s="17">
        <f>IF(OR(AH387="",B387=""),"",SUMIFS($AH$2:AH387,$B$2:B387,B387))</f>
        <v/>
      </c>
      <c r="BH387" s="17">
        <f>IF(OR(AI387="",B387=""),"",SUMIFS($AI$2:AI387,$B$2:B387,B387))</f>
        <v/>
      </c>
      <c r="BI387" s="17">
        <f>IF(AJ387="","",IF(BI386="",AJ387,MAX(BI386,AJ387)))</f>
        <v/>
      </c>
      <c r="BJ387" s="17">
        <f>IF(AK387="","",IF(BJ386="",AK387,MAX(BJ386,AK387)))</f>
        <v/>
      </c>
      <c r="BK387" s="17">
        <f>IF(AL387="","",IF(BK386="",AL387,MAX(BK386,AL387)))</f>
        <v/>
      </c>
      <c r="BL387" s="17">
        <f>IF(AM387="","",IF(BL386="",AM387,MAX(BL386,AM387)))</f>
        <v/>
      </c>
      <c r="BM387" s="17">
        <f>IF(AN387="","",IF(BM386="",AN387,MAX(BM386,AN387)))</f>
        <v/>
      </c>
      <c r="BN387" s="17">
        <f>IF(AJ387="","",BI387-AJ387)</f>
        <v/>
      </c>
      <c r="BO387" s="17">
        <f>IF(AK387="","",BJ387-AK387)</f>
        <v/>
      </c>
      <c r="BP387" s="17">
        <f>IF(AL387="","",BK387-AL387)</f>
        <v/>
      </c>
      <c r="BQ387" s="17">
        <f>IF(AM387="","",BL387-AM387)</f>
        <v/>
      </c>
      <c r="BR387" s="17">
        <f>IF(AN387="","",BM387-AN387)</f>
        <v/>
      </c>
    </row>
    <row r="388">
      <c r="A388">
        <f>ROW()-1</f>
        <v/>
      </c>
      <c r="B388" s="9" t="n"/>
      <c r="C388" s="12" t="n"/>
      <c r="D388" s="11">
        <f>IF(B388="","",CHOOSE(WEEKDAY(B388,2),"Lu","Ma","Mi","Jo","Vi","Sa","Du"))</f>
        <v/>
      </c>
      <c r="E388" s="11">
        <f>IF(OR(B388="",C388=""),"",IF(OR(WEEKDAY(B388,2)=1,WEEKDAY(B388,2)=5),"D",IF(AND(C388&gt;=TIME(15,30,0),C388&lt;TIME(16,30,0)),"C",IF(AND(AND(WEEKDAY(B388,2)&gt;=2,WEEKDAY(B388,2)&lt;=4),C388&gt;=TIME(16,35,0),C388&lt;TIME(17,0,0)),"A1",IF(AND(AND(WEEKDAY(B388,2)&gt;=2,WEEKDAY(B388,2)&lt;=4),C388&gt;=TIME(17,0,0),C388&lt;TIME(18,0,0)),"A2",IF(AND(AND(WEEKDAY(B388,2)&gt;=2,WEEKDAY(B388,2)&lt;=4),C388&gt;=TIME(18,0,0),C388&lt;TIME(19,0,0)),"A3",IF(AND(AND(WEEKDAY(B388,2)&gt;=2,WEEKDAY(B388,2)&lt;=4),C388&gt;=TIME(22,0,0),C388&lt;TIME(22,45,0)),"B","Other")))))))</f>
        <v/>
      </c>
      <c r="F388" s="12" t="n"/>
      <c r="G388" s="12" t="n"/>
      <c r="H388" s="12" t="n"/>
      <c r="I388" s="12" t="n"/>
      <c r="J388" s="13" t="n"/>
      <c r="K388" s="13" t="n"/>
      <c r="L388" s="13" t="n"/>
      <c r="M388" s="13" t="n"/>
      <c r="N388" s="12" t="n"/>
      <c r="O388" s="12" t="n"/>
      <c r="P388" s="14">
        <f>IF(N388="","",IF(N388="SL",-1,K388/J388))</f>
        <v/>
      </c>
      <c r="Q388" s="14">
        <f>IF(N388="","",IF(OR(N388="SL",N388="TP0"),-1,L388/J388))</f>
        <v/>
      </c>
      <c r="R388" s="14">
        <f>IF(N388="","",IF(N388="TP2",M388/J388,-1))</f>
        <v/>
      </c>
      <c r="S388" s="14">
        <f>IF(N388="","",IF(N388="SL",-1,IF(N388="TP0",0.5*K388/J388,0.5*(K388+L388)/J388)))</f>
        <v/>
      </c>
      <c r="T388" s="14">
        <f>IF(N388="","",IF(N388="SL",-1,IF(N388="TP0",0.5*K388/J388-0.5,0.5*(K388+L388)/J388)))</f>
        <v/>
      </c>
      <c r="U388" s="15">
        <f>IF(P388="","",P388*J388/100*Config!$B$4)</f>
        <v/>
      </c>
      <c r="V388" s="15">
        <f>IF(Q388="","",Q388*J388/100*Config!$B$4)</f>
        <v/>
      </c>
      <c r="W388" s="15">
        <f>IF(R388="","",R388*J388/100*Config!$B$4)</f>
        <v/>
      </c>
      <c r="X388" s="15">
        <f>IF(S388="","",S388*J388/100*Config!$B$4)</f>
        <v/>
      </c>
      <c r="Y388" s="15">
        <f>IF(T388="","",T388*J388/100*Config!$B$4)</f>
        <v/>
      </c>
      <c r="Z388" s="15">
        <f>IF(U388="","",Config!$B$4 + SUM($U$2:U388))</f>
        <v/>
      </c>
      <c r="AA388" s="15">
        <f>IF(V388="","",Config!$B$4 + SUM($V$2:V388))</f>
        <v/>
      </c>
      <c r="AB388" s="15">
        <f>IF(W388="","",Config!$B$4 + SUM($W$2:W388))</f>
        <v/>
      </c>
      <c r="AC388" s="15">
        <f>IF(X388="","",Config!$B$4 + SUM($X$2:X388))</f>
        <v/>
      </c>
      <c r="AD388" s="15">
        <f>IF(Y388="","",Config!$B$4 + SUM($Y$2:Y388))</f>
        <v/>
      </c>
      <c r="AE388" s="15">
        <f>IF(P388="","",P388*J388/100*Config!$B$11)</f>
        <v/>
      </c>
      <c r="AF388" s="15">
        <f>IF(Q388="","",Q388*J388/100*Config!$B$11)</f>
        <v/>
      </c>
      <c r="AG388" s="15">
        <f>IF(R388="","",R388*J388/100*Config!$B$11)</f>
        <v/>
      </c>
      <c r="AH388" s="15">
        <f>IF(S388="","",S388*J388/100*Config!$B$11)</f>
        <v/>
      </c>
      <c r="AI388" s="15">
        <f>IF(T388="","",T388*J388/100*Config!$B$11)</f>
        <v/>
      </c>
      <c r="AJ388" s="15">
        <f>IF(AE388="","",Config!$B$9 + SUM($AE$2:AE388))</f>
        <v/>
      </c>
      <c r="AK388" s="15">
        <f>IF(AF388="","",Config!$B$9 + SUM($AF$2:AF388))</f>
        <v/>
      </c>
      <c r="AL388" s="15">
        <f>IF(AG388="","",Config!$B$9 + SUM($AG$2:AG388))</f>
        <v/>
      </c>
      <c r="AM388" s="15">
        <f>IF(AH388="","",Config!$B$9 + SUM($AH$2:AH388))</f>
        <v/>
      </c>
      <c r="AN388" s="15">
        <f>IF(AI388="","",Config!$B$9 + SUM($AI$2:AI388))</f>
        <v/>
      </c>
      <c r="AO388" s="16">
        <f>IF(P388="","",IF(P388&gt;0,1,0))</f>
        <v/>
      </c>
      <c r="AP388" s="16">
        <f>IF(Q388="","",IF(Q388&gt;0,1,0))</f>
        <v/>
      </c>
      <c r="AQ388" s="16">
        <f>IF(R388="","",IF(R388&gt;0,1,0))</f>
        <v/>
      </c>
      <c r="AR388" s="16">
        <f>IF(S388="","",IF(S388&gt;0,1,0))</f>
        <v/>
      </c>
      <c r="AS388" s="16">
        <f>IF(T388="","",IF(T388&gt;0,1,0))</f>
        <v/>
      </c>
      <c r="AT388" s="17">
        <f>IF(Z388="","",IF(AT387="",Z388,MAX(AT387,Z388)))</f>
        <v/>
      </c>
      <c r="AU388" s="17">
        <f>IF(AA388="","",IF(AU387="",AA388,MAX(AU387,AA388)))</f>
        <v/>
      </c>
      <c r="AV388" s="17">
        <f>IF(AB388="","",IF(AV387="",AB388,MAX(AV387,AB388)))</f>
        <v/>
      </c>
      <c r="AW388" s="17">
        <f>IF(AC388="","",IF(AW387="",AC388,MAX(AW387,AC388)))</f>
        <v/>
      </c>
      <c r="AX388" s="17">
        <f>IF(AD388="","",IF(AX387="",AD388,MAX(AX387,AD388)))</f>
        <v/>
      </c>
      <c r="AY388" s="17">
        <f>IF(Z388="","",AT388-Z388)</f>
        <v/>
      </c>
      <c r="AZ388" s="17">
        <f>IF(AA388="","",AU388-AA388)</f>
        <v/>
      </c>
      <c r="BA388" s="17">
        <f>IF(AB388="","",AV388-AB388)</f>
        <v/>
      </c>
      <c r="BB388" s="17">
        <f>IF(AC388="","",AW388-AC388)</f>
        <v/>
      </c>
      <c r="BC388" s="17">
        <f>IF(AD388="","",AX388-AD388)</f>
        <v/>
      </c>
      <c r="BD388" s="17">
        <f>IF(OR(AE388="",B388=""),"",SUMIFS($AE$2:AE388,$B$2:B388,B388))</f>
        <v/>
      </c>
      <c r="BE388" s="17">
        <f>IF(OR(AF388="",B388=""),"",SUMIFS($AF$2:AF388,$B$2:B388,B388))</f>
        <v/>
      </c>
      <c r="BF388" s="17">
        <f>IF(OR(AG388="",B388=""),"",SUMIFS($AG$2:AG388,$B$2:B388,B388))</f>
        <v/>
      </c>
      <c r="BG388" s="17">
        <f>IF(OR(AH388="",B388=""),"",SUMIFS($AH$2:AH388,$B$2:B388,B388))</f>
        <v/>
      </c>
      <c r="BH388" s="17">
        <f>IF(OR(AI388="",B388=""),"",SUMIFS($AI$2:AI388,$B$2:B388,B388))</f>
        <v/>
      </c>
      <c r="BI388" s="17">
        <f>IF(AJ388="","",IF(BI387="",AJ388,MAX(BI387,AJ388)))</f>
        <v/>
      </c>
      <c r="BJ388" s="17">
        <f>IF(AK388="","",IF(BJ387="",AK388,MAX(BJ387,AK388)))</f>
        <v/>
      </c>
      <c r="BK388" s="17">
        <f>IF(AL388="","",IF(BK387="",AL388,MAX(BK387,AL388)))</f>
        <v/>
      </c>
      <c r="BL388" s="17">
        <f>IF(AM388="","",IF(BL387="",AM388,MAX(BL387,AM388)))</f>
        <v/>
      </c>
      <c r="BM388" s="17">
        <f>IF(AN388="","",IF(BM387="",AN388,MAX(BM387,AN388)))</f>
        <v/>
      </c>
      <c r="BN388" s="17">
        <f>IF(AJ388="","",BI388-AJ388)</f>
        <v/>
      </c>
      <c r="BO388" s="17">
        <f>IF(AK388="","",BJ388-AK388)</f>
        <v/>
      </c>
      <c r="BP388" s="17">
        <f>IF(AL388="","",BK388-AL388)</f>
        <v/>
      </c>
      <c r="BQ388" s="17">
        <f>IF(AM388="","",BL388-AM388)</f>
        <v/>
      </c>
      <c r="BR388" s="17">
        <f>IF(AN388="","",BM388-AN388)</f>
        <v/>
      </c>
    </row>
    <row r="389">
      <c r="A389">
        <f>ROW()-1</f>
        <v/>
      </c>
      <c r="B389" s="9" t="n"/>
      <c r="C389" s="12" t="n"/>
      <c r="D389" s="11">
        <f>IF(B389="","",CHOOSE(WEEKDAY(B389,2),"Lu","Ma","Mi","Jo","Vi","Sa","Du"))</f>
        <v/>
      </c>
      <c r="E389" s="11">
        <f>IF(OR(B389="",C389=""),"",IF(OR(WEEKDAY(B389,2)=1,WEEKDAY(B389,2)=5),"D",IF(AND(C389&gt;=TIME(15,30,0),C389&lt;TIME(16,30,0)),"C",IF(AND(AND(WEEKDAY(B389,2)&gt;=2,WEEKDAY(B389,2)&lt;=4),C389&gt;=TIME(16,35,0),C389&lt;TIME(17,0,0)),"A1",IF(AND(AND(WEEKDAY(B389,2)&gt;=2,WEEKDAY(B389,2)&lt;=4),C389&gt;=TIME(17,0,0),C389&lt;TIME(18,0,0)),"A2",IF(AND(AND(WEEKDAY(B389,2)&gt;=2,WEEKDAY(B389,2)&lt;=4),C389&gt;=TIME(18,0,0),C389&lt;TIME(19,0,0)),"A3",IF(AND(AND(WEEKDAY(B389,2)&gt;=2,WEEKDAY(B389,2)&lt;=4),C389&gt;=TIME(22,0,0),C389&lt;TIME(22,45,0)),"B","Other")))))))</f>
        <v/>
      </c>
      <c r="F389" s="12" t="n"/>
      <c r="G389" s="12" t="n"/>
      <c r="H389" s="12" t="n"/>
      <c r="I389" s="12" t="n"/>
      <c r="J389" s="13" t="n"/>
      <c r="K389" s="13" t="n"/>
      <c r="L389" s="13" t="n"/>
      <c r="M389" s="13" t="n"/>
      <c r="N389" s="12" t="n"/>
      <c r="O389" s="12" t="n"/>
      <c r="P389" s="14">
        <f>IF(N389="","",IF(N389="SL",-1,K389/J389))</f>
        <v/>
      </c>
      <c r="Q389" s="14">
        <f>IF(N389="","",IF(OR(N389="SL",N389="TP0"),-1,L389/J389))</f>
        <v/>
      </c>
      <c r="R389" s="14">
        <f>IF(N389="","",IF(N389="TP2",M389/J389,-1))</f>
        <v/>
      </c>
      <c r="S389" s="14">
        <f>IF(N389="","",IF(N389="SL",-1,IF(N389="TP0",0.5*K389/J389,0.5*(K389+L389)/J389)))</f>
        <v/>
      </c>
      <c r="T389" s="14">
        <f>IF(N389="","",IF(N389="SL",-1,IF(N389="TP0",0.5*K389/J389-0.5,0.5*(K389+L389)/J389)))</f>
        <v/>
      </c>
      <c r="U389" s="15">
        <f>IF(P389="","",P389*J389/100*Config!$B$4)</f>
        <v/>
      </c>
      <c r="V389" s="15">
        <f>IF(Q389="","",Q389*J389/100*Config!$B$4)</f>
        <v/>
      </c>
      <c r="W389" s="15">
        <f>IF(R389="","",R389*J389/100*Config!$B$4)</f>
        <v/>
      </c>
      <c r="X389" s="15">
        <f>IF(S389="","",S389*J389/100*Config!$B$4)</f>
        <v/>
      </c>
      <c r="Y389" s="15">
        <f>IF(T389="","",T389*J389/100*Config!$B$4)</f>
        <v/>
      </c>
      <c r="Z389" s="15">
        <f>IF(U389="","",Config!$B$4 + SUM($U$2:U389))</f>
        <v/>
      </c>
      <c r="AA389" s="15">
        <f>IF(V389="","",Config!$B$4 + SUM($V$2:V389))</f>
        <v/>
      </c>
      <c r="AB389" s="15">
        <f>IF(W389="","",Config!$B$4 + SUM($W$2:W389))</f>
        <v/>
      </c>
      <c r="AC389" s="15">
        <f>IF(X389="","",Config!$B$4 + SUM($X$2:X389))</f>
        <v/>
      </c>
      <c r="AD389" s="15">
        <f>IF(Y389="","",Config!$B$4 + SUM($Y$2:Y389))</f>
        <v/>
      </c>
      <c r="AE389" s="15">
        <f>IF(P389="","",P389*J389/100*Config!$B$11)</f>
        <v/>
      </c>
      <c r="AF389" s="15">
        <f>IF(Q389="","",Q389*J389/100*Config!$B$11)</f>
        <v/>
      </c>
      <c r="AG389" s="15">
        <f>IF(R389="","",R389*J389/100*Config!$B$11)</f>
        <v/>
      </c>
      <c r="AH389" s="15">
        <f>IF(S389="","",S389*J389/100*Config!$B$11)</f>
        <v/>
      </c>
      <c r="AI389" s="15">
        <f>IF(T389="","",T389*J389/100*Config!$B$11)</f>
        <v/>
      </c>
      <c r="AJ389" s="15">
        <f>IF(AE389="","",Config!$B$9 + SUM($AE$2:AE389))</f>
        <v/>
      </c>
      <c r="AK389" s="15">
        <f>IF(AF389="","",Config!$B$9 + SUM($AF$2:AF389))</f>
        <v/>
      </c>
      <c r="AL389" s="15">
        <f>IF(AG389="","",Config!$B$9 + SUM($AG$2:AG389))</f>
        <v/>
      </c>
      <c r="AM389" s="15">
        <f>IF(AH389="","",Config!$B$9 + SUM($AH$2:AH389))</f>
        <v/>
      </c>
      <c r="AN389" s="15">
        <f>IF(AI389="","",Config!$B$9 + SUM($AI$2:AI389))</f>
        <v/>
      </c>
      <c r="AO389" s="16">
        <f>IF(P389="","",IF(P389&gt;0,1,0))</f>
        <v/>
      </c>
      <c r="AP389" s="16">
        <f>IF(Q389="","",IF(Q389&gt;0,1,0))</f>
        <v/>
      </c>
      <c r="AQ389" s="16">
        <f>IF(R389="","",IF(R389&gt;0,1,0))</f>
        <v/>
      </c>
      <c r="AR389" s="16">
        <f>IF(S389="","",IF(S389&gt;0,1,0))</f>
        <v/>
      </c>
      <c r="AS389" s="16">
        <f>IF(T389="","",IF(T389&gt;0,1,0))</f>
        <v/>
      </c>
      <c r="AT389" s="17">
        <f>IF(Z389="","",IF(AT388="",Z389,MAX(AT388,Z389)))</f>
        <v/>
      </c>
      <c r="AU389" s="17">
        <f>IF(AA389="","",IF(AU388="",AA389,MAX(AU388,AA389)))</f>
        <v/>
      </c>
      <c r="AV389" s="17">
        <f>IF(AB389="","",IF(AV388="",AB389,MAX(AV388,AB389)))</f>
        <v/>
      </c>
      <c r="AW389" s="17">
        <f>IF(AC389="","",IF(AW388="",AC389,MAX(AW388,AC389)))</f>
        <v/>
      </c>
      <c r="AX389" s="17">
        <f>IF(AD389="","",IF(AX388="",AD389,MAX(AX388,AD389)))</f>
        <v/>
      </c>
      <c r="AY389" s="17">
        <f>IF(Z389="","",AT389-Z389)</f>
        <v/>
      </c>
      <c r="AZ389" s="17">
        <f>IF(AA389="","",AU389-AA389)</f>
        <v/>
      </c>
      <c r="BA389" s="17">
        <f>IF(AB389="","",AV389-AB389)</f>
        <v/>
      </c>
      <c r="BB389" s="17">
        <f>IF(AC389="","",AW389-AC389)</f>
        <v/>
      </c>
      <c r="BC389" s="17">
        <f>IF(AD389="","",AX389-AD389)</f>
        <v/>
      </c>
      <c r="BD389" s="17">
        <f>IF(OR(AE389="",B389=""),"",SUMIFS($AE$2:AE389,$B$2:B389,B389))</f>
        <v/>
      </c>
      <c r="BE389" s="17">
        <f>IF(OR(AF389="",B389=""),"",SUMIFS($AF$2:AF389,$B$2:B389,B389))</f>
        <v/>
      </c>
      <c r="BF389" s="17">
        <f>IF(OR(AG389="",B389=""),"",SUMIFS($AG$2:AG389,$B$2:B389,B389))</f>
        <v/>
      </c>
      <c r="BG389" s="17">
        <f>IF(OR(AH389="",B389=""),"",SUMIFS($AH$2:AH389,$B$2:B389,B389))</f>
        <v/>
      </c>
      <c r="BH389" s="17">
        <f>IF(OR(AI389="",B389=""),"",SUMIFS($AI$2:AI389,$B$2:B389,B389))</f>
        <v/>
      </c>
      <c r="BI389" s="17">
        <f>IF(AJ389="","",IF(BI388="",AJ389,MAX(BI388,AJ389)))</f>
        <v/>
      </c>
      <c r="BJ389" s="17">
        <f>IF(AK389="","",IF(BJ388="",AK389,MAX(BJ388,AK389)))</f>
        <v/>
      </c>
      <c r="BK389" s="17">
        <f>IF(AL389="","",IF(BK388="",AL389,MAX(BK388,AL389)))</f>
        <v/>
      </c>
      <c r="BL389" s="17">
        <f>IF(AM389="","",IF(BL388="",AM389,MAX(BL388,AM389)))</f>
        <v/>
      </c>
      <c r="BM389" s="17">
        <f>IF(AN389="","",IF(BM388="",AN389,MAX(BM388,AN389)))</f>
        <v/>
      </c>
      <c r="BN389" s="17">
        <f>IF(AJ389="","",BI389-AJ389)</f>
        <v/>
      </c>
      <c r="BO389" s="17">
        <f>IF(AK389="","",BJ389-AK389)</f>
        <v/>
      </c>
      <c r="BP389" s="17">
        <f>IF(AL389="","",BK389-AL389)</f>
        <v/>
      </c>
      <c r="BQ389" s="17">
        <f>IF(AM389="","",BL389-AM389)</f>
        <v/>
      </c>
      <c r="BR389" s="17">
        <f>IF(AN389="","",BM389-AN389)</f>
        <v/>
      </c>
    </row>
    <row r="390">
      <c r="A390">
        <f>ROW()-1</f>
        <v/>
      </c>
      <c r="B390" s="9" t="n"/>
      <c r="C390" s="12" t="n"/>
      <c r="D390" s="11">
        <f>IF(B390="","",CHOOSE(WEEKDAY(B390,2),"Lu","Ma","Mi","Jo","Vi","Sa","Du"))</f>
        <v/>
      </c>
      <c r="E390" s="11">
        <f>IF(OR(B390="",C390=""),"",IF(OR(WEEKDAY(B390,2)=1,WEEKDAY(B390,2)=5),"D",IF(AND(C390&gt;=TIME(15,30,0),C390&lt;TIME(16,30,0)),"C",IF(AND(AND(WEEKDAY(B390,2)&gt;=2,WEEKDAY(B390,2)&lt;=4),C390&gt;=TIME(16,35,0),C390&lt;TIME(17,0,0)),"A1",IF(AND(AND(WEEKDAY(B390,2)&gt;=2,WEEKDAY(B390,2)&lt;=4),C390&gt;=TIME(17,0,0),C390&lt;TIME(18,0,0)),"A2",IF(AND(AND(WEEKDAY(B390,2)&gt;=2,WEEKDAY(B390,2)&lt;=4),C390&gt;=TIME(18,0,0),C390&lt;TIME(19,0,0)),"A3",IF(AND(AND(WEEKDAY(B390,2)&gt;=2,WEEKDAY(B390,2)&lt;=4),C390&gt;=TIME(22,0,0),C390&lt;TIME(22,45,0)),"B","Other")))))))</f>
        <v/>
      </c>
      <c r="F390" s="12" t="n"/>
      <c r="G390" s="12" t="n"/>
      <c r="H390" s="12" t="n"/>
      <c r="I390" s="12" t="n"/>
      <c r="J390" s="13" t="n"/>
      <c r="K390" s="13" t="n"/>
      <c r="L390" s="13" t="n"/>
      <c r="M390" s="13" t="n"/>
      <c r="N390" s="12" t="n"/>
      <c r="O390" s="12" t="n"/>
      <c r="P390" s="14">
        <f>IF(N390="","",IF(N390="SL",-1,K390/J390))</f>
        <v/>
      </c>
      <c r="Q390" s="14">
        <f>IF(N390="","",IF(OR(N390="SL",N390="TP0"),-1,L390/J390))</f>
        <v/>
      </c>
      <c r="R390" s="14">
        <f>IF(N390="","",IF(N390="TP2",M390/J390,-1))</f>
        <v/>
      </c>
      <c r="S390" s="14">
        <f>IF(N390="","",IF(N390="SL",-1,IF(N390="TP0",0.5*K390/J390,0.5*(K390+L390)/J390)))</f>
        <v/>
      </c>
      <c r="T390" s="14">
        <f>IF(N390="","",IF(N390="SL",-1,IF(N390="TP0",0.5*K390/J390-0.5,0.5*(K390+L390)/J390)))</f>
        <v/>
      </c>
      <c r="U390" s="15">
        <f>IF(P390="","",P390*J390/100*Config!$B$4)</f>
        <v/>
      </c>
      <c r="V390" s="15">
        <f>IF(Q390="","",Q390*J390/100*Config!$B$4)</f>
        <v/>
      </c>
      <c r="W390" s="15">
        <f>IF(R390="","",R390*J390/100*Config!$B$4)</f>
        <v/>
      </c>
      <c r="X390" s="15">
        <f>IF(S390="","",S390*J390/100*Config!$B$4)</f>
        <v/>
      </c>
      <c r="Y390" s="15">
        <f>IF(T390="","",T390*J390/100*Config!$B$4)</f>
        <v/>
      </c>
      <c r="Z390" s="15">
        <f>IF(U390="","",Config!$B$4 + SUM($U$2:U390))</f>
        <v/>
      </c>
      <c r="AA390" s="15">
        <f>IF(V390="","",Config!$B$4 + SUM($V$2:V390))</f>
        <v/>
      </c>
      <c r="AB390" s="15">
        <f>IF(W390="","",Config!$B$4 + SUM($W$2:W390))</f>
        <v/>
      </c>
      <c r="AC390" s="15">
        <f>IF(X390="","",Config!$B$4 + SUM($X$2:X390))</f>
        <v/>
      </c>
      <c r="AD390" s="15">
        <f>IF(Y390="","",Config!$B$4 + SUM($Y$2:Y390))</f>
        <v/>
      </c>
      <c r="AE390" s="15">
        <f>IF(P390="","",P390*J390/100*Config!$B$11)</f>
        <v/>
      </c>
      <c r="AF390" s="15">
        <f>IF(Q390="","",Q390*J390/100*Config!$B$11)</f>
        <v/>
      </c>
      <c r="AG390" s="15">
        <f>IF(R390="","",R390*J390/100*Config!$B$11)</f>
        <v/>
      </c>
      <c r="AH390" s="15">
        <f>IF(S390="","",S390*J390/100*Config!$B$11)</f>
        <v/>
      </c>
      <c r="AI390" s="15">
        <f>IF(T390="","",T390*J390/100*Config!$B$11)</f>
        <v/>
      </c>
      <c r="AJ390" s="15">
        <f>IF(AE390="","",Config!$B$9 + SUM($AE$2:AE390))</f>
        <v/>
      </c>
      <c r="AK390" s="15">
        <f>IF(AF390="","",Config!$B$9 + SUM($AF$2:AF390))</f>
        <v/>
      </c>
      <c r="AL390" s="15">
        <f>IF(AG390="","",Config!$B$9 + SUM($AG$2:AG390))</f>
        <v/>
      </c>
      <c r="AM390" s="15">
        <f>IF(AH390="","",Config!$B$9 + SUM($AH$2:AH390))</f>
        <v/>
      </c>
      <c r="AN390" s="15">
        <f>IF(AI390="","",Config!$B$9 + SUM($AI$2:AI390))</f>
        <v/>
      </c>
      <c r="AO390" s="16">
        <f>IF(P390="","",IF(P390&gt;0,1,0))</f>
        <v/>
      </c>
      <c r="AP390" s="16">
        <f>IF(Q390="","",IF(Q390&gt;0,1,0))</f>
        <v/>
      </c>
      <c r="AQ390" s="16">
        <f>IF(R390="","",IF(R390&gt;0,1,0))</f>
        <v/>
      </c>
      <c r="AR390" s="16">
        <f>IF(S390="","",IF(S390&gt;0,1,0))</f>
        <v/>
      </c>
      <c r="AS390" s="16">
        <f>IF(T390="","",IF(T390&gt;0,1,0))</f>
        <v/>
      </c>
      <c r="AT390" s="17">
        <f>IF(Z390="","",IF(AT389="",Z390,MAX(AT389,Z390)))</f>
        <v/>
      </c>
      <c r="AU390" s="17">
        <f>IF(AA390="","",IF(AU389="",AA390,MAX(AU389,AA390)))</f>
        <v/>
      </c>
      <c r="AV390" s="17">
        <f>IF(AB390="","",IF(AV389="",AB390,MAX(AV389,AB390)))</f>
        <v/>
      </c>
      <c r="AW390" s="17">
        <f>IF(AC390="","",IF(AW389="",AC390,MAX(AW389,AC390)))</f>
        <v/>
      </c>
      <c r="AX390" s="17">
        <f>IF(AD390="","",IF(AX389="",AD390,MAX(AX389,AD390)))</f>
        <v/>
      </c>
      <c r="AY390" s="17">
        <f>IF(Z390="","",AT390-Z390)</f>
        <v/>
      </c>
      <c r="AZ390" s="17">
        <f>IF(AA390="","",AU390-AA390)</f>
        <v/>
      </c>
      <c r="BA390" s="17">
        <f>IF(AB390="","",AV390-AB390)</f>
        <v/>
      </c>
      <c r="BB390" s="17">
        <f>IF(AC390="","",AW390-AC390)</f>
        <v/>
      </c>
      <c r="BC390" s="17">
        <f>IF(AD390="","",AX390-AD390)</f>
        <v/>
      </c>
      <c r="BD390" s="17">
        <f>IF(OR(AE390="",B390=""),"",SUMIFS($AE$2:AE390,$B$2:B390,B390))</f>
        <v/>
      </c>
      <c r="BE390" s="17">
        <f>IF(OR(AF390="",B390=""),"",SUMIFS($AF$2:AF390,$B$2:B390,B390))</f>
        <v/>
      </c>
      <c r="BF390" s="17">
        <f>IF(OR(AG390="",B390=""),"",SUMIFS($AG$2:AG390,$B$2:B390,B390))</f>
        <v/>
      </c>
      <c r="BG390" s="17">
        <f>IF(OR(AH390="",B390=""),"",SUMIFS($AH$2:AH390,$B$2:B390,B390))</f>
        <v/>
      </c>
      <c r="BH390" s="17">
        <f>IF(OR(AI390="",B390=""),"",SUMIFS($AI$2:AI390,$B$2:B390,B390))</f>
        <v/>
      </c>
      <c r="BI390" s="17">
        <f>IF(AJ390="","",IF(BI389="",AJ390,MAX(BI389,AJ390)))</f>
        <v/>
      </c>
      <c r="BJ390" s="17">
        <f>IF(AK390="","",IF(BJ389="",AK390,MAX(BJ389,AK390)))</f>
        <v/>
      </c>
      <c r="BK390" s="17">
        <f>IF(AL390="","",IF(BK389="",AL390,MAX(BK389,AL390)))</f>
        <v/>
      </c>
      <c r="BL390" s="17">
        <f>IF(AM390="","",IF(BL389="",AM390,MAX(BL389,AM390)))</f>
        <v/>
      </c>
      <c r="BM390" s="17">
        <f>IF(AN390="","",IF(BM389="",AN390,MAX(BM389,AN390)))</f>
        <v/>
      </c>
      <c r="BN390" s="17">
        <f>IF(AJ390="","",BI390-AJ390)</f>
        <v/>
      </c>
      <c r="BO390" s="17">
        <f>IF(AK390="","",BJ390-AK390)</f>
        <v/>
      </c>
      <c r="BP390" s="17">
        <f>IF(AL390="","",BK390-AL390)</f>
        <v/>
      </c>
      <c r="BQ390" s="17">
        <f>IF(AM390="","",BL390-AM390)</f>
        <v/>
      </c>
      <c r="BR390" s="17">
        <f>IF(AN390="","",BM390-AN390)</f>
        <v/>
      </c>
    </row>
    <row r="391">
      <c r="A391">
        <f>ROW()-1</f>
        <v/>
      </c>
      <c r="B391" s="9" t="n"/>
      <c r="C391" s="12" t="n"/>
      <c r="D391" s="11">
        <f>IF(B391="","",CHOOSE(WEEKDAY(B391,2),"Lu","Ma","Mi","Jo","Vi","Sa","Du"))</f>
        <v/>
      </c>
      <c r="E391" s="11">
        <f>IF(OR(B391="",C391=""),"",IF(OR(WEEKDAY(B391,2)=1,WEEKDAY(B391,2)=5),"D",IF(AND(C391&gt;=TIME(15,30,0),C391&lt;TIME(16,30,0)),"C",IF(AND(AND(WEEKDAY(B391,2)&gt;=2,WEEKDAY(B391,2)&lt;=4),C391&gt;=TIME(16,35,0),C391&lt;TIME(17,0,0)),"A1",IF(AND(AND(WEEKDAY(B391,2)&gt;=2,WEEKDAY(B391,2)&lt;=4),C391&gt;=TIME(17,0,0),C391&lt;TIME(18,0,0)),"A2",IF(AND(AND(WEEKDAY(B391,2)&gt;=2,WEEKDAY(B391,2)&lt;=4),C391&gt;=TIME(18,0,0),C391&lt;TIME(19,0,0)),"A3",IF(AND(AND(WEEKDAY(B391,2)&gt;=2,WEEKDAY(B391,2)&lt;=4),C391&gt;=TIME(22,0,0),C391&lt;TIME(22,45,0)),"B","Other")))))))</f>
        <v/>
      </c>
      <c r="F391" s="12" t="n"/>
      <c r="G391" s="12" t="n"/>
      <c r="H391" s="12" t="n"/>
      <c r="I391" s="12" t="n"/>
      <c r="J391" s="13" t="n"/>
      <c r="K391" s="13" t="n"/>
      <c r="L391" s="13" t="n"/>
      <c r="M391" s="13" t="n"/>
      <c r="N391" s="12" t="n"/>
      <c r="O391" s="12" t="n"/>
      <c r="P391" s="14">
        <f>IF(N391="","",IF(N391="SL",-1,K391/J391))</f>
        <v/>
      </c>
      <c r="Q391" s="14">
        <f>IF(N391="","",IF(OR(N391="SL",N391="TP0"),-1,L391/J391))</f>
        <v/>
      </c>
      <c r="R391" s="14">
        <f>IF(N391="","",IF(N391="TP2",M391/J391,-1))</f>
        <v/>
      </c>
      <c r="S391" s="14">
        <f>IF(N391="","",IF(N391="SL",-1,IF(N391="TP0",0.5*K391/J391,0.5*(K391+L391)/J391)))</f>
        <v/>
      </c>
      <c r="T391" s="14">
        <f>IF(N391="","",IF(N391="SL",-1,IF(N391="TP0",0.5*K391/J391-0.5,0.5*(K391+L391)/J391)))</f>
        <v/>
      </c>
      <c r="U391" s="15">
        <f>IF(P391="","",P391*J391/100*Config!$B$4)</f>
        <v/>
      </c>
      <c r="V391" s="15">
        <f>IF(Q391="","",Q391*J391/100*Config!$B$4)</f>
        <v/>
      </c>
      <c r="W391" s="15">
        <f>IF(R391="","",R391*J391/100*Config!$B$4)</f>
        <v/>
      </c>
      <c r="X391" s="15">
        <f>IF(S391="","",S391*J391/100*Config!$B$4)</f>
        <v/>
      </c>
      <c r="Y391" s="15">
        <f>IF(T391="","",T391*J391/100*Config!$B$4)</f>
        <v/>
      </c>
      <c r="Z391" s="15">
        <f>IF(U391="","",Config!$B$4 + SUM($U$2:U391))</f>
        <v/>
      </c>
      <c r="AA391" s="15">
        <f>IF(V391="","",Config!$B$4 + SUM($V$2:V391))</f>
        <v/>
      </c>
      <c r="AB391" s="15">
        <f>IF(W391="","",Config!$B$4 + SUM($W$2:W391))</f>
        <v/>
      </c>
      <c r="AC391" s="15">
        <f>IF(X391="","",Config!$B$4 + SUM($X$2:X391))</f>
        <v/>
      </c>
      <c r="AD391" s="15">
        <f>IF(Y391="","",Config!$B$4 + SUM($Y$2:Y391))</f>
        <v/>
      </c>
      <c r="AE391" s="15">
        <f>IF(P391="","",P391*J391/100*Config!$B$11)</f>
        <v/>
      </c>
      <c r="AF391" s="15">
        <f>IF(Q391="","",Q391*J391/100*Config!$B$11)</f>
        <v/>
      </c>
      <c r="AG391" s="15">
        <f>IF(R391="","",R391*J391/100*Config!$B$11)</f>
        <v/>
      </c>
      <c r="AH391" s="15">
        <f>IF(S391="","",S391*J391/100*Config!$B$11)</f>
        <v/>
      </c>
      <c r="AI391" s="15">
        <f>IF(T391="","",T391*J391/100*Config!$B$11)</f>
        <v/>
      </c>
      <c r="AJ391" s="15">
        <f>IF(AE391="","",Config!$B$9 + SUM($AE$2:AE391))</f>
        <v/>
      </c>
      <c r="AK391" s="15">
        <f>IF(AF391="","",Config!$B$9 + SUM($AF$2:AF391))</f>
        <v/>
      </c>
      <c r="AL391" s="15">
        <f>IF(AG391="","",Config!$B$9 + SUM($AG$2:AG391))</f>
        <v/>
      </c>
      <c r="AM391" s="15">
        <f>IF(AH391="","",Config!$B$9 + SUM($AH$2:AH391))</f>
        <v/>
      </c>
      <c r="AN391" s="15">
        <f>IF(AI391="","",Config!$B$9 + SUM($AI$2:AI391))</f>
        <v/>
      </c>
      <c r="AO391" s="16">
        <f>IF(P391="","",IF(P391&gt;0,1,0))</f>
        <v/>
      </c>
      <c r="AP391" s="16">
        <f>IF(Q391="","",IF(Q391&gt;0,1,0))</f>
        <v/>
      </c>
      <c r="AQ391" s="16">
        <f>IF(R391="","",IF(R391&gt;0,1,0))</f>
        <v/>
      </c>
      <c r="AR391" s="16">
        <f>IF(S391="","",IF(S391&gt;0,1,0))</f>
        <v/>
      </c>
      <c r="AS391" s="16">
        <f>IF(T391="","",IF(T391&gt;0,1,0))</f>
        <v/>
      </c>
      <c r="AT391" s="17">
        <f>IF(Z391="","",IF(AT390="",Z391,MAX(AT390,Z391)))</f>
        <v/>
      </c>
      <c r="AU391" s="17">
        <f>IF(AA391="","",IF(AU390="",AA391,MAX(AU390,AA391)))</f>
        <v/>
      </c>
      <c r="AV391" s="17">
        <f>IF(AB391="","",IF(AV390="",AB391,MAX(AV390,AB391)))</f>
        <v/>
      </c>
      <c r="AW391" s="17">
        <f>IF(AC391="","",IF(AW390="",AC391,MAX(AW390,AC391)))</f>
        <v/>
      </c>
      <c r="AX391" s="17">
        <f>IF(AD391="","",IF(AX390="",AD391,MAX(AX390,AD391)))</f>
        <v/>
      </c>
      <c r="AY391" s="17">
        <f>IF(Z391="","",AT391-Z391)</f>
        <v/>
      </c>
      <c r="AZ391" s="17">
        <f>IF(AA391="","",AU391-AA391)</f>
        <v/>
      </c>
      <c r="BA391" s="17">
        <f>IF(AB391="","",AV391-AB391)</f>
        <v/>
      </c>
      <c r="BB391" s="17">
        <f>IF(AC391="","",AW391-AC391)</f>
        <v/>
      </c>
      <c r="BC391" s="17">
        <f>IF(AD391="","",AX391-AD391)</f>
        <v/>
      </c>
      <c r="BD391" s="17">
        <f>IF(OR(AE391="",B391=""),"",SUMIFS($AE$2:AE391,$B$2:B391,B391))</f>
        <v/>
      </c>
      <c r="BE391" s="17">
        <f>IF(OR(AF391="",B391=""),"",SUMIFS($AF$2:AF391,$B$2:B391,B391))</f>
        <v/>
      </c>
      <c r="BF391" s="17">
        <f>IF(OR(AG391="",B391=""),"",SUMIFS($AG$2:AG391,$B$2:B391,B391))</f>
        <v/>
      </c>
      <c r="BG391" s="17">
        <f>IF(OR(AH391="",B391=""),"",SUMIFS($AH$2:AH391,$B$2:B391,B391))</f>
        <v/>
      </c>
      <c r="BH391" s="17">
        <f>IF(OR(AI391="",B391=""),"",SUMIFS($AI$2:AI391,$B$2:B391,B391))</f>
        <v/>
      </c>
      <c r="BI391" s="17">
        <f>IF(AJ391="","",IF(BI390="",AJ391,MAX(BI390,AJ391)))</f>
        <v/>
      </c>
      <c r="BJ391" s="17">
        <f>IF(AK391="","",IF(BJ390="",AK391,MAX(BJ390,AK391)))</f>
        <v/>
      </c>
      <c r="BK391" s="17">
        <f>IF(AL391="","",IF(BK390="",AL391,MAX(BK390,AL391)))</f>
        <v/>
      </c>
      <c r="BL391" s="17">
        <f>IF(AM391="","",IF(BL390="",AM391,MAX(BL390,AM391)))</f>
        <v/>
      </c>
      <c r="BM391" s="17">
        <f>IF(AN391="","",IF(BM390="",AN391,MAX(BM390,AN391)))</f>
        <v/>
      </c>
      <c r="BN391" s="17">
        <f>IF(AJ391="","",BI391-AJ391)</f>
        <v/>
      </c>
      <c r="BO391" s="17">
        <f>IF(AK391="","",BJ391-AK391)</f>
        <v/>
      </c>
      <c r="BP391" s="17">
        <f>IF(AL391="","",BK391-AL391)</f>
        <v/>
      </c>
      <c r="BQ391" s="17">
        <f>IF(AM391="","",BL391-AM391)</f>
        <v/>
      </c>
      <c r="BR391" s="17">
        <f>IF(AN391="","",BM391-AN391)</f>
        <v/>
      </c>
    </row>
    <row r="392">
      <c r="A392">
        <f>ROW()-1</f>
        <v/>
      </c>
      <c r="B392" s="9" t="n"/>
      <c r="C392" s="12" t="n"/>
      <c r="D392" s="11">
        <f>IF(B392="","",CHOOSE(WEEKDAY(B392,2),"Lu","Ma","Mi","Jo","Vi","Sa","Du"))</f>
        <v/>
      </c>
      <c r="E392" s="11">
        <f>IF(OR(B392="",C392=""),"",IF(OR(WEEKDAY(B392,2)=1,WEEKDAY(B392,2)=5),"D",IF(AND(C392&gt;=TIME(15,30,0),C392&lt;TIME(16,30,0)),"C",IF(AND(AND(WEEKDAY(B392,2)&gt;=2,WEEKDAY(B392,2)&lt;=4),C392&gt;=TIME(16,35,0),C392&lt;TIME(17,0,0)),"A1",IF(AND(AND(WEEKDAY(B392,2)&gt;=2,WEEKDAY(B392,2)&lt;=4),C392&gt;=TIME(17,0,0),C392&lt;TIME(18,0,0)),"A2",IF(AND(AND(WEEKDAY(B392,2)&gt;=2,WEEKDAY(B392,2)&lt;=4),C392&gt;=TIME(18,0,0),C392&lt;TIME(19,0,0)),"A3",IF(AND(AND(WEEKDAY(B392,2)&gt;=2,WEEKDAY(B392,2)&lt;=4),C392&gt;=TIME(22,0,0),C392&lt;TIME(22,45,0)),"B","Other")))))))</f>
        <v/>
      </c>
      <c r="F392" s="12" t="n"/>
      <c r="G392" s="12" t="n"/>
      <c r="H392" s="12" t="n"/>
      <c r="I392" s="12" t="n"/>
      <c r="J392" s="13" t="n"/>
      <c r="K392" s="13" t="n"/>
      <c r="L392" s="13" t="n"/>
      <c r="M392" s="13" t="n"/>
      <c r="N392" s="12" t="n"/>
      <c r="O392" s="12" t="n"/>
      <c r="P392" s="14">
        <f>IF(N392="","",IF(N392="SL",-1,K392/J392))</f>
        <v/>
      </c>
      <c r="Q392" s="14">
        <f>IF(N392="","",IF(OR(N392="SL",N392="TP0"),-1,L392/J392))</f>
        <v/>
      </c>
      <c r="R392" s="14">
        <f>IF(N392="","",IF(N392="TP2",M392/J392,-1))</f>
        <v/>
      </c>
      <c r="S392" s="14">
        <f>IF(N392="","",IF(N392="SL",-1,IF(N392="TP0",0.5*K392/J392,0.5*(K392+L392)/J392)))</f>
        <v/>
      </c>
      <c r="T392" s="14">
        <f>IF(N392="","",IF(N392="SL",-1,IF(N392="TP0",0.5*K392/J392-0.5,0.5*(K392+L392)/J392)))</f>
        <v/>
      </c>
      <c r="U392" s="15">
        <f>IF(P392="","",P392*J392/100*Config!$B$4)</f>
        <v/>
      </c>
      <c r="V392" s="15">
        <f>IF(Q392="","",Q392*J392/100*Config!$B$4)</f>
        <v/>
      </c>
      <c r="W392" s="15">
        <f>IF(R392="","",R392*J392/100*Config!$B$4)</f>
        <v/>
      </c>
      <c r="X392" s="15">
        <f>IF(S392="","",S392*J392/100*Config!$B$4)</f>
        <v/>
      </c>
      <c r="Y392" s="15">
        <f>IF(T392="","",T392*J392/100*Config!$B$4)</f>
        <v/>
      </c>
      <c r="Z392" s="15">
        <f>IF(U392="","",Config!$B$4 + SUM($U$2:U392))</f>
        <v/>
      </c>
      <c r="AA392" s="15">
        <f>IF(V392="","",Config!$B$4 + SUM($V$2:V392))</f>
        <v/>
      </c>
      <c r="AB392" s="15">
        <f>IF(W392="","",Config!$B$4 + SUM($W$2:W392))</f>
        <v/>
      </c>
      <c r="AC392" s="15">
        <f>IF(X392="","",Config!$B$4 + SUM($X$2:X392))</f>
        <v/>
      </c>
      <c r="AD392" s="15">
        <f>IF(Y392="","",Config!$B$4 + SUM($Y$2:Y392))</f>
        <v/>
      </c>
      <c r="AE392" s="15">
        <f>IF(P392="","",P392*J392/100*Config!$B$11)</f>
        <v/>
      </c>
      <c r="AF392" s="15">
        <f>IF(Q392="","",Q392*J392/100*Config!$B$11)</f>
        <v/>
      </c>
      <c r="AG392" s="15">
        <f>IF(R392="","",R392*J392/100*Config!$B$11)</f>
        <v/>
      </c>
      <c r="AH392" s="15">
        <f>IF(S392="","",S392*J392/100*Config!$B$11)</f>
        <v/>
      </c>
      <c r="AI392" s="15">
        <f>IF(T392="","",T392*J392/100*Config!$B$11)</f>
        <v/>
      </c>
      <c r="AJ392" s="15">
        <f>IF(AE392="","",Config!$B$9 + SUM($AE$2:AE392))</f>
        <v/>
      </c>
      <c r="AK392" s="15">
        <f>IF(AF392="","",Config!$B$9 + SUM($AF$2:AF392))</f>
        <v/>
      </c>
      <c r="AL392" s="15">
        <f>IF(AG392="","",Config!$B$9 + SUM($AG$2:AG392))</f>
        <v/>
      </c>
      <c r="AM392" s="15">
        <f>IF(AH392="","",Config!$B$9 + SUM($AH$2:AH392))</f>
        <v/>
      </c>
      <c r="AN392" s="15">
        <f>IF(AI392="","",Config!$B$9 + SUM($AI$2:AI392))</f>
        <v/>
      </c>
      <c r="AO392" s="16">
        <f>IF(P392="","",IF(P392&gt;0,1,0))</f>
        <v/>
      </c>
      <c r="AP392" s="16">
        <f>IF(Q392="","",IF(Q392&gt;0,1,0))</f>
        <v/>
      </c>
      <c r="AQ392" s="16">
        <f>IF(R392="","",IF(R392&gt;0,1,0))</f>
        <v/>
      </c>
      <c r="AR392" s="16">
        <f>IF(S392="","",IF(S392&gt;0,1,0))</f>
        <v/>
      </c>
      <c r="AS392" s="16">
        <f>IF(T392="","",IF(T392&gt;0,1,0))</f>
        <v/>
      </c>
      <c r="AT392" s="17">
        <f>IF(Z392="","",IF(AT391="",Z392,MAX(AT391,Z392)))</f>
        <v/>
      </c>
      <c r="AU392" s="17">
        <f>IF(AA392="","",IF(AU391="",AA392,MAX(AU391,AA392)))</f>
        <v/>
      </c>
      <c r="AV392" s="17">
        <f>IF(AB392="","",IF(AV391="",AB392,MAX(AV391,AB392)))</f>
        <v/>
      </c>
      <c r="AW392" s="17">
        <f>IF(AC392="","",IF(AW391="",AC392,MAX(AW391,AC392)))</f>
        <v/>
      </c>
      <c r="AX392" s="17">
        <f>IF(AD392="","",IF(AX391="",AD392,MAX(AX391,AD392)))</f>
        <v/>
      </c>
      <c r="AY392" s="17">
        <f>IF(Z392="","",AT392-Z392)</f>
        <v/>
      </c>
      <c r="AZ392" s="17">
        <f>IF(AA392="","",AU392-AA392)</f>
        <v/>
      </c>
      <c r="BA392" s="17">
        <f>IF(AB392="","",AV392-AB392)</f>
        <v/>
      </c>
      <c r="BB392" s="17">
        <f>IF(AC392="","",AW392-AC392)</f>
        <v/>
      </c>
      <c r="BC392" s="17">
        <f>IF(AD392="","",AX392-AD392)</f>
        <v/>
      </c>
      <c r="BD392" s="17">
        <f>IF(OR(AE392="",B392=""),"",SUMIFS($AE$2:AE392,$B$2:B392,B392))</f>
        <v/>
      </c>
      <c r="BE392" s="17">
        <f>IF(OR(AF392="",B392=""),"",SUMIFS($AF$2:AF392,$B$2:B392,B392))</f>
        <v/>
      </c>
      <c r="BF392" s="17">
        <f>IF(OR(AG392="",B392=""),"",SUMIFS($AG$2:AG392,$B$2:B392,B392))</f>
        <v/>
      </c>
      <c r="BG392" s="17">
        <f>IF(OR(AH392="",B392=""),"",SUMIFS($AH$2:AH392,$B$2:B392,B392))</f>
        <v/>
      </c>
      <c r="BH392" s="17">
        <f>IF(OR(AI392="",B392=""),"",SUMIFS($AI$2:AI392,$B$2:B392,B392))</f>
        <v/>
      </c>
      <c r="BI392" s="17">
        <f>IF(AJ392="","",IF(BI391="",AJ392,MAX(BI391,AJ392)))</f>
        <v/>
      </c>
      <c r="BJ392" s="17">
        <f>IF(AK392="","",IF(BJ391="",AK392,MAX(BJ391,AK392)))</f>
        <v/>
      </c>
      <c r="BK392" s="17">
        <f>IF(AL392="","",IF(BK391="",AL392,MAX(BK391,AL392)))</f>
        <v/>
      </c>
      <c r="BL392" s="17">
        <f>IF(AM392="","",IF(BL391="",AM392,MAX(BL391,AM392)))</f>
        <v/>
      </c>
      <c r="BM392" s="17">
        <f>IF(AN392="","",IF(BM391="",AN392,MAX(BM391,AN392)))</f>
        <v/>
      </c>
      <c r="BN392" s="17">
        <f>IF(AJ392="","",BI392-AJ392)</f>
        <v/>
      </c>
      <c r="BO392" s="17">
        <f>IF(AK392="","",BJ392-AK392)</f>
        <v/>
      </c>
      <c r="BP392" s="17">
        <f>IF(AL392="","",BK392-AL392)</f>
        <v/>
      </c>
      <c r="BQ392" s="17">
        <f>IF(AM392="","",BL392-AM392)</f>
        <v/>
      </c>
      <c r="BR392" s="17">
        <f>IF(AN392="","",BM392-AN392)</f>
        <v/>
      </c>
    </row>
    <row r="393">
      <c r="A393">
        <f>ROW()-1</f>
        <v/>
      </c>
      <c r="B393" s="9" t="n"/>
      <c r="C393" s="12" t="n"/>
      <c r="D393" s="11">
        <f>IF(B393="","",CHOOSE(WEEKDAY(B393,2),"Lu","Ma","Mi","Jo","Vi","Sa","Du"))</f>
        <v/>
      </c>
      <c r="E393" s="11">
        <f>IF(OR(B393="",C393=""),"",IF(OR(WEEKDAY(B393,2)=1,WEEKDAY(B393,2)=5),"D",IF(AND(C393&gt;=TIME(15,30,0),C393&lt;TIME(16,30,0)),"C",IF(AND(AND(WEEKDAY(B393,2)&gt;=2,WEEKDAY(B393,2)&lt;=4),C393&gt;=TIME(16,35,0),C393&lt;TIME(17,0,0)),"A1",IF(AND(AND(WEEKDAY(B393,2)&gt;=2,WEEKDAY(B393,2)&lt;=4),C393&gt;=TIME(17,0,0),C393&lt;TIME(18,0,0)),"A2",IF(AND(AND(WEEKDAY(B393,2)&gt;=2,WEEKDAY(B393,2)&lt;=4),C393&gt;=TIME(18,0,0),C393&lt;TIME(19,0,0)),"A3",IF(AND(AND(WEEKDAY(B393,2)&gt;=2,WEEKDAY(B393,2)&lt;=4),C393&gt;=TIME(22,0,0),C393&lt;TIME(22,45,0)),"B","Other")))))))</f>
        <v/>
      </c>
      <c r="F393" s="12" t="n"/>
      <c r="G393" s="12" t="n"/>
      <c r="H393" s="12" t="n"/>
      <c r="I393" s="12" t="n"/>
      <c r="J393" s="13" t="n"/>
      <c r="K393" s="13" t="n"/>
      <c r="L393" s="13" t="n"/>
      <c r="M393" s="13" t="n"/>
      <c r="N393" s="12" t="n"/>
      <c r="O393" s="12" t="n"/>
      <c r="P393" s="14">
        <f>IF(N393="","",IF(N393="SL",-1,K393/J393))</f>
        <v/>
      </c>
      <c r="Q393" s="14">
        <f>IF(N393="","",IF(OR(N393="SL",N393="TP0"),-1,L393/J393))</f>
        <v/>
      </c>
      <c r="R393" s="14">
        <f>IF(N393="","",IF(N393="TP2",M393/J393,-1))</f>
        <v/>
      </c>
      <c r="S393" s="14">
        <f>IF(N393="","",IF(N393="SL",-1,IF(N393="TP0",0.5*K393/J393,0.5*(K393+L393)/J393)))</f>
        <v/>
      </c>
      <c r="T393" s="14">
        <f>IF(N393="","",IF(N393="SL",-1,IF(N393="TP0",0.5*K393/J393-0.5,0.5*(K393+L393)/J393)))</f>
        <v/>
      </c>
      <c r="U393" s="15">
        <f>IF(P393="","",P393*J393/100*Config!$B$4)</f>
        <v/>
      </c>
      <c r="V393" s="15">
        <f>IF(Q393="","",Q393*J393/100*Config!$B$4)</f>
        <v/>
      </c>
      <c r="W393" s="15">
        <f>IF(R393="","",R393*J393/100*Config!$B$4)</f>
        <v/>
      </c>
      <c r="X393" s="15">
        <f>IF(S393="","",S393*J393/100*Config!$B$4)</f>
        <v/>
      </c>
      <c r="Y393" s="15">
        <f>IF(T393="","",T393*J393/100*Config!$B$4)</f>
        <v/>
      </c>
      <c r="Z393" s="15">
        <f>IF(U393="","",Config!$B$4 + SUM($U$2:U393))</f>
        <v/>
      </c>
      <c r="AA393" s="15">
        <f>IF(V393="","",Config!$B$4 + SUM($V$2:V393))</f>
        <v/>
      </c>
      <c r="AB393" s="15">
        <f>IF(W393="","",Config!$B$4 + SUM($W$2:W393))</f>
        <v/>
      </c>
      <c r="AC393" s="15">
        <f>IF(X393="","",Config!$B$4 + SUM($X$2:X393))</f>
        <v/>
      </c>
      <c r="AD393" s="15">
        <f>IF(Y393="","",Config!$B$4 + SUM($Y$2:Y393))</f>
        <v/>
      </c>
      <c r="AE393" s="15">
        <f>IF(P393="","",P393*J393/100*Config!$B$11)</f>
        <v/>
      </c>
      <c r="AF393" s="15">
        <f>IF(Q393="","",Q393*J393/100*Config!$B$11)</f>
        <v/>
      </c>
      <c r="AG393" s="15">
        <f>IF(R393="","",R393*J393/100*Config!$B$11)</f>
        <v/>
      </c>
      <c r="AH393" s="15">
        <f>IF(S393="","",S393*J393/100*Config!$B$11)</f>
        <v/>
      </c>
      <c r="AI393" s="15">
        <f>IF(T393="","",T393*J393/100*Config!$B$11)</f>
        <v/>
      </c>
      <c r="AJ393" s="15">
        <f>IF(AE393="","",Config!$B$9 + SUM($AE$2:AE393))</f>
        <v/>
      </c>
      <c r="AK393" s="15">
        <f>IF(AF393="","",Config!$B$9 + SUM($AF$2:AF393))</f>
        <v/>
      </c>
      <c r="AL393" s="15">
        <f>IF(AG393="","",Config!$B$9 + SUM($AG$2:AG393))</f>
        <v/>
      </c>
      <c r="AM393" s="15">
        <f>IF(AH393="","",Config!$B$9 + SUM($AH$2:AH393))</f>
        <v/>
      </c>
      <c r="AN393" s="15">
        <f>IF(AI393="","",Config!$B$9 + SUM($AI$2:AI393))</f>
        <v/>
      </c>
      <c r="AO393" s="16">
        <f>IF(P393="","",IF(P393&gt;0,1,0))</f>
        <v/>
      </c>
      <c r="AP393" s="16">
        <f>IF(Q393="","",IF(Q393&gt;0,1,0))</f>
        <v/>
      </c>
      <c r="AQ393" s="16">
        <f>IF(R393="","",IF(R393&gt;0,1,0))</f>
        <v/>
      </c>
      <c r="AR393" s="16">
        <f>IF(S393="","",IF(S393&gt;0,1,0))</f>
        <v/>
      </c>
      <c r="AS393" s="16">
        <f>IF(T393="","",IF(T393&gt;0,1,0))</f>
        <v/>
      </c>
      <c r="AT393" s="17">
        <f>IF(Z393="","",IF(AT392="",Z393,MAX(AT392,Z393)))</f>
        <v/>
      </c>
      <c r="AU393" s="17">
        <f>IF(AA393="","",IF(AU392="",AA393,MAX(AU392,AA393)))</f>
        <v/>
      </c>
      <c r="AV393" s="17">
        <f>IF(AB393="","",IF(AV392="",AB393,MAX(AV392,AB393)))</f>
        <v/>
      </c>
      <c r="AW393" s="17">
        <f>IF(AC393="","",IF(AW392="",AC393,MAX(AW392,AC393)))</f>
        <v/>
      </c>
      <c r="AX393" s="17">
        <f>IF(AD393="","",IF(AX392="",AD393,MAX(AX392,AD393)))</f>
        <v/>
      </c>
      <c r="AY393" s="17">
        <f>IF(Z393="","",AT393-Z393)</f>
        <v/>
      </c>
      <c r="AZ393" s="17">
        <f>IF(AA393="","",AU393-AA393)</f>
        <v/>
      </c>
      <c r="BA393" s="17">
        <f>IF(AB393="","",AV393-AB393)</f>
        <v/>
      </c>
      <c r="BB393" s="17">
        <f>IF(AC393="","",AW393-AC393)</f>
        <v/>
      </c>
      <c r="BC393" s="17">
        <f>IF(AD393="","",AX393-AD393)</f>
        <v/>
      </c>
      <c r="BD393" s="17">
        <f>IF(OR(AE393="",B393=""),"",SUMIFS($AE$2:AE393,$B$2:B393,B393))</f>
        <v/>
      </c>
      <c r="BE393" s="17">
        <f>IF(OR(AF393="",B393=""),"",SUMIFS($AF$2:AF393,$B$2:B393,B393))</f>
        <v/>
      </c>
      <c r="BF393" s="17">
        <f>IF(OR(AG393="",B393=""),"",SUMIFS($AG$2:AG393,$B$2:B393,B393))</f>
        <v/>
      </c>
      <c r="BG393" s="17">
        <f>IF(OR(AH393="",B393=""),"",SUMIFS($AH$2:AH393,$B$2:B393,B393))</f>
        <v/>
      </c>
      <c r="BH393" s="17">
        <f>IF(OR(AI393="",B393=""),"",SUMIFS($AI$2:AI393,$B$2:B393,B393))</f>
        <v/>
      </c>
      <c r="BI393" s="17">
        <f>IF(AJ393="","",IF(BI392="",AJ393,MAX(BI392,AJ393)))</f>
        <v/>
      </c>
      <c r="BJ393" s="17">
        <f>IF(AK393="","",IF(BJ392="",AK393,MAX(BJ392,AK393)))</f>
        <v/>
      </c>
      <c r="BK393" s="17">
        <f>IF(AL393="","",IF(BK392="",AL393,MAX(BK392,AL393)))</f>
        <v/>
      </c>
      <c r="BL393" s="17">
        <f>IF(AM393="","",IF(BL392="",AM393,MAX(BL392,AM393)))</f>
        <v/>
      </c>
      <c r="BM393" s="17">
        <f>IF(AN393="","",IF(BM392="",AN393,MAX(BM392,AN393)))</f>
        <v/>
      </c>
      <c r="BN393" s="17">
        <f>IF(AJ393="","",BI393-AJ393)</f>
        <v/>
      </c>
      <c r="BO393" s="17">
        <f>IF(AK393="","",BJ393-AK393)</f>
        <v/>
      </c>
      <c r="BP393" s="17">
        <f>IF(AL393="","",BK393-AL393)</f>
        <v/>
      </c>
      <c r="BQ393" s="17">
        <f>IF(AM393="","",BL393-AM393)</f>
        <v/>
      </c>
      <c r="BR393" s="17">
        <f>IF(AN393="","",BM393-AN393)</f>
        <v/>
      </c>
    </row>
    <row r="394">
      <c r="A394">
        <f>ROW()-1</f>
        <v/>
      </c>
      <c r="B394" s="9" t="n"/>
      <c r="C394" s="12" t="n"/>
      <c r="D394" s="11">
        <f>IF(B394="","",CHOOSE(WEEKDAY(B394,2),"Lu","Ma","Mi","Jo","Vi","Sa","Du"))</f>
        <v/>
      </c>
      <c r="E394" s="11">
        <f>IF(OR(B394="",C394=""),"",IF(OR(WEEKDAY(B394,2)=1,WEEKDAY(B394,2)=5),"D",IF(AND(C394&gt;=TIME(15,30,0),C394&lt;TIME(16,30,0)),"C",IF(AND(AND(WEEKDAY(B394,2)&gt;=2,WEEKDAY(B394,2)&lt;=4),C394&gt;=TIME(16,35,0),C394&lt;TIME(17,0,0)),"A1",IF(AND(AND(WEEKDAY(B394,2)&gt;=2,WEEKDAY(B394,2)&lt;=4),C394&gt;=TIME(17,0,0),C394&lt;TIME(18,0,0)),"A2",IF(AND(AND(WEEKDAY(B394,2)&gt;=2,WEEKDAY(B394,2)&lt;=4),C394&gt;=TIME(18,0,0),C394&lt;TIME(19,0,0)),"A3",IF(AND(AND(WEEKDAY(B394,2)&gt;=2,WEEKDAY(B394,2)&lt;=4),C394&gt;=TIME(22,0,0),C394&lt;TIME(22,45,0)),"B","Other")))))))</f>
        <v/>
      </c>
      <c r="F394" s="12" t="n"/>
      <c r="G394" s="12" t="n"/>
      <c r="H394" s="12" t="n"/>
      <c r="I394" s="12" t="n"/>
      <c r="J394" s="13" t="n"/>
      <c r="K394" s="13" t="n"/>
      <c r="L394" s="13" t="n"/>
      <c r="M394" s="13" t="n"/>
      <c r="N394" s="12" t="n"/>
      <c r="O394" s="12" t="n"/>
      <c r="P394" s="14">
        <f>IF(N394="","",IF(N394="SL",-1,K394/J394))</f>
        <v/>
      </c>
      <c r="Q394" s="14">
        <f>IF(N394="","",IF(OR(N394="SL",N394="TP0"),-1,L394/J394))</f>
        <v/>
      </c>
      <c r="R394" s="14">
        <f>IF(N394="","",IF(N394="TP2",M394/J394,-1))</f>
        <v/>
      </c>
      <c r="S394" s="14">
        <f>IF(N394="","",IF(N394="SL",-1,IF(N394="TP0",0.5*K394/J394,0.5*(K394+L394)/J394)))</f>
        <v/>
      </c>
      <c r="T394" s="14">
        <f>IF(N394="","",IF(N394="SL",-1,IF(N394="TP0",0.5*K394/J394-0.5,0.5*(K394+L394)/J394)))</f>
        <v/>
      </c>
      <c r="U394" s="15">
        <f>IF(P394="","",P394*J394/100*Config!$B$4)</f>
        <v/>
      </c>
      <c r="V394" s="15">
        <f>IF(Q394="","",Q394*J394/100*Config!$B$4)</f>
        <v/>
      </c>
      <c r="W394" s="15">
        <f>IF(R394="","",R394*J394/100*Config!$B$4)</f>
        <v/>
      </c>
      <c r="X394" s="15">
        <f>IF(S394="","",S394*J394/100*Config!$B$4)</f>
        <v/>
      </c>
      <c r="Y394" s="15">
        <f>IF(T394="","",T394*J394/100*Config!$B$4)</f>
        <v/>
      </c>
      <c r="Z394" s="15">
        <f>IF(U394="","",Config!$B$4 + SUM($U$2:U394))</f>
        <v/>
      </c>
      <c r="AA394" s="15">
        <f>IF(V394="","",Config!$B$4 + SUM($V$2:V394))</f>
        <v/>
      </c>
      <c r="AB394" s="15">
        <f>IF(W394="","",Config!$B$4 + SUM($W$2:W394))</f>
        <v/>
      </c>
      <c r="AC394" s="15">
        <f>IF(X394="","",Config!$B$4 + SUM($X$2:X394))</f>
        <v/>
      </c>
      <c r="AD394" s="15">
        <f>IF(Y394="","",Config!$B$4 + SUM($Y$2:Y394))</f>
        <v/>
      </c>
      <c r="AE394" s="15">
        <f>IF(P394="","",P394*J394/100*Config!$B$11)</f>
        <v/>
      </c>
      <c r="AF394" s="15">
        <f>IF(Q394="","",Q394*J394/100*Config!$B$11)</f>
        <v/>
      </c>
      <c r="AG394" s="15">
        <f>IF(R394="","",R394*J394/100*Config!$B$11)</f>
        <v/>
      </c>
      <c r="AH394" s="15">
        <f>IF(S394="","",S394*J394/100*Config!$B$11)</f>
        <v/>
      </c>
      <c r="AI394" s="15">
        <f>IF(T394="","",T394*J394/100*Config!$B$11)</f>
        <v/>
      </c>
      <c r="AJ394" s="15">
        <f>IF(AE394="","",Config!$B$9 + SUM($AE$2:AE394))</f>
        <v/>
      </c>
      <c r="AK394" s="15">
        <f>IF(AF394="","",Config!$B$9 + SUM($AF$2:AF394))</f>
        <v/>
      </c>
      <c r="AL394" s="15">
        <f>IF(AG394="","",Config!$B$9 + SUM($AG$2:AG394))</f>
        <v/>
      </c>
      <c r="AM394" s="15">
        <f>IF(AH394="","",Config!$B$9 + SUM($AH$2:AH394))</f>
        <v/>
      </c>
      <c r="AN394" s="15">
        <f>IF(AI394="","",Config!$B$9 + SUM($AI$2:AI394))</f>
        <v/>
      </c>
      <c r="AO394" s="16">
        <f>IF(P394="","",IF(P394&gt;0,1,0))</f>
        <v/>
      </c>
      <c r="AP394" s="16">
        <f>IF(Q394="","",IF(Q394&gt;0,1,0))</f>
        <v/>
      </c>
      <c r="AQ394" s="16">
        <f>IF(R394="","",IF(R394&gt;0,1,0))</f>
        <v/>
      </c>
      <c r="AR394" s="16">
        <f>IF(S394="","",IF(S394&gt;0,1,0))</f>
        <v/>
      </c>
      <c r="AS394" s="16">
        <f>IF(T394="","",IF(T394&gt;0,1,0))</f>
        <v/>
      </c>
      <c r="AT394" s="17">
        <f>IF(Z394="","",IF(AT393="",Z394,MAX(AT393,Z394)))</f>
        <v/>
      </c>
      <c r="AU394" s="17">
        <f>IF(AA394="","",IF(AU393="",AA394,MAX(AU393,AA394)))</f>
        <v/>
      </c>
      <c r="AV394" s="17">
        <f>IF(AB394="","",IF(AV393="",AB394,MAX(AV393,AB394)))</f>
        <v/>
      </c>
      <c r="AW394" s="17">
        <f>IF(AC394="","",IF(AW393="",AC394,MAX(AW393,AC394)))</f>
        <v/>
      </c>
      <c r="AX394" s="17">
        <f>IF(AD394="","",IF(AX393="",AD394,MAX(AX393,AD394)))</f>
        <v/>
      </c>
      <c r="AY394" s="17">
        <f>IF(Z394="","",AT394-Z394)</f>
        <v/>
      </c>
      <c r="AZ394" s="17">
        <f>IF(AA394="","",AU394-AA394)</f>
        <v/>
      </c>
      <c r="BA394" s="17">
        <f>IF(AB394="","",AV394-AB394)</f>
        <v/>
      </c>
      <c r="BB394" s="17">
        <f>IF(AC394="","",AW394-AC394)</f>
        <v/>
      </c>
      <c r="BC394" s="17">
        <f>IF(AD394="","",AX394-AD394)</f>
        <v/>
      </c>
      <c r="BD394" s="17">
        <f>IF(OR(AE394="",B394=""),"",SUMIFS($AE$2:AE394,$B$2:B394,B394))</f>
        <v/>
      </c>
      <c r="BE394" s="17">
        <f>IF(OR(AF394="",B394=""),"",SUMIFS($AF$2:AF394,$B$2:B394,B394))</f>
        <v/>
      </c>
      <c r="BF394" s="17">
        <f>IF(OR(AG394="",B394=""),"",SUMIFS($AG$2:AG394,$B$2:B394,B394))</f>
        <v/>
      </c>
      <c r="BG394" s="17">
        <f>IF(OR(AH394="",B394=""),"",SUMIFS($AH$2:AH394,$B$2:B394,B394))</f>
        <v/>
      </c>
      <c r="BH394" s="17">
        <f>IF(OR(AI394="",B394=""),"",SUMIFS($AI$2:AI394,$B$2:B394,B394))</f>
        <v/>
      </c>
      <c r="BI394" s="17">
        <f>IF(AJ394="","",IF(BI393="",AJ394,MAX(BI393,AJ394)))</f>
        <v/>
      </c>
      <c r="BJ394" s="17">
        <f>IF(AK394="","",IF(BJ393="",AK394,MAX(BJ393,AK394)))</f>
        <v/>
      </c>
      <c r="BK394" s="17">
        <f>IF(AL394="","",IF(BK393="",AL394,MAX(BK393,AL394)))</f>
        <v/>
      </c>
      <c r="BL394" s="17">
        <f>IF(AM394="","",IF(BL393="",AM394,MAX(BL393,AM394)))</f>
        <v/>
      </c>
      <c r="BM394" s="17">
        <f>IF(AN394="","",IF(BM393="",AN394,MAX(BM393,AN394)))</f>
        <v/>
      </c>
      <c r="BN394" s="17">
        <f>IF(AJ394="","",BI394-AJ394)</f>
        <v/>
      </c>
      <c r="BO394" s="17">
        <f>IF(AK394="","",BJ394-AK394)</f>
        <v/>
      </c>
      <c r="BP394" s="17">
        <f>IF(AL394="","",BK394-AL394)</f>
        <v/>
      </c>
      <c r="BQ394" s="17">
        <f>IF(AM394="","",BL394-AM394)</f>
        <v/>
      </c>
      <c r="BR394" s="17">
        <f>IF(AN394="","",BM394-AN394)</f>
        <v/>
      </c>
    </row>
    <row r="395">
      <c r="A395">
        <f>ROW()-1</f>
        <v/>
      </c>
      <c r="B395" s="9" t="n"/>
      <c r="C395" s="12" t="n"/>
      <c r="D395" s="11">
        <f>IF(B395="","",CHOOSE(WEEKDAY(B395,2),"Lu","Ma","Mi","Jo","Vi","Sa","Du"))</f>
        <v/>
      </c>
      <c r="E395" s="11">
        <f>IF(OR(B395="",C395=""),"",IF(OR(WEEKDAY(B395,2)=1,WEEKDAY(B395,2)=5),"D",IF(AND(C395&gt;=TIME(15,30,0),C395&lt;TIME(16,30,0)),"C",IF(AND(AND(WEEKDAY(B395,2)&gt;=2,WEEKDAY(B395,2)&lt;=4),C395&gt;=TIME(16,35,0),C395&lt;TIME(17,0,0)),"A1",IF(AND(AND(WEEKDAY(B395,2)&gt;=2,WEEKDAY(B395,2)&lt;=4),C395&gt;=TIME(17,0,0),C395&lt;TIME(18,0,0)),"A2",IF(AND(AND(WEEKDAY(B395,2)&gt;=2,WEEKDAY(B395,2)&lt;=4),C395&gt;=TIME(18,0,0),C395&lt;TIME(19,0,0)),"A3",IF(AND(AND(WEEKDAY(B395,2)&gt;=2,WEEKDAY(B395,2)&lt;=4),C395&gt;=TIME(22,0,0),C395&lt;TIME(22,45,0)),"B","Other")))))))</f>
        <v/>
      </c>
      <c r="F395" s="12" t="n"/>
      <c r="G395" s="12" t="n"/>
      <c r="H395" s="12" t="n"/>
      <c r="I395" s="12" t="n"/>
      <c r="J395" s="13" t="n"/>
      <c r="K395" s="13" t="n"/>
      <c r="L395" s="13" t="n"/>
      <c r="M395" s="13" t="n"/>
      <c r="N395" s="12" t="n"/>
      <c r="O395" s="12" t="n"/>
      <c r="P395" s="14">
        <f>IF(N395="","",IF(N395="SL",-1,K395/J395))</f>
        <v/>
      </c>
      <c r="Q395" s="14">
        <f>IF(N395="","",IF(OR(N395="SL",N395="TP0"),-1,L395/J395))</f>
        <v/>
      </c>
      <c r="R395" s="14">
        <f>IF(N395="","",IF(N395="TP2",M395/J395,-1))</f>
        <v/>
      </c>
      <c r="S395" s="14">
        <f>IF(N395="","",IF(N395="SL",-1,IF(N395="TP0",0.5*K395/J395,0.5*(K395+L395)/J395)))</f>
        <v/>
      </c>
      <c r="T395" s="14">
        <f>IF(N395="","",IF(N395="SL",-1,IF(N395="TP0",0.5*K395/J395-0.5,0.5*(K395+L395)/J395)))</f>
        <v/>
      </c>
      <c r="U395" s="15">
        <f>IF(P395="","",P395*J395/100*Config!$B$4)</f>
        <v/>
      </c>
      <c r="V395" s="15">
        <f>IF(Q395="","",Q395*J395/100*Config!$B$4)</f>
        <v/>
      </c>
      <c r="W395" s="15">
        <f>IF(R395="","",R395*J395/100*Config!$B$4)</f>
        <v/>
      </c>
      <c r="X395" s="15">
        <f>IF(S395="","",S395*J395/100*Config!$B$4)</f>
        <v/>
      </c>
      <c r="Y395" s="15">
        <f>IF(T395="","",T395*J395/100*Config!$B$4)</f>
        <v/>
      </c>
      <c r="Z395" s="15">
        <f>IF(U395="","",Config!$B$4 + SUM($U$2:U395))</f>
        <v/>
      </c>
      <c r="AA395" s="15">
        <f>IF(V395="","",Config!$B$4 + SUM($V$2:V395))</f>
        <v/>
      </c>
      <c r="AB395" s="15">
        <f>IF(W395="","",Config!$B$4 + SUM($W$2:W395))</f>
        <v/>
      </c>
      <c r="AC395" s="15">
        <f>IF(X395="","",Config!$B$4 + SUM($X$2:X395))</f>
        <v/>
      </c>
      <c r="AD395" s="15">
        <f>IF(Y395="","",Config!$B$4 + SUM($Y$2:Y395))</f>
        <v/>
      </c>
      <c r="AE395" s="15">
        <f>IF(P395="","",P395*J395/100*Config!$B$11)</f>
        <v/>
      </c>
      <c r="AF395" s="15">
        <f>IF(Q395="","",Q395*J395/100*Config!$B$11)</f>
        <v/>
      </c>
      <c r="AG395" s="15">
        <f>IF(R395="","",R395*J395/100*Config!$B$11)</f>
        <v/>
      </c>
      <c r="AH395" s="15">
        <f>IF(S395="","",S395*J395/100*Config!$B$11)</f>
        <v/>
      </c>
      <c r="AI395" s="15">
        <f>IF(T395="","",T395*J395/100*Config!$B$11)</f>
        <v/>
      </c>
      <c r="AJ395" s="15">
        <f>IF(AE395="","",Config!$B$9 + SUM($AE$2:AE395))</f>
        <v/>
      </c>
      <c r="AK395" s="15">
        <f>IF(AF395="","",Config!$B$9 + SUM($AF$2:AF395))</f>
        <v/>
      </c>
      <c r="AL395" s="15">
        <f>IF(AG395="","",Config!$B$9 + SUM($AG$2:AG395))</f>
        <v/>
      </c>
      <c r="AM395" s="15">
        <f>IF(AH395="","",Config!$B$9 + SUM($AH$2:AH395))</f>
        <v/>
      </c>
      <c r="AN395" s="15">
        <f>IF(AI395="","",Config!$B$9 + SUM($AI$2:AI395))</f>
        <v/>
      </c>
      <c r="AO395" s="16">
        <f>IF(P395="","",IF(P395&gt;0,1,0))</f>
        <v/>
      </c>
      <c r="AP395" s="16">
        <f>IF(Q395="","",IF(Q395&gt;0,1,0))</f>
        <v/>
      </c>
      <c r="AQ395" s="16">
        <f>IF(R395="","",IF(R395&gt;0,1,0))</f>
        <v/>
      </c>
      <c r="AR395" s="16">
        <f>IF(S395="","",IF(S395&gt;0,1,0))</f>
        <v/>
      </c>
      <c r="AS395" s="16">
        <f>IF(T395="","",IF(T395&gt;0,1,0))</f>
        <v/>
      </c>
      <c r="AT395" s="17">
        <f>IF(Z395="","",IF(AT394="",Z395,MAX(AT394,Z395)))</f>
        <v/>
      </c>
      <c r="AU395" s="17">
        <f>IF(AA395="","",IF(AU394="",AA395,MAX(AU394,AA395)))</f>
        <v/>
      </c>
      <c r="AV395" s="17">
        <f>IF(AB395="","",IF(AV394="",AB395,MAX(AV394,AB395)))</f>
        <v/>
      </c>
      <c r="AW395" s="17">
        <f>IF(AC395="","",IF(AW394="",AC395,MAX(AW394,AC395)))</f>
        <v/>
      </c>
      <c r="AX395" s="17">
        <f>IF(AD395="","",IF(AX394="",AD395,MAX(AX394,AD395)))</f>
        <v/>
      </c>
      <c r="AY395" s="17">
        <f>IF(Z395="","",AT395-Z395)</f>
        <v/>
      </c>
      <c r="AZ395" s="17">
        <f>IF(AA395="","",AU395-AA395)</f>
        <v/>
      </c>
      <c r="BA395" s="17">
        <f>IF(AB395="","",AV395-AB395)</f>
        <v/>
      </c>
      <c r="BB395" s="17">
        <f>IF(AC395="","",AW395-AC395)</f>
        <v/>
      </c>
      <c r="BC395" s="17">
        <f>IF(AD395="","",AX395-AD395)</f>
        <v/>
      </c>
      <c r="BD395" s="17">
        <f>IF(OR(AE395="",B395=""),"",SUMIFS($AE$2:AE395,$B$2:B395,B395))</f>
        <v/>
      </c>
      <c r="BE395" s="17">
        <f>IF(OR(AF395="",B395=""),"",SUMIFS($AF$2:AF395,$B$2:B395,B395))</f>
        <v/>
      </c>
      <c r="BF395" s="17">
        <f>IF(OR(AG395="",B395=""),"",SUMIFS($AG$2:AG395,$B$2:B395,B395))</f>
        <v/>
      </c>
      <c r="BG395" s="17">
        <f>IF(OR(AH395="",B395=""),"",SUMIFS($AH$2:AH395,$B$2:B395,B395))</f>
        <v/>
      </c>
      <c r="BH395" s="17">
        <f>IF(OR(AI395="",B395=""),"",SUMIFS($AI$2:AI395,$B$2:B395,B395))</f>
        <v/>
      </c>
      <c r="BI395" s="17">
        <f>IF(AJ395="","",IF(BI394="",AJ395,MAX(BI394,AJ395)))</f>
        <v/>
      </c>
      <c r="BJ395" s="17">
        <f>IF(AK395="","",IF(BJ394="",AK395,MAX(BJ394,AK395)))</f>
        <v/>
      </c>
      <c r="BK395" s="17">
        <f>IF(AL395="","",IF(BK394="",AL395,MAX(BK394,AL395)))</f>
        <v/>
      </c>
      <c r="BL395" s="17">
        <f>IF(AM395="","",IF(BL394="",AM395,MAX(BL394,AM395)))</f>
        <v/>
      </c>
      <c r="BM395" s="17">
        <f>IF(AN395="","",IF(BM394="",AN395,MAX(BM394,AN395)))</f>
        <v/>
      </c>
      <c r="BN395" s="17">
        <f>IF(AJ395="","",BI395-AJ395)</f>
        <v/>
      </c>
      <c r="BO395" s="17">
        <f>IF(AK395="","",BJ395-AK395)</f>
        <v/>
      </c>
      <c r="BP395" s="17">
        <f>IF(AL395="","",BK395-AL395)</f>
        <v/>
      </c>
      <c r="BQ395" s="17">
        <f>IF(AM395="","",BL395-AM395)</f>
        <v/>
      </c>
      <c r="BR395" s="17">
        <f>IF(AN395="","",BM395-AN395)</f>
        <v/>
      </c>
    </row>
    <row r="396">
      <c r="A396">
        <f>ROW()-1</f>
        <v/>
      </c>
      <c r="B396" s="9" t="n"/>
      <c r="C396" s="12" t="n"/>
      <c r="D396" s="11">
        <f>IF(B396="","",CHOOSE(WEEKDAY(B396,2),"Lu","Ma","Mi","Jo","Vi","Sa","Du"))</f>
        <v/>
      </c>
      <c r="E396" s="11">
        <f>IF(OR(B396="",C396=""),"",IF(OR(WEEKDAY(B396,2)=1,WEEKDAY(B396,2)=5),"D",IF(AND(C396&gt;=TIME(15,30,0),C396&lt;TIME(16,30,0)),"C",IF(AND(AND(WEEKDAY(B396,2)&gt;=2,WEEKDAY(B396,2)&lt;=4),C396&gt;=TIME(16,35,0),C396&lt;TIME(17,0,0)),"A1",IF(AND(AND(WEEKDAY(B396,2)&gt;=2,WEEKDAY(B396,2)&lt;=4),C396&gt;=TIME(17,0,0),C396&lt;TIME(18,0,0)),"A2",IF(AND(AND(WEEKDAY(B396,2)&gt;=2,WEEKDAY(B396,2)&lt;=4),C396&gt;=TIME(18,0,0),C396&lt;TIME(19,0,0)),"A3",IF(AND(AND(WEEKDAY(B396,2)&gt;=2,WEEKDAY(B396,2)&lt;=4),C396&gt;=TIME(22,0,0),C396&lt;TIME(22,45,0)),"B","Other")))))))</f>
        <v/>
      </c>
      <c r="F396" s="12" t="n"/>
      <c r="G396" s="12" t="n"/>
      <c r="H396" s="12" t="n"/>
      <c r="I396" s="12" t="n"/>
      <c r="J396" s="13" t="n"/>
      <c r="K396" s="13" t="n"/>
      <c r="L396" s="13" t="n"/>
      <c r="M396" s="13" t="n"/>
      <c r="N396" s="12" t="n"/>
      <c r="O396" s="12" t="n"/>
      <c r="P396" s="14">
        <f>IF(N396="","",IF(N396="SL",-1,K396/J396))</f>
        <v/>
      </c>
      <c r="Q396" s="14">
        <f>IF(N396="","",IF(OR(N396="SL",N396="TP0"),-1,L396/J396))</f>
        <v/>
      </c>
      <c r="R396" s="14">
        <f>IF(N396="","",IF(N396="TP2",M396/J396,-1))</f>
        <v/>
      </c>
      <c r="S396" s="14">
        <f>IF(N396="","",IF(N396="SL",-1,IF(N396="TP0",0.5*K396/J396,0.5*(K396+L396)/J396)))</f>
        <v/>
      </c>
      <c r="T396" s="14">
        <f>IF(N396="","",IF(N396="SL",-1,IF(N396="TP0",0.5*K396/J396-0.5,0.5*(K396+L396)/J396)))</f>
        <v/>
      </c>
      <c r="U396" s="15">
        <f>IF(P396="","",P396*J396/100*Config!$B$4)</f>
        <v/>
      </c>
      <c r="V396" s="15">
        <f>IF(Q396="","",Q396*J396/100*Config!$B$4)</f>
        <v/>
      </c>
      <c r="W396" s="15">
        <f>IF(R396="","",R396*J396/100*Config!$B$4)</f>
        <v/>
      </c>
      <c r="X396" s="15">
        <f>IF(S396="","",S396*J396/100*Config!$B$4)</f>
        <v/>
      </c>
      <c r="Y396" s="15">
        <f>IF(T396="","",T396*J396/100*Config!$B$4)</f>
        <v/>
      </c>
      <c r="Z396" s="15">
        <f>IF(U396="","",Config!$B$4 + SUM($U$2:U396))</f>
        <v/>
      </c>
      <c r="AA396" s="15">
        <f>IF(V396="","",Config!$B$4 + SUM($V$2:V396))</f>
        <v/>
      </c>
      <c r="AB396" s="15">
        <f>IF(W396="","",Config!$B$4 + SUM($W$2:W396))</f>
        <v/>
      </c>
      <c r="AC396" s="15">
        <f>IF(X396="","",Config!$B$4 + SUM($X$2:X396))</f>
        <v/>
      </c>
      <c r="AD396" s="15">
        <f>IF(Y396="","",Config!$B$4 + SUM($Y$2:Y396))</f>
        <v/>
      </c>
      <c r="AE396" s="15">
        <f>IF(P396="","",P396*J396/100*Config!$B$11)</f>
        <v/>
      </c>
      <c r="AF396" s="15">
        <f>IF(Q396="","",Q396*J396/100*Config!$B$11)</f>
        <v/>
      </c>
      <c r="AG396" s="15">
        <f>IF(R396="","",R396*J396/100*Config!$B$11)</f>
        <v/>
      </c>
      <c r="AH396" s="15">
        <f>IF(S396="","",S396*J396/100*Config!$B$11)</f>
        <v/>
      </c>
      <c r="AI396" s="15">
        <f>IF(T396="","",T396*J396/100*Config!$B$11)</f>
        <v/>
      </c>
      <c r="AJ396" s="15">
        <f>IF(AE396="","",Config!$B$9 + SUM($AE$2:AE396))</f>
        <v/>
      </c>
      <c r="AK396" s="15">
        <f>IF(AF396="","",Config!$B$9 + SUM($AF$2:AF396))</f>
        <v/>
      </c>
      <c r="AL396" s="15">
        <f>IF(AG396="","",Config!$B$9 + SUM($AG$2:AG396))</f>
        <v/>
      </c>
      <c r="AM396" s="15">
        <f>IF(AH396="","",Config!$B$9 + SUM($AH$2:AH396))</f>
        <v/>
      </c>
      <c r="AN396" s="15">
        <f>IF(AI396="","",Config!$B$9 + SUM($AI$2:AI396))</f>
        <v/>
      </c>
      <c r="AO396" s="16">
        <f>IF(P396="","",IF(P396&gt;0,1,0))</f>
        <v/>
      </c>
      <c r="AP396" s="16">
        <f>IF(Q396="","",IF(Q396&gt;0,1,0))</f>
        <v/>
      </c>
      <c r="AQ396" s="16">
        <f>IF(R396="","",IF(R396&gt;0,1,0))</f>
        <v/>
      </c>
      <c r="AR396" s="16">
        <f>IF(S396="","",IF(S396&gt;0,1,0))</f>
        <v/>
      </c>
      <c r="AS396" s="16">
        <f>IF(T396="","",IF(T396&gt;0,1,0))</f>
        <v/>
      </c>
      <c r="AT396" s="17">
        <f>IF(Z396="","",IF(AT395="",Z396,MAX(AT395,Z396)))</f>
        <v/>
      </c>
      <c r="AU396" s="17">
        <f>IF(AA396="","",IF(AU395="",AA396,MAX(AU395,AA396)))</f>
        <v/>
      </c>
      <c r="AV396" s="17">
        <f>IF(AB396="","",IF(AV395="",AB396,MAX(AV395,AB396)))</f>
        <v/>
      </c>
      <c r="AW396" s="17">
        <f>IF(AC396="","",IF(AW395="",AC396,MAX(AW395,AC396)))</f>
        <v/>
      </c>
      <c r="AX396" s="17">
        <f>IF(AD396="","",IF(AX395="",AD396,MAX(AX395,AD396)))</f>
        <v/>
      </c>
      <c r="AY396" s="17">
        <f>IF(Z396="","",AT396-Z396)</f>
        <v/>
      </c>
      <c r="AZ396" s="17">
        <f>IF(AA396="","",AU396-AA396)</f>
        <v/>
      </c>
      <c r="BA396" s="17">
        <f>IF(AB396="","",AV396-AB396)</f>
        <v/>
      </c>
      <c r="BB396" s="17">
        <f>IF(AC396="","",AW396-AC396)</f>
        <v/>
      </c>
      <c r="BC396" s="17">
        <f>IF(AD396="","",AX396-AD396)</f>
        <v/>
      </c>
      <c r="BD396" s="17">
        <f>IF(OR(AE396="",B396=""),"",SUMIFS($AE$2:AE396,$B$2:B396,B396))</f>
        <v/>
      </c>
      <c r="BE396" s="17">
        <f>IF(OR(AF396="",B396=""),"",SUMIFS($AF$2:AF396,$B$2:B396,B396))</f>
        <v/>
      </c>
      <c r="BF396" s="17">
        <f>IF(OR(AG396="",B396=""),"",SUMIFS($AG$2:AG396,$B$2:B396,B396))</f>
        <v/>
      </c>
      <c r="BG396" s="17">
        <f>IF(OR(AH396="",B396=""),"",SUMIFS($AH$2:AH396,$B$2:B396,B396))</f>
        <v/>
      </c>
      <c r="BH396" s="17">
        <f>IF(OR(AI396="",B396=""),"",SUMIFS($AI$2:AI396,$B$2:B396,B396))</f>
        <v/>
      </c>
      <c r="BI396" s="17">
        <f>IF(AJ396="","",IF(BI395="",AJ396,MAX(BI395,AJ396)))</f>
        <v/>
      </c>
      <c r="BJ396" s="17">
        <f>IF(AK396="","",IF(BJ395="",AK396,MAX(BJ395,AK396)))</f>
        <v/>
      </c>
      <c r="BK396" s="17">
        <f>IF(AL396="","",IF(BK395="",AL396,MAX(BK395,AL396)))</f>
        <v/>
      </c>
      <c r="BL396" s="17">
        <f>IF(AM396="","",IF(BL395="",AM396,MAX(BL395,AM396)))</f>
        <v/>
      </c>
      <c r="BM396" s="17">
        <f>IF(AN396="","",IF(BM395="",AN396,MAX(BM395,AN396)))</f>
        <v/>
      </c>
      <c r="BN396" s="17">
        <f>IF(AJ396="","",BI396-AJ396)</f>
        <v/>
      </c>
      <c r="BO396" s="17">
        <f>IF(AK396="","",BJ396-AK396)</f>
        <v/>
      </c>
      <c r="BP396" s="17">
        <f>IF(AL396="","",BK396-AL396)</f>
        <v/>
      </c>
      <c r="BQ396" s="17">
        <f>IF(AM396="","",BL396-AM396)</f>
        <v/>
      </c>
      <c r="BR396" s="17">
        <f>IF(AN396="","",BM396-AN396)</f>
        <v/>
      </c>
    </row>
    <row r="397">
      <c r="A397">
        <f>ROW()-1</f>
        <v/>
      </c>
      <c r="B397" s="9" t="n"/>
      <c r="C397" s="12" t="n"/>
      <c r="D397" s="11">
        <f>IF(B397="","",CHOOSE(WEEKDAY(B397,2),"Lu","Ma","Mi","Jo","Vi","Sa","Du"))</f>
        <v/>
      </c>
      <c r="E397" s="11">
        <f>IF(OR(B397="",C397=""),"",IF(OR(WEEKDAY(B397,2)=1,WEEKDAY(B397,2)=5),"D",IF(AND(C397&gt;=TIME(15,30,0),C397&lt;TIME(16,30,0)),"C",IF(AND(AND(WEEKDAY(B397,2)&gt;=2,WEEKDAY(B397,2)&lt;=4),C397&gt;=TIME(16,35,0),C397&lt;TIME(17,0,0)),"A1",IF(AND(AND(WEEKDAY(B397,2)&gt;=2,WEEKDAY(B397,2)&lt;=4),C397&gt;=TIME(17,0,0),C397&lt;TIME(18,0,0)),"A2",IF(AND(AND(WEEKDAY(B397,2)&gt;=2,WEEKDAY(B397,2)&lt;=4),C397&gt;=TIME(18,0,0),C397&lt;TIME(19,0,0)),"A3",IF(AND(AND(WEEKDAY(B397,2)&gt;=2,WEEKDAY(B397,2)&lt;=4),C397&gt;=TIME(22,0,0),C397&lt;TIME(22,45,0)),"B","Other")))))))</f>
        <v/>
      </c>
      <c r="F397" s="12" t="n"/>
      <c r="G397" s="12" t="n"/>
      <c r="H397" s="12" t="n"/>
      <c r="I397" s="12" t="n"/>
      <c r="J397" s="13" t="n"/>
      <c r="K397" s="13" t="n"/>
      <c r="L397" s="13" t="n"/>
      <c r="M397" s="13" t="n"/>
      <c r="N397" s="12" t="n"/>
      <c r="O397" s="12" t="n"/>
      <c r="P397" s="14">
        <f>IF(N397="","",IF(N397="SL",-1,K397/J397))</f>
        <v/>
      </c>
      <c r="Q397" s="14">
        <f>IF(N397="","",IF(OR(N397="SL",N397="TP0"),-1,L397/J397))</f>
        <v/>
      </c>
      <c r="R397" s="14">
        <f>IF(N397="","",IF(N397="TP2",M397/J397,-1))</f>
        <v/>
      </c>
      <c r="S397" s="14">
        <f>IF(N397="","",IF(N397="SL",-1,IF(N397="TP0",0.5*K397/J397,0.5*(K397+L397)/J397)))</f>
        <v/>
      </c>
      <c r="T397" s="14">
        <f>IF(N397="","",IF(N397="SL",-1,IF(N397="TP0",0.5*K397/J397-0.5,0.5*(K397+L397)/J397)))</f>
        <v/>
      </c>
      <c r="U397" s="15">
        <f>IF(P397="","",P397*J397/100*Config!$B$4)</f>
        <v/>
      </c>
      <c r="V397" s="15">
        <f>IF(Q397="","",Q397*J397/100*Config!$B$4)</f>
        <v/>
      </c>
      <c r="W397" s="15">
        <f>IF(R397="","",R397*J397/100*Config!$B$4)</f>
        <v/>
      </c>
      <c r="X397" s="15">
        <f>IF(S397="","",S397*J397/100*Config!$B$4)</f>
        <v/>
      </c>
      <c r="Y397" s="15">
        <f>IF(T397="","",T397*J397/100*Config!$B$4)</f>
        <v/>
      </c>
      <c r="Z397" s="15">
        <f>IF(U397="","",Config!$B$4 + SUM($U$2:U397))</f>
        <v/>
      </c>
      <c r="AA397" s="15">
        <f>IF(V397="","",Config!$B$4 + SUM($V$2:V397))</f>
        <v/>
      </c>
      <c r="AB397" s="15">
        <f>IF(W397="","",Config!$B$4 + SUM($W$2:W397))</f>
        <v/>
      </c>
      <c r="AC397" s="15">
        <f>IF(X397="","",Config!$B$4 + SUM($X$2:X397))</f>
        <v/>
      </c>
      <c r="AD397" s="15">
        <f>IF(Y397="","",Config!$B$4 + SUM($Y$2:Y397))</f>
        <v/>
      </c>
      <c r="AE397" s="15">
        <f>IF(P397="","",P397*J397/100*Config!$B$11)</f>
        <v/>
      </c>
      <c r="AF397" s="15">
        <f>IF(Q397="","",Q397*J397/100*Config!$B$11)</f>
        <v/>
      </c>
      <c r="AG397" s="15">
        <f>IF(R397="","",R397*J397/100*Config!$B$11)</f>
        <v/>
      </c>
      <c r="AH397" s="15">
        <f>IF(S397="","",S397*J397/100*Config!$B$11)</f>
        <v/>
      </c>
      <c r="AI397" s="15">
        <f>IF(T397="","",T397*J397/100*Config!$B$11)</f>
        <v/>
      </c>
      <c r="AJ397" s="15">
        <f>IF(AE397="","",Config!$B$9 + SUM($AE$2:AE397))</f>
        <v/>
      </c>
      <c r="AK397" s="15">
        <f>IF(AF397="","",Config!$B$9 + SUM($AF$2:AF397))</f>
        <v/>
      </c>
      <c r="AL397" s="15">
        <f>IF(AG397="","",Config!$B$9 + SUM($AG$2:AG397))</f>
        <v/>
      </c>
      <c r="AM397" s="15">
        <f>IF(AH397="","",Config!$B$9 + SUM($AH$2:AH397))</f>
        <v/>
      </c>
      <c r="AN397" s="15">
        <f>IF(AI397="","",Config!$B$9 + SUM($AI$2:AI397))</f>
        <v/>
      </c>
      <c r="AO397" s="16">
        <f>IF(P397="","",IF(P397&gt;0,1,0))</f>
        <v/>
      </c>
      <c r="AP397" s="16">
        <f>IF(Q397="","",IF(Q397&gt;0,1,0))</f>
        <v/>
      </c>
      <c r="AQ397" s="16">
        <f>IF(R397="","",IF(R397&gt;0,1,0))</f>
        <v/>
      </c>
      <c r="AR397" s="16">
        <f>IF(S397="","",IF(S397&gt;0,1,0))</f>
        <v/>
      </c>
      <c r="AS397" s="16">
        <f>IF(T397="","",IF(T397&gt;0,1,0))</f>
        <v/>
      </c>
      <c r="AT397" s="17">
        <f>IF(Z397="","",IF(AT396="",Z397,MAX(AT396,Z397)))</f>
        <v/>
      </c>
      <c r="AU397" s="17">
        <f>IF(AA397="","",IF(AU396="",AA397,MAX(AU396,AA397)))</f>
        <v/>
      </c>
      <c r="AV397" s="17">
        <f>IF(AB397="","",IF(AV396="",AB397,MAX(AV396,AB397)))</f>
        <v/>
      </c>
      <c r="AW397" s="17">
        <f>IF(AC397="","",IF(AW396="",AC397,MAX(AW396,AC397)))</f>
        <v/>
      </c>
      <c r="AX397" s="17">
        <f>IF(AD397="","",IF(AX396="",AD397,MAX(AX396,AD397)))</f>
        <v/>
      </c>
      <c r="AY397" s="17">
        <f>IF(Z397="","",AT397-Z397)</f>
        <v/>
      </c>
      <c r="AZ397" s="17">
        <f>IF(AA397="","",AU397-AA397)</f>
        <v/>
      </c>
      <c r="BA397" s="17">
        <f>IF(AB397="","",AV397-AB397)</f>
        <v/>
      </c>
      <c r="BB397" s="17">
        <f>IF(AC397="","",AW397-AC397)</f>
        <v/>
      </c>
      <c r="BC397" s="17">
        <f>IF(AD397="","",AX397-AD397)</f>
        <v/>
      </c>
      <c r="BD397" s="17">
        <f>IF(OR(AE397="",B397=""),"",SUMIFS($AE$2:AE397,$B$2:B397,B397))</f>
        <v/>
      </c>
      <c r="BE397" s="17">
        <f>IF(OR(AF397="",B397=""),"",SUMIFS($AF$2:AF397,$B$2:B397,B397))</f>
        <v/>
      </c>
      <c r="BF397" s="17">
        <f>IF(OR(AG397="",B397=""),"",SUMIFS($AG$2:AG397,$B$2:B397,B397))</f>
        <v/>
      </c>
      <c r="BG397" s="17">
        <f>IF(OR(AH397="",B397=""),"",SUMIFS($AH$2:AH397,$B$2:B397,B397))</f>
        <v/>
      </c>
      <c r="BH397" s="17">
        <f>IF(OR(AI397="",B397=""),"",SUMIFS($AI$2:AI397,$B$2:B397,B397))</f>
        <v/>
      </c>
      <c r="BI397" s="17">
        <f>IF(AJ397="","",IF(BI396="",AJ397,MAX(BI396,AJ397)))</f>
        <v/>
      </c>
      <c r="BJ397" s="17">
        <f>IF(AK397="","",IF(BJ396="",AK397,MAX(BJ396,AK397)))</f>
        <v/>
      </c>
      <c r="BK397" s="17">
        <f>IF(AL397="","",IF(BK396="",AL397,MAX(BK396,AL397)))</f>
        <v/>
      </c>
      <c r="BL397" s="17">
        <f>IF(AM397="","",IF(BL396="",AM397,MAX(BL396,AM397)))</f>
        <v/>
      </c>
      <c r="BM397" s="17">
        <f>IF(AN397="","",IF(BM396="",AN397,MAX(BM396,AN397)))</f>
        <v/>
      </c>
      <c r="BN397" s="17">
        <f>IF(AJ397="","",BI397-AJ397)</f>
        <v/>
      </c>
      <c r="BO397" s="17">
        <f>IF(AK397="","",BJ397-AK397)</f>
        <v/>
      </c>
      <c r="BP397" s="17">
        <f>IF(AL397="","",BK397-AL397)</f>
        <v/>
      </c>
      <c r="BQ397" s="17">
        <f>IF(AM397="","",BL397-AM397)</f>
        <v/>
      </c>
      <c r="BR397" s="17">
        <f>IF(AN397="","",BM397-AN397)</f>
        <v/>
      </c>
    </row>
    <row r="398">
      <c r="A398">
        <f>ROW()-1</f>
        <v/>
      </c>
      <c r="B398" s="9" t="n"/>
      <c r="C398" s="12" t="n"/>
      <c r="D398" s="11">
        <f>IF(B398="","",CHOOSE(WEEKDAY(B398,2),"Lu","Ma","Mi","Jo","Vi","Sa","Du"))</f>
        <v/>
      </c>
      <c r="E398" s="11">
        <f>IF(OR(B398="",C398=""),"",IF(OR(WEEKDAY(B398,2)=1,WEEKDAY(B398,2)=5),"D",IF(AND(C398&gt;=TIME(15,30,0),C398&lt;TIME(16,30,0)),"C",IF(AND(AND(WEEKDAY(B398,2)&gt;=2,WEEKDAY(B398,2)&lt;=4),C398&gt;=TIME(16,35,0),C398&lt;TIME(17,0,0)),"A1",IF(AND(AND(WEEKDAY(B398,2)&gt;=2,WEEKDAY(B398,2)&lt;=4),C398&gt;=TIME(17,0,0),C398&lt;TIME(18,0,0)),"A2",IF(AND(AND(WEEKDAY(B398,2)&gt;=2,WEEKDAY(B398,2)&lt;=4),C398&gt;=TIME(18,0,0),C398&lt;TIME(19,0,0)),"A3",IF(AND(AND(WEEKDAY(B398,2)&gt;=2,WEEKDAY(B398,2)&lt;=4),C398&gt;=TIME(22,0,0),C398&lt;TIME(22,45,0)),"B","Other")))))))</f>
        <v/>
      </c>
      <c r="F398" s="12" t="n"/>
      <c r="G398" s="12" t="n"/>
      <c r="H398" s="12" t="n"/>
      <c r="I398" s="12" t="n"/>
      <c r="J398" s="13" t="n"/>
      <c r="K398" s="13" t="n"/>
      <c r="L398" s="13" t="n"/>
      <c r="M398" s="13" t="n"/>
      <c r="N398" s="12" t="n"/>
      <c r="O398" s="12" t="n"/>
      <c r="P398" s="14">
        <f>IF(N398="","",IF(N398="SL",-1,K398/J398))</f>
        <v/>
      </c>
      <c r="Q398" s="14">
        <f>IF(N398="","",IF(OR(N398="SL",N398="TP0"),-1,L398/J398))</f>
        <v/>
      </c>
      <c r="R398" s="14">
        <f>IF(N398="","",IF(N398="TP2",M398/J398,-1))</f>
        <v/>
      </c>
      <c r="S398" s="14">
        <f>IF(N398="","",IF(N398="SL",-1,IF(N398="TP0",0.5*K398/J398,0.5*(K398+L398)/J398)))</f>
        <v/>
      </c>
      <c r="T398" s="14">
        <f>IF(N398="","",IF(N398="SL",-1,IF(N398="TP0",0.5*K398/J398-0.5,0.5*(K398+L398)/J398)))</f>
        <v/>
      </c>
      <c r="U398" s="15">
        <f>IF(P398="","",P398*J398/100*Config!$B$4)</f>
        <v/>
      </c>
      <c r="V398" s="15">
        <f>IF(Q398="","",Q398*J398/100*Config!$B$4)</f>
        <v/>
      </c>
      <c r="W398" s="15">
        <f>IF(R398="","",R398*J398/100*Config!$B$4)</f>
        <v/>
      </c>
      <c r="X398" s="15">
        <f>IF(S398="","",S398*J398/100*Config!$B$4)</f>
        <v/>
      </c>
      <c r="Y398" s="15">
        <f>IF(T398="","",T398*J398/100*Config!$B$4)</f>
        <v/>
      </c>
      <c r="Z398" s="15">
        <f>IF(U398="","",Config!$B$4 + SUM($U$2:U398))</f>
        <v/>
      </c>
      <c r="AA398" s="15">
        <f>IF(V398="","",Config!$B$4 + SUM($V$2:V398))</f>
        <v/>
      </c>
      <c r="AB398" s="15">
        <f>IF(W398="","",Config!$B$4 + SUM($W$2:W398))</f>
        <v/>
      </c>
      <c r="AC398" s="15">
        <f>IF(X398="","",Config!$B$4 + SUM($X$2:X398))</f>
        <v/>
      </c>
      <c r="AD398" s="15">
        <f>IF(Y398="","",Config!$B$4 + SUM($Y$2:Y398))</f>
        <v/>
      </c>
      <c r="AE398" s="15">
        <f>IF(P398="","",P398*J398/100*Config!$B$11)</f>
        <v/>
      </c>
      <c r="AF398" s="15">
        <f>IF(Q398="","",Q398*J398/100*Config!$B$11)</f>
        <v/>
      </c>
      <c r="AG398" s="15">
        <f>IF(R398="","",R398*J398/100*Config!$B$11)</f>
        <v/>
      </c>
      <c r="AH398" s="15">
        <f>IF(S398="","",S398*J398/100*Config!$B$11)</f>
        <v/>
      </c>
      <c r="AI398" s="15">
        <f>IF(T398="","",T398*J398/100*Config!$B$11)</f>
        <v/>
      </c>
      <c r="AJ398" s="15">
        <f>IF(AE398="","",Config!$B$9 + SUM($AE$2:AE398))</f>
        <v/>
      </c>
      <c r="AK398" s="15">
        <f>IF(AF398="","",Config!$B$9 + SUM($AF$2:AF398))</f>
        <v/>
      </c>
      <c r="AL398" s="15">
        <f>IF(AG398="","",Config!$B$9 + SUM($AG$2:AG398))</f>
        <v/>
      </c>
      <c r="AM398" s="15">
        <f>IF(AH398="","",Config!$B$9 + SUM($AH$2:AH398))</f>
        <v/>
      </c>
      <c r="AN398" s="15">
        <f>IF(AI398="","",Config!$B$9 + SUM($AI$2:AI398))</f>
        <v/>
      </c>
      <c r="AO398" s="16">
        <f>IF(P398="","",IF(P398&gt;0,1,0))</f>
        <v/>
      </c>
      <c r="AP398" s="16">
        <f>IF(Q398="","",IF(Q398&gt;0,1,0))</f>
        <v/>
      </c>
      <c r="AQ398" s="16">
        <f>IF(R398="","",IF(R398&gt;0,1,0))</f>
        <v/>
      </c>
      <c r="AR398" s="16">
        <f>IF(S398="","",IF(S398&gt;0,1,0))</f>
        <v/>
      </c>
      <c r="AS398" s="16">
        <f>IF(T398="","",IF(T398&gt;0,1,0))</f>
        <v/>
      </c>
      <c r="AT398" s="17">
        <f>IF(Z398="","",IF(AT397="",Z398,MAX(AT397,Z398)))</f>
        <v/>
      </c>
      <c r="AU398" s="17">
        <f>IF(AA398="","",IF(AU397="",AA398,MAX(AU397,AA398)))</f>
        <v/>
      </c>
      <c r="AV398" s="17">
        <f>IF(AB398="","",IF(AV397="",AB398,MAX(AV397,AB398)))</f>
        <v/>
      </c>
      <c r="AW398" s="17">
        <f>IF(AC398="","",IF(AW397="",AC398,MAX(AW397,AC398)))</f>
        <v/>
      </c>
      <c r="AX398" s="17">
        <f>IF(AD398="","",IF(AX397="",AD398,MAX(AX397,AD398)))</f>
        <v/>
      </c>
      <c r="AY398" s="17">
        <f>IF(Z398="","",AT398-Z398)</f>
        <v/>
      </c>
      <c r="AZ398" s="17">
        <f>IF(AA398="","",AU398-AA398)</f>
        <v/>
      </c>
      <c r="BA398" s="17">
        <f>IF(AB398="","",AV398-AB398)</f>
        <v/>
      </c>
      <c r="BB398" s="17">
        <f>IF(AC398="","",AW398-AC398)</f>
        <v/>
      </c>
      <c r="BC398" s="17">
        <f>IF(AD398="","",AX398-AD398)</f>
        <v/>
      </c>
      <c r="BD398" s="17">
        <f>IF(OR(AE398="",B398=""),"",SUMIFS($AE$2:AE398,$B$2:B398,B398))</f>
        <v/>
      </c>
      <c r="BE398" s="17">
        <f>IF(OR(AF398="",B398=""),"",SUMIFS($AF$2:AF398,$B$2:B398,B398))</f>
        <v/>
      </c>
      <c r="BF398" s="17">
        <f>IF(OR(AG398="",B398=""),"",SUMIFS($AG$2:AG398,$B$2:B398,B398))</f>
        <v/>
      </c>
      <c r="BG398" s="17">
        <f>IF(OR(AH398="",B398=""),"",SUMIFS($AH$2:AH398,$B$2:B398,B398))</f>
        <v/>
      </c>
      <c r="BH398" s="17">
        <f>IF(OR(AI398="",B398=""),"",SUMIFS($AI$2:AI398,$B$2:B398,B398))</f>
        <v/>
      </c>
      <c r="BI398" s="17">
        <f>IF(AJ398="","",IF(BI397="",AJ398,MAX(BI397,AJ398)))</f>
        <v/>
      </c>
      <c r="BJ398" s="17">
        <f>IF(AK398="","",IF(BJ397="",AK398,MAX(BJ397,AK398)))</f>
        <v/>
      </c>
      <c r="BK398" s="17">
        <f>IF(AL398="","",IF(BK397="",AL398,MAX(BK397,AL398)))</f>
        <v/>
      </c>
      <c r="BL398" s="17">
        <f>IF(AM398="","",IF(BL397="",AM398,MAX(BL397,AM398)))</f>
        <v/>
      </c>
      <c r="BM398" s="17">
        <f>IF(AN398="","",IF(BM397="",AN398,MAX(BM397,AN398)))</f>
        <v/>
      </c>
      <c r="BN398" s="17">
        <f>IF(AJ398="","",BI398-AJ398)</f>
        <v/>
      </c>
      <c r="BO398" s="17">
        <f>IF(AK398="","",BJ398-AK398)</f>
        <v/>
      </c>
      <c r="BP398" s="17">
        <f>IF(AL398="","",BK398-AL398)</f>
        <v/>
      </c>
      <c r="BQ398" s="17">
        <f>IF(AM398="","",BL398-AM398)</f>
        <v/>
      </c>
      <c r="BR398" s="17">
        <f>IF(AN398="","",BM398-AN398)</f>
        <v/>
      </c>
    </row>
    <row r="399">
      <c r="A399">
        <f>ROW()-1</f>
        <v/>
      </c>
      <c r="B399" s="9" t="n"/>
      <c r="C399" s="12" t="n"/>
      <c r="D399" s="11">
        <f>IF(B399="","",CHOOSE(WEEKDAY(B399,2),"Lu","Ma","Mi","Jo","Vi","Sa","Du"))</f>
        <v/>
      </c>
      <c r="E399" s="11">
        <f>IF(OR(B399="",C399=""),"",IF(OR(WEEKDAY(B399,2)=1,WEEKDAY(B399,2)=5),"D",IF(AND(C399&gt;=TIME(15,30,0),C399&lt;TIME(16,30,0)),"C",IF(AND(AND(WEEKDAY(B399,2)&gt;=2,WEEKDAY(B399,2)&lt;=4),C399&gt;=TIME(16,35,0),C399&lt;TIME(17,0,0)),"A1",IF(AND(AND(WEEKDAY(B399,2)&gt;=2,WEEKDAY(B399,2)&lt;=4),C399&gt;=TIME(17,0,0),C399&lt;TIME(18,0,0)),"A2",IF(AND(AND(WEEKDAY(B399,2)&gt;=2,WEEKDAY(B399,2)&lt;=4),C399&gt;=TIME(18,0,0),C399&lt;TIME(19,0,0)),"A3",IF(AND(AND(WEEKDAY(B399,2)&gt;=2,WEEKDAY(B399,2)&lt;=4),C399&gt;=TIME(22,0,0),C399&lt;TIME(22,45,0)),"B","Other")))))))</f>
        <v/>
      </c>
      <c r="F399" s="12" t="n"/>
      <c r="G399" s="12" t="n"/>
      <c r="H399" s="12" t="n"/>
      <c r="I399" s="12" t="n"/>
      <c r="J399" s="13" t="n"/>
      <c r="K399" s="13" t="n"/>
      <c r="L399" s="13" t="n"/>
      <c r="M399" s="13" t="n"/>
      <c r="N399" s="12" t="n"/>
      <c r="O399" s="12" t="n"/>
      <c r="P399" s="14">
        <f>IF(N399="","",IF(N399="SL",-1,K399/J399))</f>
        <v/>
      </c>
      <c r="Q399" s="14">
        <f>IF(N399="","",IF(OR(N399="SL",N399="TP0"),-1,L399/J399))</f>
        <v/>
      </c>
      <c r="R399" s="14">
        <f>IF(N399="","",IF(N399="TP2",M399/J399,-1))</f>
        <v/>
      </c>
      <c r="S399" s="14">
        <f>IF(N399="","",IF(N399="SL",-1,IF(N399="TP0",0.5*K399/J399,0.5*(K399+L399)/J399)))</f>
        <v/>
      </c>
      <c r="T399" s="14">
        <f>IF(N399="","",IF(N399="SL",-1,IF(N399="TP0",0.5*K399/J399-0.5,0.5*(K399+L399)/J399)))</f>
        <v/>
      </c>
      <c r="U399" s="15">
        <f>IF(P399="","",P399*J399/100*Config!$B$4)</f>
        <v/>
      </c>
      <c r="V399" s="15">
        <f>IF(Q399="","",Q399*J399/100*Config!$B$4)</f>
        <v/>
      </c>
      <c r="W399" s="15">
        <f>IF(R399="","",R399*J399/100*Config!$B$4)</f>
        <v/>
      </c>
      <c r="X399" s="15">
        <f>IF(S399="","",S399*J399/100*Config!$B$4)</f>
        <v/>
      </c>
      <c r="Y399" s="15">
        <f>IF(T399="","",T399*J399/100*Config!$B$4)</f>
        <v/>
      </c>
      <c r="Z399" s="15">
        <f>IF(U399="","",Config!$B$4 + SUM($U$2:U399))</f>
        <v/>
      </c>
      <c r="AA399" s="15">
        <f>IF(V399="","",Config!$B$4 + SUM($V$2:V399))</f>
        <v/>
      </c>
      <c r="AB399" s="15">
        <f>IF(W399="","",Config!$B$4 + SUM($W$2:W399))</f>
        <v/>
      </c>
      <c r="AC399" s="15">
        <f>IF(X399="","",Config!$B$4 + SUM($X$2:X399))</f>
        <v/>
      </c>
      <c r="AD399" s="15">
        <f>IF(Y399="","",Config!$B$4 + SUM($Y$2:Y399))</f>
        <v/>
      </c>
      <c r="AE399" s="15">
        <f>IF(P399="","",P399*J399/100*Config!$B$11)</f>
        <v/>
      </c>
      <c r="AF399" s="15">
        <f>IF(Q399="","",Q399*J399/100*Config!$B$11)</f>
        <v/>
      </c>
      <c r="AG399" s="15">
        <f>IF(R399="","",R399*J399/100*Config!$B$11)</f>
        <v/>
      </c>
      <c r="AH399" s="15">
        <f>IF(S399="","",S399*J399/100*Config!$B$11)</f>
        <v/>
      </c>
      <c r="AI399" s="15">
        <f>IF(T399="","",T399*J399/100*Config!$B$11)</f>
        <v/>
      </c>
      <c r="AJ399" s="15">
        <f>IF(AE399="","",Config!$B$9 + SUM($AE$2:AE399))</f>
        <v/>
      </c>
      <c r="AK399" s="15">
        <f>IF(AF399="","",Config!$B$9 + SUM($AF$2:AF399))</f>
        <v/>
      </c>
      <c r="AL399" s="15">
        <f>IF(AG399="","",Config!$B$9 + SUM($AG$2:AG399))</f>
        <v/>
      </c>
      <c r="AM399" s="15">
        <f>IF(AH399="","",Config!$B$9 + SUM($AH$2:AH399))</f>
        <v/>
      </c>
      <c r="AN399" s="15">
        <f>IF(AI399="","",Config!$B$9 + SUM($AI$2:AI399))</f>
        <v/>
      </c>
      <c r="AO399" s="16">
        <f>IF(P399="","",IF(P399&gt;0,1,0))</f>
        <v/>
      </c>
      <c r="AP399" s="16">
        <f>IF(Q399="","",IF(Q399&gt;0,1,0))</f>
        <v/>
      </c>
      <c r="AQ399" s="16">
        <f>IF(R399="","",IF(R399&gt;0,1,0))</f>
        <v/>
      </c>
      <c r="AR399" s="16">
        <f>IF(S399="","",IF(S399&gt;0,1,0))</f>
        <v/>
      </c>
      <c r="AS399" s="16">
        <f>IF(T399="","",IF(T399&gt;0,1,0))</f>
        <v/>
      </c>
      <c r="AT399" s="17">
        <f>IF(Z399="","",IF(AT398="",Z399,MAX(AT398,Z399)))</f>
        <v/>
      </c>
      <c r="AU399" s="17">
        <f>IF(AA399="","",IF(AU398="",AA399,MAX(AU398,AA399)))</f>
        <v/>
      </c>
      <c r="AV399" s="17">
        <f>IF(AB399="","",IF(AV398="",AB399,MAX(AV398,AB399)))</f>
        <v/>
      </c>
      <c r="AW399" s="17">
        <f>IF(AC399="","",IF(AW398="",AC399,MAX(AW398,AC399)))</f>
        <v/>
      </c>
      <c r="AX399" s="17">
        <f>IF(AD399="","",IF(AX398="",AD399,MAX(AX398,AD399)))</f>
        <v/>
      </c>
      <c r="AY399" s="17">
        <f>IF(Z399="","",AT399-Z399)</f>
        <v/>
      </c>
      <c r="AZ399" s="17">
        <f>IF(AA399="","",AU399-AA399)</f>
        <v/>
      </c>
      <c r="BA399" s="17">
        <f>IF(AB399="","",AV399-AB399)</f>
        <v/>
      </c>
      <c r="BB399" s="17">
        <f>IF(AC399="","",AW399-AC399)</f>
        <v/>
      </c>
      <c r="BC399" s="17">
        <f>IF(AD399="","",AX399-AD399)</f>
        <v/>
      </c>
      <c r="BD399" s="17">
        <f>IF(OR(AE399="",B399=""),"",SUMIFS($AE$2:AE399,$B$2:B399,B399))</f>
        <v/>
      </c>
      <c r="BE399" s="17">
        <f>IF(OR(AF399="",B399=""),"",SUMIFS($AF$2:AF399,$B$2:B399,B399))</f>
        <v/>
      </c>
      <c r="BF399" s="17">
        <f>IF(OR(AG399="",B399=""),"",SUMIFS($AG$2:AG399,$B$2:B399,B399))</f>
        <v/>
      </c>
      <c r="BG399" s="17">
        <f>IF(OR(AH399="",B399=""),"",SUMIFS($AH$2:AH399,$B$2:B399,B399))</f>
        <v/>
      </c>
      <c r="BH399" s="17">
        <f>IF(OR(AI399="",B399=""),"",SUMIFS($AI$2:AI399,$B$2:B399,B399))</f>
        <v/>
      </c>
      <c r="BI399" s="17">
        <f>IF(AJ399="","",IF(BI398="",AJ399,MAX(BI398,AJ399)))</f>
        <v/>
      </c>
      <c r="BJ399" s="17">
        <f>IF(AK399="","",IF(BJ398="",AK399,MAX(BJ398,AK399)))</f>
        <v/>
      </c>
      <c r="BK399" s="17">
        <f>IF(AL399="","",IF(BK398="",AL399,MAX(BK398,AL399)))</f>
        <v/>
      </c>
      <c r="BL399" s="17">
        <f>IF(AM399="","",IF(BL398="",AM399,MAX(BL398,AM399)))</f>
        <v/>
      </c>
      <c r="BM399" s="17">
        <f>IF(AN399="","",IF(BM398="",AN399,MAX(BM398,AN399)))</f>
        <v/>
      </c>
      <c r="BN399" s="17">
        <f>IF(AJ399="","",BI399-AJ399)</f>
        <v/>
      </c>
      <c r="BO399" s="17">
        <f>IF(AK399="","",BJ399-AK399)</f>
        <v/>
      </c>
      <c r="BP399" s="17">
        <f>IF(AL399="","",BK399-AL399)</f>
        <v/>
      </c>
      <c r="BQ399" s="17">
        <f>IF(AM399="","",BL399-AM399)</f>
        <v/>
      </c>
      <c r="BR399" s="17">
        <f>IF(AN399="","",BM399-AN399)</f>
        <v/>
      </c>
    </row>
    <row r="400">
      <c r="A400">
        <f>ROW()-1</f>
        <v/>
      </c>
      <c r="B400" s="9" t="n"/>
      <c r="C400" s="12" t="n"/>
      <c r="D400" s="11">
        <f>IF(B400="","",CHOOSE(WEEKDAY(B400,2),"Lu","Ma","Mi","Jo","Vi","Sa","Du"))</f>
        <v/>
      </c>
      <c r="E400" s="11">
        <f>IF(OR(B400="",C400=""),"",IF(OR(WEEKDAY(B400,2)=1,WEEKDAY(B400,2)=5),"D",IF(AND(C400&gt;=TIME(15,30,0),C400&lt;TIME(16,30,0)),"C",IF(AND(AND(WEEKDAY(B400,2)&gt;=2,WEEKDAY(B400,2)&lt;=4),C400&gt;=TIME(16,35,0),C400&lt;TIME(17,0,0)),"A1",IF(AND(AND(WEEKDAY(B400,2)&gt;=2,WEEKDAY(B400,2)&lt;=4),C400&gt;=TIME(17,0,0),C400&lt;TIME(18,0,0)),"A2",IF(AND(AND(WEEKDAY(B400,2)&gt;=2,WEEKDAY(B400,2)&lt;=4),C400&gt;=TIME(18,0,0),C400&lt;TIME(19,0,0)),"A3",IF(AND(AND(WEEKDAY(B400,2)&gt;=2,WEEKDAY(B400,2)&lt;=4),C400&gt;=TIME(22,0,0),C400&lt;TIME(22,45,0)),"B","Other")))))))</f>
        <v/>
      </c>
      <c r="F400" s="12" t="n"/>
      <c r="G400" s="12" t="n"/>
      <c r="H400" s="12" t="n"/>
      <c r="I400" s="12" t="n"/>
      <c r="J400" s="13" t="n"/>
      <c r="K400" s="13" t="n"/>
      <c r="L400" s="13" t="n"/>
      <c r="M400" s="13" t="n"/>
      <c r="N400" s="12" t="n"/>
      <c r="O400" s="12" t="n"/>
      <c r="P400" s="14">
        <f>IF(N400="","",IF(N400="SL",-1,K400/J400))</f>
        <v/>
      </c>
      <c r="Q400" s="14">
        <f>IF(N400="","",IF(OR(N400="SL",N400="TP0"),-1,L400/J400))</f>
        <v/>
      </c>
      <c r="R400" s="14">
        <f>IF(N400="","",IF(N400="TP2",M400/J400,-1))</f>
        <v/>
      </c>
      <c r="S400" s="14">
        <f>IF(N400="","",IF(N400="SL",-1,IF(N400="TP0",0.5*K400/J400,0.5*(K400+L400)/J400)))</f>
        <v/>
      </c>
      <c r="T400" s="14">
        <f>IF(N400="","",IF(N400="SL",-1,IF(N400="TP0",0.5*K400/J400-0.5,0.5*(K400+L400)/J400)))</f>
        <v/>
      </c>
      <c r="U400" s="15">
        <f>IF(P400="","",P400*J400/100*Config!$B$4)</f>
        <v/>
      </c>
      <c r="V400" s="15">
        <f>IF(Q400="","",Q400*J400/100*Config!$B$4)</f>
        <v/>
      </c>
      <c r="W400" s="15">
        <f>IF(R400="","",R400*J400/100*Config!$B$4)</f>
        <v/>
      </c>
      <c r="X400" s="15">
        <f>IF(S400="","",S400*J400/100*Config!$B$4)</f>
        <v/>
      </c>
      <c r="Y400" s="15">
        <f>IF(T400="","",T400*J400/100*Config!$B$4)</f>
        <v/>
      </c>
      <c r="Z400" s="15">
        <f>IF(U400="","",Config!$B$4 + SUM($U$2:U400))</f>
        <v/>
      </c>
      <c r="AA400" s="15">
        <f>IF(V400="","",Config!$B$4 + SUM($V$2:V400))</f>
        <v/>
      </c>
      <c r="AB400" s="15">
        <f>IF(W400="","",Config!$B$4 + SUM($W$2:W400))</f>
        <v/>
      </c>
      <c r="AC400" s="15">
        <f>IF(X400="","",Config!$B$4 + SUM($X$2:X400))</f>
        <v/>
      </c>
      <c r="AD400" s="15">
        <f>IF(Y400="","",Config!$B$4 + SUM($Y$2:Y400))</f>
        <v/>
      </c>
      <c r="AE400" s="15">
        <f>IF(P400="","",P400*J400/100*Config!$B$11)</f>
        <v/>
      </c>
      <c r="AF400" s="15">
        <f>IF(Q400="","",Q400*J400/100*Config!$B$11)</f>
        <v/>
      </c>
      <c r="AG400" s="15">
        <f>IF(R400="","",R400*J400/100*Config!$B$11)</f>
        <v/>
      </c>
      <c r="AH400" s="15">
        <f>IF(S400="","",S400*J400/100*Config!$B$11)</f>
        <v/>
      </c>
      <c r="AI400" s="15">
        <f>IF(T400="","",T400*J400/100*Config!$B$11)</f>
        <v/>
      </c>
      <c r="AJ400" s="15">
        <f>IF(AE400="","",Config!$B$9 + SUM($AE$2:AE400))</f>
        <v/>
      </c>
      <c r="AK400" s="15">
        <f>IF(AF400="","",Config!$B$9 + SUM($AF$2:AF400))</f>
        <v/>
      </c>
      <c r="AL400" s="15">
        <f>IF(AG400="","",Config!$B$9 + SUM($AG$2:AG400))</f>
        <v/>
      </c>
      <c r="AM400" s="15">
        <f>IF(AH400="","",Config!$B$9 + SUM($AH$2:AH400))</f>
        <v/>
      </c>
      <c r="AN400" s="15">
        <f>IF(AI400="","",Config!$B$9 + SUM($AI$2:AI400))</f>
        <v/>
      </c>
      <c r="AO400" s="16">
        <f>IF(P400="","",IF(P400&gt;0,1,0))</f>
        <v/>
      </c>
      <c r="AP400" s="16">
        <f>IF(Q400="","",IF(Q400&gt;0,1,0))</f>
        <v/>
      </c>
      <c r="AQ400" s="16">
        <f>IF(R400="","",IF(R400&gt;0,1,0))</f>
        <v/>
      </c>
      <c r="AR400" s="16">
        <f>IF(S400="","",IF(S400&gt;0,1,0))</f>
        <v/>
      </c>
      <c r="AS400" s="16">
        <f>IF(T400="","",IF(T400&gt;0,1,0))</f>
        <v/>
      </c>
      <c r="AT400" s="17">
        <f>IF(Z400="","",IF(AT399="",Z400,MAX(AT399,Z400)))</f>
        <v/>
      </c>
      <c r="AU400" s="17">
        <f>IF(AA400="","",IF(AU399="",AA400,MAX(AU399,AA400)))</f>
        <v/>
      </c>
      <c r="AV400" s="17">
        <f>IF(AB400="","",IF(AV399="",AB400,MAX(AV399,AB400)))</f>
        <v/>
      </c>
      <c r="AW400" s="17">
        <f>IF(AC400="","",IF(AW399="",AC400,MAX(AW399,AC400)))</f>
        <v/>
      </c>
      <c r="AX400" s="17">
        <f>IF(AD400="","",IF(AX399="",AD400,MAX(AX399,AD400)))</f>
        <v/>
      </c>
      <c r="AY400" s="17">
        <f>IF(Z400="","",AT400-Z400)</f>
        <v/>
      </c>
      <c r="AZ400" s="17">
        <f>IF(AA400="","",AU400-AA400)</f>
        <v/>
      </c>
      <c r="BA400" s="17">
        <f>IF(AB400="","",AV400-AB400)</f>
        <v/>
      </c>
      <c r="BB400" s="17">
        <f>IF(AC400="","",AW400-AC400)</f>
        <v/>
      </c>
      <c r="BC400" s="17">
        <f>IF(AD400="","",AX400-AD400)</f>
        <v/>
      </c>
      <c r="BD400" s="17">
        <f>IF(OR(AE400="",B400=""),"",SUMIFS($AE$2:AE400,$B$2:B400,B400))</f>
        <v/>
      </c>
      <c r="BE400" s="17">
        <f>IF(OR(AF400="",B400=""),"",SUMIFS($AF$2:AF400,$B$2:B400,B400))</f>
        <v/>
      </c>
      <c r="BF400" s="17">
        <f>IF(OR(AG400="",B400=""),"",SUMIFS($AG$2:AG400,$B$2:B400,B400))</f>
        <v/>
      </c>
      <c r="BG400" s="17">
        <f>IF(OR(AH400="",B400=""),"",SUMIFS($AH$2:AH400,$B$2:B400,B400))</f>
        <v/>
      </c>
      <c r="BH400" s="17">
        <f>IF(OR(AI400="",B400=""),"",SUMIFS($AI$2:AI400,$B$2:B400,B400))</f>
        <v/>
      </c>
      <c r="BI400" s="17">
        <f>IF(AJ400="","",IF(BI399="",AJ400,MAX(BI399,AJ400)))</f>
        <v/>
      </c>
      <c r="BJ400" s="17">
        <f>IF(AK400="","",IF(BJ399="",AK400,MAX(BJ399,AK400)))</f>
        <v/>
      </c>
      <c r="BK400" s="17">
        <f>IF(AL400="","",IF(BK399="",AL400,MAX(BK399,AL400)))</f>
        <v/>
      </c>
      <c r="BL400" s="17">
        <f>IF(AM400="","",IF(BL399="",AM400,MAX(BL399,AM400)))</f>
        <v/>
      </c>
      <c r="BM400" s="17">
        <f>IF(AN400="","",IF(BM399="",AN400,MAX(BM399,AN400)))</f>
        <v/>
      </c>
      <c r="BN400" s="17">
        <f>IF(AJ400="","",BI400-AJ400)</f>
        <v/>
      </c>
      <c r="BO400" s="17">
        <f>IF(AK400="","",BJ400-AK400)</f>
        <v/>
      </c>
      <c r="BP400" s="17">
        <f>IF(AL400="","",BK400-AL400)</f>
        <v/>
      </c>
      <c r="BQ400" s="17">
        <f>IF(AM400="","",BL400-AM400)</f>
        <v/>
      </c>
      <c r="BR400" s="17">
        <f>IF(AN400="","",BM400-AN400)</f>
        <v/>
      </c>
    </row>
    <row r="401">
      <c r="A401">
        <f>ROW()-1</f>
        <v/>
      </c>
      <c r="B401" s="9" t="n"/>
      <c r="C401" s="12" t="n"/>
      <c r="D401" s="11">
        <f>IF(B401="","",CHOOSE(WEEKDAY(B401,2),"Lu","Ma","Mi","Jo","Vi","Sa","Du"))</f>
        <v/>
      </c>
      <c r="E401" s="11">
        <f>IF(OR(B401="",C401=""),"",IF(OR(WEEKDAY(B401,2)=1,WEEKDAY(B401,2)=5),"D",IF(AND(C401&gt;=TIME(15,30,0),C401&lt;TIME(16,30,0)),"C",IF(AND(AND(WEEKDAY(B401,2)&gt;=2,WEEKDAY(B401,2)&lt;=4),C401&gt;=TIME(16,35,0),C401&lt;TIME(17,0,0)),"A1",IF(AND(AND(WEEKDAY(B401,2)&gt;=2,WEEKDAY(B401,2)&lt;=4),C401&gt;=TIME(17,0,0),C401&lt;TIME(18,0,0)),"A2",IF(AND(AND(WEEKDAY(B401,2)&gt;=2,WEEKDAY(B401,2)&lt;=4),C401&gt;=TIME(18,0,0),C401&lt;TIME(19,0,0)),"A3",IF(AND(AND(WEEKDAY(B401,2)&gt;=2,WEEKDAY(B401,2)&lt;=4),C401&gt;=TIME(22,0,0),C401&lt;TIME(22,45,0)),"B","Other")))))))</f>
        <v/>
      </c>
      <c r="F401" s="12" t="n"/>
      <c r="G401" s="12" t="n"/>
      <c r="H401" s="12" t="n"/>
      <c r="I401" s="12" t="n"/>
      <c r="J401" s="13" t="n"/>
      <c r="K401" s="13" t="n"/>
      <c r="L401" s="13" t="n"/>
      <c r="M401" s="13" t="n"/>
      <c r="N401" s="12" t="n"/>
      <c r="O401" s="12" t="n"/>
      <c r="P401" s="14">
        <f>IF(N401="","",IF(N401="SL",-1,K401/J401))</f>
        <v/>
      </c>
      <c r="Q401" s="14">
        <f>IF(N401="","",IF(OR(N401="SL",N401="TP0"),-1,L401/J401))</f>
        <v/>
      </c>
      <c r="R401" s="14">
        <f>IF(N401="","",IF(N401="TP2",M401/J401,-1))</f>
        <v/>
      </c>
      <c r="S401" s="14">
        <f>IF(N401="","",IF(N401="SL",-1,IF(N401="TP0",0.5*K401/J401,0.5*(K401+L401)/J401)))</f>
        <v/>
      </c>
      <c r="T401" s="14">
        <f>IF(N401="","",IF(N401="SL",-1,IF(N401="TP0",0.5*K401/J401-0.5,0.5*(K401+L401)/J401)))</f>
        <v/>
      </c>
      <c r="U401" s="15">
        <f>IF(P401="","",P401*J401/100*Config!$B$4)</f>
        <v/>
      </c>
      <c r="V401" s="15">
        <f>IF(Q401="","",Q401*J401/100*Config!$B$4)</f>
        <v/>
      </c>
      <c r="W401" s="15">
        <f>IF(R401="","",R401*J401/100*Config!$B$4)</f>
        <v/>
      </c>
      <c r="X401" s="15">
        <f>IF(S401="","",S401*J401/100*Config!$B$4)</f>
        <v/>
      </c>
      <c r="Y401" s="15">
        <f>IF(T401="","",T401*J401/100*Config!$B$4)</f>
        <v/>
      </c>
      <c r="Z401" s="15">
        <f>IF(U401="","",Config!$B$4 + SUM($U$2:U401))</f>
        <v/>
      </c>
      <c r="AA401" s="15">
        <f>IF(V401="","",Config!$B$4 + SUM($V$2:V401))</f>
        <v/>
      </c>
      <c r="AB401" s="15">
        <f>IF(W401="","",Config!$B$4 + SUM($W$2:W401))</f>
        <v/>
      </c>
      <c r="AC401" s="15">
        <f>IF(X401="","",Config!$B$4 + SUM($X$2:X401))</f>
        <v/>
      </c>
      <c r="AD401" s="15">
        <f>IF(Y401="","",Config!$B$4 + SUM($Y$2:Y401))</f>
        <v/>
      </c>
      <c r="AE401" s="15">
        <f>IF(P401="","",P401*J401/100*Config!$B$11)</f>
        <v/>
      </c>
      <c r="AF401" s="15">
        <f>IF(Q401="","",Q401*J401/100*Config!$B$11)</f>
        <v/>
      </c>
      <c r="AG401" s="15">
        <f>IF(R401="","",R401*J401/100*Config!$B$11)</f>
        <v/>
      </c>
      <c r="AH401" s="15">
        <f>IF(S401="","",S401*J401/100*Config!$B$11)</f>
        <v/>
      </c>
      <c r="AI401" s="15">
        <f>IF(T401="","",T401*J401/100*Config!$B$11)</f>
        <v/>
      </c>
      <c r="AJ401" s="15">
        <f>IF(AE401="","",Config!$B$9 + SUM($AE$2:AE401))</f>
        <v/>
      </c>
      <c r="AK401" s="15">
        <f>IF(AF401="","",Config!$B$9 + SUM($AF$2:AF401))</f>
        <v/>
      </c>
      <c r="AL401" s="15">
        <f>IF(AG401="","",Config!$B$9 + SUM($AG$2:AG401))</f>
        <v/>
      </c>
      <c r="AM401" s="15">
        <f>IF(AH401="","",Config!$B$9 + SUM($AH$2:AH401))</f>
        <v/>
      </c>
      <c r="AN401" s="15">
        <f>IF(AI401="","",Config!$B$9 + SUM($AI$2:AI401))</f>
        <v/>
      </c>
      <c r="AO401" s="16">
        <f>IF(P401="","",IF(P401&gt;0,1,0))</f>
        <v/>
      </c>
      <c r="AP401" s="16">
        <f>IF(Q401="","",IF(Q401&gt;0,1,0))</f>
        <v/>
      </c>
      <c r="AQ401" s="16">
        <f>IF(R401="","",IF(R401&gt;0,1,0))</f>
        <v/>
      </c>
      <c r="AR401" s="16">
        <f>IF(S401="","",IF(S401&gt;0,1,0))</f>
        <v/>
      </c>
      <c r="AS401" s="16">
        <f>IF(T401="","",IF(T401&gt;0,1,0))</f>
        <v/>
      </c>
      <c r="AT401" s="17">
        <f>IF(Z401="","",IF(AT400="",Z401,MAX(AT400,Z401)))</f>
        <v/>
      </c>
      <c r="AU401" s="17">
        <f>IF(AA401="","",IF(AU400="",AA401,MAX(AU400,AA401)))</f>
        <v/>
      </c>
      <c r="AV401" s="17">
        <f>IF(AB401="","",IF(AV400="",AB401,MAX(AV400,AB401)))</f>
        <v/>
      </c>
      <c r="AW401" s="17">
        <f>IF(AC401="","",IF(AW400="",AC401,MAX(AW400,AC401)))</f>
        <v/>
      </c>
      <c r="AX401" s="17">
        <f>IF(AD401="","",IF(AX400="",AD401,MAX(AX400,AD401)))</f>
        <v/>
      </c>
      <c r="AY401" s="17">
        <f>IF(Z401="","",AT401-Z401)</f>
        <v/>
      </c>
      <c r="AZ401" s="17">
        <f>IF(AA401="","",AU401-AA401)</f>
        <v/>
      </c>
      <c r="BA401" s="17">
        <f>IF(AB401="","",AV401-AB401)</f>
        <v/>
      </c>
      <c r="BB401" s="17">
        <f>IF(AC401="","",AW401-AC401)</f>
        <v/>
      </c>
      <c r="BC401" s="17">
        <f>IF(AD401="","",AX401-AD401)</f>
        <v/>
      </c>
      <c r="BD401" s="17">
        <f>IF(OR(AE401="",B401=""),"",SUMIFS($AE$2:AE401,$B$2:B401,B401))</f>
        <v/>
      </c>
      <c r="BE401" s="17">
        <f>IF(OR(AF401="",B401=""),"",SUMIFS($AF$2:AF401,$B$2:B401,B401))</f>
        <v/>
      </c>
      <c r="BF401" s="17">
        <f>IF(OR(AG401="",B401=""),"",SUMIFS($AG$2:AG401,$B$2:B401,B401))</f>
        <v/>
      </c>
      <c r="BG401" s="17">
        <f>IF(OR(AH401="",B401=""),"",SUMIFS($AH$2:AH401,$B$2:B401,B401))</f>
        <v/>
      </c>
      <c r="BH401" s="17">
        <f>IF(OR(AI401="",B401=""),"",SUMIFS($AI$2:AI401,$B$2:B401,B401))</f>
        <v/>
      </c>
      <c r="BI401" s="17">
        <f>IF(AJ401="","",IF(BI400="",AJ401,MAX(BI400,AJ401)))</f>
        <v/>
      </c>
      <c r="BJ401" s="17">
        <f>IF(AK401="","",IF(BJ400="",AK401,MAX(BJ400,AK401)))</f>
        <v/>
      </c>
      <c r="BK401" s="17">
        <f>IF(AL401="","",IF(BK400="",AL401,MAX(BK400,AL401)))</f>
        <v/>
      </c>
      <c r="BL401" s="17">
        <f>IF(AM401="","",IF(BL400="",AM401,MAX(BL400,AM401)))</f>
        <v/>
      </c>
      <c r="BM401" s="17">
        <f>IF(AN401="","",IF(BM400="",AN401,MAX(BM400,AN401)))</f>
        <v/>
      </c>
      <c r="BN401" s="17">
        <f>IF(AJ401="","",BI401-AJ401)</f>
        <v/>
      </c>
      <c r="BO401" s="17">
        <f>IF(AK401="","",BJ401-AK401)</f>
        <v/>
      </c>
      <c r="BP401" s="17">
        <f>IF(AL401="","",BK401-AL401)</f>
        <v/>
      </c>
      <c r="BQ401" s="17">
        <f>IF(AM401="","",BL401-AM401)</f>
        <v/>
      </c>
      <c r="BR401" s="17">
        <f>IF(AN401="","",BM401-AN401)</f>
        <v/>
      </c>
    </row>
    <row r="402">
      <c r="A402">
        <f>ROW()-1</f>
        <v/>
      </c>
      <c r="B402" s="9" t="n"/>
      <c r="C402" s="12" t="n"/>
      <c r="D402" s="11">
        <f>IF(B402="","",CHOOSE(WEEKDAY(B402,2),"Lu","Ma","Mi","Jo","Vi","Sa","Du"))</f>
        <v/>
      </c>
      <c r="E402" s="11">
        <f>IF(OR(B402="",C402=""),"",IF(OR(WEEKDAY(B402,2)=1,WEEKDAY(B402,2)=5),"D",IF(AND(C402&gt;=TIME(15,30,0),C402&lt;TIME(16,30,0)),"C",IF(AND(AND(WEEKDAY(B402,2)&gt;=2,WEEKDAY(B402,2)&lt;=4),C402&gt;=TIME(16,35,0),C402&lt;TIME(17,0,0)),"A1",IF(AND(AND(WEEKDAY(B402,2)&gt;=2,WEEKDAY(B402,2)&lt;=4),C402&gt;=TIME(17,0,0),C402&lt;TIME(18,0,0)),"A2",IF(AND(AND(WEEKDAY(B402,2)&gt;=2,WEEKDAY(B402,2)&lt;=4),C402&gt;=TIME(18,0,0),C402&lt;TIME(19,0,0)),"A3",IF(AND(AND(WEEKDAY(B402,2)&gt;=2,WEEKDAY(B402,2)&lt;=4),C402&gt;=TIME(22,0,0),C402&lt;TIME(22,45,0)),"B","Other")))))))</f>
        <v/>
      </c>
      <c r="F402" s="12" t="n"/>
      <c r="G402" s="12" t="n"/>
      <c r="H402" s="12" t="n"/>
      <c r="I402" s="12" t="n"/>
      <c r="J402" s="13" t="n"/>
      <c r="K402" s="13" t="n"/>
      <c r="L402" s="13" t="n"/>
      <c r="M402" s="13" t="n"/>
      <c r="N402" s="12" t="n"/>
      <c r="O402" s="12" t="n"/>
      <c r="P402" s="14">
        <f>IF(N402="","",IF(N402="SL",-1,K402/J402))</f>
        <v/>
      </c>
      <c r="Q402" s="14">
        <f>IF(N402="","",IF(OR(N402="SL",N402="TP0"),-1,L402/J402))</f>
        <v/>
      </c>
      <c r="R402" s="14">
        <f>IF(N402="","",IF(N402="TP2",M402/J402,-1))</f>
        <v/>
      </c>
      <c r="S402" s="14">
        <f>IF(N402="","",IF(N402="SL",-1,IF(N402="TP0",0.5*K402/J402,0.5*(K402+L402)/J402)))</f>
        <v/>
      </c>
      <c r="T402" s="14">
        <f>IF(N402="","",IF(N402="SL",-1,IF(N402="TP0",0.5*K402/J402-0.5,0.5*(K402+L402)/J402)))</f>
        <v/>
      </c>
      <c r="U402" s="15">
        <f>IF(P402="","",P402*J402/100*Config!$B$4)</f>
        <v/>
      </c>
      <c r="V402" s="15">
        <f>IF(Q402="","",Q402*J402/100*Config!$B$4)</f>
        <v/>
      </c>
      <c r="W402" s="15">
        <f>IF(R402="","",R402*J402/100*Config!$B$4)</f>
        <v/>
      </c>
      <c r="X402" s="15">
        <f>IF(S402="","",S402*J402/100*Config!$B$4)</f>
        <v/>
      </c>
      <c r="Y402" s="15">
        <f>IF(T402="","",T402*J402/100*Config!$B$4)</f>
        <v/>
      </c>
      <c r="Z402" s="15">
        <f>IF(U402="","",Config!$B$4 + SUM($U$2:U402))</f>
        <v/>
      </c>
      <c r="AA402" s="15">
        <f>IF(V402="","",Config!$B$4 + SUM($V$2:V402))</f>
        <v/>
      </c>
      <c r="AB402" s="15">
        <f>IF(W402="","",Config!$B$4 + SUM($W$2:W402))</f>
        <v/>
      </c>
      <c r="AC402" s="15">
        <f>IF(X402="","",Config!$B$4 + SUM($X$2:X402))</f>
        <v/>
      </c>
      <c r="AD402" s="15">
        <f>IF(Y402="","",Config!$B$4 + SUM($Y$2:Y402))</f>
        <v/>
      </c>
      <c r="AE402" s="15">
        <f>IF(P402="","",P402*J402/100*Config!$B$11)</f>
        <v/>
      </c>
      <c r="AF402" s="15">
        <f>IF(Q402="","",Q402*J402/100*Config!$B$11)</f>
        <v/>
      </c>
      <c r="AG402" s="15">
        <f>IF(R402="","",R402*J402/100*Config!$B$11)</f>
        <v/>
      </c>
      <c r="AH402" s="15">
        <f>IF(S402="","",S402*J402/100*Config!$B$11)</f>
        <v/>
      </c>
      <c r="AI402" s="15">
        <f>IF(T402="","",T402*J402/100*Config!$B$11)</f>
        <v/>
      </c>
      <c r="AJ402" s="15">
        <f>IF(AE402="","",Config!$B$9 + SUM($AE$2:AE402))</f>
        <v/>
      </c>
      <c r="AK402" s="15">
        <f>IF(AF402="","",Config!$B$9 + SUM($AF$2:AF402))</f>
        <v/>
      </c>
      <c r="AL402" s="15">
        <f>IF(AG402="","",Config!$B$9 + SUM($AG$2:AG402))</f>
        <v/>
      </c>
      <c r="AM402" s="15">
        <f>IF(AH402="","",Config!$B$9 + SUM($AH$2:AH402))</f>
        <v/>
      </c>
      <c r="AN402" s="15">
        <f>IF(AI402="","",Config!$B$9 + SUM($AI$2:AI402))</f>
        <v/>
      </c>
      <c r="AO402" s="16">
        <f>IF(P402="","",IF(P402&gt;0,1,0))</f>
        <v/>
      </c>
      <c r="AP402" s="16">
        <f>IF(Q402="","",IF(Q402&gt;0,1,0))</f>
        <v/>
      </c>
      <c r="AQ402" s="16">
        <f>IF(R402="","",IF(R402&gt;0,1,0))</f>
        <v/>
      </c>
      <c r="AR402" s="16">
        <f>IF(S402="","",IF(S402&gt;0,1,0))</f>
        <v/>
      </c>
      <c r="AS402" s="16">
        <f>IF(T402="","",IF(T402&gt;0,1,0))</f>
        <v/>
      </c>
      <c r="AT402" s="17">
        <f>IF(Z402="","",IF(AT401="",Z402,MAX(AT401,Z402)))</f>
        <v/>
      </c>
      <c r="AU402" s="17">
        <f>IF(AA402="","",IF(AU401="",AA402,MAX(AU401,AA402)))</f>
        <v/>
      </c>
      <c r="AV402" s="17">
        <f>IF(AB402="","",IF(AV401="",AB402,MAX(AV401,AB402)))</f>
        <v/>
      </c>
      <c r="AW402" s="17">
        <f>IF(AC402="","",IF(AW401="",AC402,MAX(AW401,AC402)))</f>
        <v/>
      </c>
      <c r="AX402" s="17">
        <f>IF(AD402="","",IF(AX401="",AD402,MAX(AX401,AD402)))</f>
        <v/>
      </c>
      <c r="AY402" s="17">
        <f>IF(Z402="","",AT402-Z402)</f>
        <v/>
      </c>
      <c r="AZ402" s="17">
        <f>IF(AA402="","",AU402-AA402)</f>
        <v/>
      </c>
      <c r="BA402" s="17">
        <f>IF(AB402="","",AV402-AB402)</f>
        <v/>
      </c>
      <c r="BB402" s="17">
        <f>IF(AC402="","",AW402-AC402)</f>
        <v/>
      </c>
      <c r="BC402" s="17">
        <f>IF(AD402="","",AX402-AD402)</f>
        <v/>
      </c>
      <c r="BD402" s="17">
        <f>IF(OR(AE402="",B402=""),"",SUMIFS($AE$2:AE402,$B$2:B402,B402))</f>
        <v/>
      </c>
      <c r="BE402" s="17">
        <f>IF(OR(AF402="",B402=""),"",SUMIFS($AF$2:AF402,$B$2:B402,B402))</f>
        <v/>
      </c>
      <c r="BF402" s="17">
        <f>IF(OR(AG402="",B402=""),"",SUMIFS($AG$2:AG402,$B$2:B402,B402))</f>
        <v/>
      </c>
      <c r="BG402" s="17">
        <f>IF(OR(AH402="",B402=""),"",SUMIFS($AH$2:AH402,$B$2:B402,B402))</f>
        <v/>
      </c>
      <c r="BH402" s="17">
        <f>IF(OR(AI402="",B402=""),"",SUMIFS($AI$2:AI402,$B$2:B402,B402))</f>
        <v/>
      </c>
      <c r="BI402" s="17">
        <f>IF(AJ402="","",IF(BI401="",AJ402,MAX(BI401,AJ402)))</f>
        <v/>
      </c>
      <c r="BJ402" s="17">
        <f>IF(AK402="","",IF(BJ401="",AK402,MAX(BJ401,AK402)))</f>
        <v/>
      </c>
      <c r="BK402" s="17">
        <f>IF(AL402="","",IF(BK401="",AL402,MAX(BK401,AL402)))</f>
        <v/>
      </c>
      <c r="BL402" s="17">
        <f>IF(AM402="","",IF(BL401="",AM402,MAX(BL401,AM402)))</f>
        <v/>
      </c>
      <c r="BM402" s="17">
        <f>IF(AN402="","",IF(BM401="",AN402,MAX(BM401,AN402)))</f>
        <v/>
      </c>
      <c r="BN402" s="17">
        <f>IF(AJ402="","",BI402-AJ402)</f>
        <v/>
      </c>
      <c r="BO402" s="17">
        <f>IF(AK402="","",BJ402-AK402)</f>
        <v/>
      </c>
      <c r="BP402" s="17">
        <f>IF(AL402="","",BK402-AL402)</f>
        <v/>
      </c>
      <c r="BQ402" s="17">
        <f>IF(AM402="","",BL402-AM402)</f>
        <v/>
      </c>
      <c r="BR402" s="17">
        <f>IF(AN402="","",BM402-AN402)</f>
        <v/>
      </c>
    </row>
    <row r="403">
      <c r="A403">
        <f>ROW()-1</f>
        <v/>
      </c>
      <c r="B403" s="9" t="n"/>
      <c r="C403" s="12" t="n"/>
      <c r="D403" s="11">
        <f>IF(B403="","",CHOOSE(WEEKDAY(B403,2),"Lu","Ma","Mi","Jo","Vi","Sa","Du"))</f>
        <v/>
      </c>
      <c r="E403" s="11">
        <f>IF(OR(B403="",C403=""),"",IF(OR(WEEKDAY(B403,2)=1,WEEKDAY(B403,2)=5),"D",IF(AND(C403&gt;=TIME(15,30,0),C403&lt;TIME(16,30,0)),"C",IF(AND(AND(WEEKDAY(B403,2)&gt;=2,WEEKDAY(B403,2)&lt;=4),C403&gt;=TIME(16,35,0),C403&lt;TIME(17,0,0)),"A1",IF(AND(AND(WEEKDAY(B403,2)&gt;=2,WEEKDAY(B403,2)&lt;=4),C403&gt;=TIME(17,0,0),C403&lt;TIME(18,0,0)),"A2",IF(AND(AND(WEEKDAY(B403,2)&gt;=2,WEEKDAY(B403,2)&lt;=4),C403&gt;=TIME(18,0,0),C403&lt;TIME(19,0,0)),"A3",IF(AND(AND(WEEKDAY(B403,2)&gt;=2,WEEKDAY(B403,2)&lt;=4),C403&gt;=TIME(22,0,0),C403&lt;TIME(22,45,0)),"B","Other")))))))</f>
        <v/>
      </c>
      <c r="F403" s="12" t="n"/>
      <c r="G403" s="12" t="n"/>
      <c r="H403" s="12" t="n"/>
      <c r="I403" s="12" t="n"/>
      <c r="J403" s="13" t="n"/>
      <c r="K403" s="13" t="n"/>
      <c r="L403" s="13" t="n"/>
      <c r="M403" s="13" t="n"/>
      <c r="N403" s="12" t="n"/>
      <c r="O403" s="12" t="n"/>
      <c r="P403" s="14">
        <f>IF(N403="","",IF(N403="SL",-1,K403/J403))</f>
        <v/>
      </c>
      <c r="Q403" s="14">
        <f>IF(N403="","",IF(OR(N403="SL",N403="TP0"),-1,L403/J403))</f>
        <v/>
      </c>
      <c r="R403" s="14">
        <f>IF(N403="","",IF(N403="TP2",M403/J403,-1))</f>
        <v/>
      </c>
      <c r="S403" s="14">
        <f>IF(N403="","",IF(N403="SL",-1,IF(N403="TP0",0.5*K403/J403,0.5*(K403+L403)/J403)))</f>
        <v/>
      </c>
      <c r="T403" s="14">
        <f>IF(N403="","",IF(N403="SL",-1,IF(N403="TP0",0.5*K403/J403-0.5,0.5*(K403+L403)/J403)))</f>
        <v/>
      </c>
      <c r="U403" s="15">
        <f>IF(P403="","",P403*J403/100*Config!$B$4)</f>
        <v/>
      </c>
      <c r="V403" s="15">
        <f>IF(Q403="","",Q403*J403/100*Config!$B$4)</f>
        <v/>
      </c>
      <c r="W403" s="15">
        <f>IF(R403="","",R403*J403/100*Config!$B$4)</f>
        <v/>
      </c>
      <c r="X403" s="15">
        <f>IF(S403="","",S403*J403/100*Config!$B$4)</f>
        <v/>
      </c>
      <c r="Y403" s="15">
        <f>IF(T403="","",T403*J403/100*Config!$B$4)</f>
        <v/>
      </c>
      <c r="Z403" s="15">
        <f>IF(U403="","",Config!$B$4 + SUM($U$2:U403))</f>
        <v/>
      </c>
      <c r="AA403" s="15">
        <f>IF(V403="","",Config!$B$4 + SUM($V$2:V403))</f>
        <v/>
      </c>
      <c r="AB403" s="15">
        <f>IF(W403="","",Config!$B$4 + SUM($W$2:W403))</f>
        <v/>
      </c>
      <c r="AC403" s="15">
        <f>IF(X403="","",Config!$B$4 + SUM($X$2:X403))</f>
        <v/>
      </c>
      <c r="AD403" s="15">
        <f>IF(Y403="","",Config!$B$4 + SUM($Y$2:Y403))</f>
        <v/>
      </c>
      <c r="AE403" s="15">
        <f>IF(P403="","",P403*J403/100*Config!$B$11)</f>
        <v/>
      </c>
      <c r="AF403" s="15">
        <f>IF(Q403="","",Q403*J403/100*Config!$B$11)</f>
        <v/>
      </c>
      <c r="AG403" s="15">
        <f>IF(R403="","",R403*J403/100*Config!$B$11)</f>
        <v/>
      </c>
      <c r="AH403" s="15">
        <f>IF(S403="","",S403*J403/100*Config!$B$11)</f>
        <v/>
      </c>
      <c r="AI403" s="15">
        <f>IF(T403="","",T403*J403/100*Config!$B$11)</f>
        <v/>
      </c>
      <c r="AJ403" s="15">
        <f>IF(AE403="","",Config!$B$9 + SUM($AE$2:AE403))</f>
        <v/>
      </c>
      <c r="AK403" s="15">
        <f>IF(AF403="","",Config!$B$9 + SUM($AF$2:AF403))</f>
        <v/>
      </c>
      <c r="AL403" s="15">
        <f>IF(AG403="","",Config!$B$9 + SUM($AG$2:AG403))</f>
        <v/>
      </c>
      <c r="AM403" s="15">
        <f>IF(AH403="","",Config!$B$9 + SUM($AH$2:AH403))</f>
        <v/>
      </c>
      <c r="AN403" s="15">
        <f>IF(AI403="","",Config!$B$9 + SUM($AI$2:AI403))</f>
        <v/>
      </c>
      <c r="AO403" s="16">
        <f>IF(P403="","",IF(P403&gt;0,1,0))</f>
        <v/>
      </c>
      <c r="AP403" s="16">
        <f>IF(Q403="","",IF(Q403&gt;0,1,0))</f>
        <v/>
      </c>
      <c r="AQ403" s="16">
        <f>IF(R403="","",IF(R403&gt;0,1,0))</f>
        <v/>
      </c>
      <c r="AR403" s="16">
        <f>IF(S403="","",IF(S403&gt;0,1,0))</f>
        <v/>
      </c>
      <c r="AS403" s="16">
        <f>IF(T403="","",IF(T403&gt;0,1,0))</f>
        <v/>
      </c>
      <c r="AT403" s="17">
        <f>IF(Z403="","",IF(AT402="",Z403,MAX(AT402,Z403)))</f>
        <v/>
      </c>
      <c r="AU403" s="17">
        <f>IF(AA403="","",IF(AU402="",AA403,MAX(AU402,AA403)))</f>
        <v/>
      </c>
      <c r="AV403" s="17">
        <f>IF(AB403="","",IF(AV402="",AB403,MAX(AV402,AB403)))</f>
        <v/>
      </c>
      <c r="AW403" s="17">
        <f>IF(AC403="","",IF(AW402="",AC403,MAX(AW402,AC403)))</f>
        <v/>
      </c>
      <c r="AX403" s="17">
        <f>IF(AD403="","",IF(AX402="",AD403,MAX(AX402,AD403)))</f>
        <v/>
      </c>
      <c r="AY403" s="17">
        <f>IF(Z403="","",AT403-Z403)</f>
        <v/>
      </c>
      <c r="AZ403" s="17">
        <f>IF(AA403="","",AU403-AA403)</f>
        <v/>
      </c>
      <c r="BA403" s="17">
        <f>IF(AB403="","",AV403-AB403)</f>
        <v/>
      </c>
      <c r="BB403" s="17">
        <f>IF(AC403="","",AW403-AC403)</f>
        <v/>
      </c>
      <c r="BC403" s="17">
        <f>IF(AD403="","",AX403-AD403)</f>
        <v/>
      </c>
      <c r="BD403" s="17">
        <f>IF(OR(AE403="",B403=""),"",SUMIFS($AE$2:AE403,$B$2:B403,B403))</f>
        <v/>
      </c>
      <c r="BE403" s="17">
        <f>IF(OR(AF403="",B403=""),"",SUMIFS($AF$2:AF403,$B$2:B403,B403))</f>
        <v/>
      </c>
      <c r="BF403" s="17">
        <f>IF(OR(AG403="",B403=""),"",SUMIFS($AG$2:AG403,$B$2:B403,B403))</f>
        <v/>
      </c>
      <c r="BG403" s="17">
        <f>IF(OR(AH403="",B403=""),"",SUMIFS($AH$2:AH403,$B$2:B403,B403))</f>
        <v/>
      </c>
      <c r="BH403" s="17">
        <f>IF(OR(AI403="",B403=""),"",SUMIFS($AI$2:AI403,$B$2:B403,B403))</f>
        <v/>
      </c>
      <c r="BI403" s="17">
        <f>IF(AJ403="","",IF(BI402="",AJ403,MAX(BI402,AJ403)))</f>
        <v/>
      </c>
      <c r="BJ403" s="17">
        <f>IF(AK403="","",IF(BJ402="",AK403,MAX(BJ402,AK403)))</f>
        <v/>
      </c>
      <c r="BK403" s="17">
        <f>IF(AL403="","",IF(BK402="",AL403,MAX(BK402,AL403)))</f>
        <v/>
      </c>
      <c r="BL403" s="17">
        <f>IF(AM403="","",IF(BL402="",AM403,MAX(BL402,AM403)))</f>
        <v/>
      </c>
      <c r="BM403" s="17">
        <f>IF(AN403="","",IF(BM402="",AN403,MAX(BM402,AN403)))</f>
        <v/>
      </c>
      <c r="BN403" s="17">
        <f>IF(AJ403="","",BI403-AJ403)</f>
        <v/>
      </c>
      <c r="BO403" s="17">
        <f>IF(AK403="","",BJ403-AK403)</f>
        <v/>
      </c>
      <c r="BP403" s="17">
        <f>IF(AL403="","",BK403-AL403)</f>
        <v/>
      </c>
      <c r="BQ403" s="17">
        <f>IF(AM403="","",BL403-AM403)</f>
        <v/>
      </c>
      <c r="BR403" s="17">
        <f>IF(AN403="","",BM403-AN403)</f>
        <v/>
      </c>
    </row>
    <row r="404">
      <c r="A404">
        <f>ROW()-1</f>
        <v/>
      </c>
      <c r="B404" s="9" t="n"/>
      <c r="C404" s="12" t="n"/>
      <c r="D404" s="11">
        <f>IF(B404="","",CHOOSE(WEEKDAY(B404,2),"Lu","Ma","Mi","Jo","Vi","Sa","Du"))</f>
        <v/>
      </c>
      <c r="E404" s="11">
        <f>IF(OR(B404="",C404=""),"",IF(OR(WEEKDAY(B404,2)=1,WEEKDAY(B404,2)=5),"D",IF(AND(C404&gt;=TIME(15,30,0),C404&lt;TIME(16,30,0)),"C",IF(AND(AND(WEEKDAY(B404,2)&gt;=2,WEEKDAY(B404,2)&lt;=4),C404&gt;=TIME(16,35,0),C404&lt;TIME(17,0,0)),"A1",IF(AND(AND(WEEKDAY(B404,2)&gt;=2,WEEKDAY(B404,2)&lt;=4),C404&gt;=TIME(17,0,0),C404&lt;TIME(18,0,0)),"A2",IF(AND(AND(WEEKDAY(B404,2)&gt;=2,WEEKDAY(B404,2)&lt;=4),C404&gt;=TIME(18,0,0),C404&lt;TIME(19,0,0)),"A3",IF(AND(AND(WEEKDAY(B404,2)&gt;=2,WEEKDAY(B404,2)&lt;=4),C404&gt;=TIME(22,0,0),C404&lt;TIME(22,45,0)),"B","Other")))))))</f>
        <v/>
      </c>
      <c r="F404" s="12" t="n"/>
      <c r="G404" s="12" t="n"/>
      <c r="H404" s="12" t="n"/>
      <c r="I404" s="12" t="n"/>
      <c r="J404" s="13" t="n"/>
      <c r="K404" s="13" t="n"/>
      <c r="L404" s="13" t="n"/>
      <c r="M404" s="13" t="n"/>
      <c r="N404" s="12" t="n"/>
      <c r="O404" s="12" t="n"/>
      <c r="P404" s="14">
        <f>IF(N404="","",IF(N404="SL",-1,K404/J404))</f>
        <v/>
      </c>
      <c r="Q404" s="14">
        <f>IF(N404="","",IF(OR(N404="SL",N404="TP0"),-1,L404/J404))</f>
        <v/>
      </c>
      <c r="R404" s="14">
        <f>IF(N404="","",IF(N404="TP2",M404/J404,-1))</f>
        <v/>
      </c>
      <c r="S404" s="14">
        <f>IF(N404="","",IF(N404="SL",-1,IF(N404="TP0",0.5*K404/J404,0.5*(K404+L404)/J404)))</f>
        <v/>
      </c>
      <c r="T404" s="14">
        <f>IF(N404="","",IF(N404="SL",-1,IF(N404="TP0",0.5*K404/J404-0.5,0.5*(K404+L404)/J404)))</f>
        <v/>
      </c>
      <c r="U404" s="15">
        <f>IF(P404="","",P404*J404/100*Config!$B$4)</f>
        <v/>
      </c>
      <c r="V404" s="15">
        <f>IF(Q404="","",Q404*J404/100*Config!$B$4)</f>
        <v/>
      </c>
      <c r="W404" s="15">
        <f>IF(R404="","",R404*J404/100*Config!$B$4)</f>
        <v/>
      </c>
      <c r="X404" s="15">
        <f>IF(S404="","",S404*J404/100*Config!$B$4)</f>
        <v/>
      </c>
      <c r="Y404" s="15">
        <f>IF(T404="","",T404*J404/100*Config!$B$4)</f>
        <v/>
      </c>
      <c r="Z404" s="15">
        <f>IF(U404="","",Config!$B$4 + SUM($U$2:U404))</f>
        <v/>
      </c>
      <c r="AA404" s="15">
        <f>IF(V404="","",Config!$B$4 + SUM($V$2:V404))</f>
        <v/>
      </c>
      <c r="AB404" s="15">
        <f>IF(W404="","",Config!$B$4 + SUM($W$2:W404))</f>
        <v/>
      </c>
      <c r="AC404" s="15">
        <f>IF(X404="","",Config!$B$4 + SUM($X$2:X404))</f>
        <v/>
      </c>
      <c r="AD404" s="15">
        <f>IF(Y404="","",Config!$B$4 + SUM($Y$2:Y404))</f>
        <v/>
      </c>
      <c r="AE404" s="15">
        <f>IF(P404="","",P404*J404/100*Config!$B$11)</f>
        <v/>
      </c>
      <c r="AF404" s="15">
        <f>IF(Q404="","",Q404*J404/100*Config!$B$11)</f>
        <v/>
      </c>
      <c r="AG404" s="15">
        <f>IF(R404="","",R404*J404/100*Config!$B$11)</f>
        <v/>
      </c>
      <c r="AH404" s="15">
        <f>IF(S404="","",S404*J404/100*Config!$B$11)</f>
        <v/>
      </c>
      <c r="AI404" s="15">
        <f>IF(T404="","",T404*J404/100*Config!$B$11)</f>
        <v/>
      </c>
      <c r="AJ404" s="15">
        <f>IF(AE404="","",Config!$B$9 + SUM($AE$2:AE404))</f>
        <v/>
      </c>
      <c r="AK404" s="15">
        <f>IF(AF404="","",Config!$B$9 + SUM($AF$2:AF404))</f>
        <v/>
      </c>
      <c r="AL404" s="15">
        <f>IF(AG404="","",Config!$B$9 + SUM($AG$2:AG404))</f>
        <v/>
      </c>
      <c r="AM404" s="15">
        <f>IF(AH404="","",Config!$B$9 + SUM($AH$2:AH404))</f>
        <v/>
      </c>
      <c r="AN404" s="15">
        <f>IF(AI404="","",Config!$B$9 + SUM($AI$2:AI404))</f>
        <v/>
      </c>
      <c r="AO404" s="16">
        <f>IF(P404="","",IF(P404&gt;0,1,0))</f>
        <v/>
      </c>
      <c r="AP404" s="16">
        <f>IF(Q404="","",IF(Q404&gt;0,1,0))</f>
        <v/>
      </c>
      <c r="AQ404" s="16">
        <f>IF(R404="","",IF(R404&gt;0,1,0))</f>
        <v/>
      </c>
      <c r="AR404" s="16">
        <f>IF(S404="","",IF(S404&gt;0,1,0))</f>
        <v/>
      </c>
      <c r="AS404" s="16">
        <f>IF(T404="","",IF(T404&gt;0,1,0))</f>
        <v/>
      </c>
      <c r="AT404" s="17">
        <f>IF(Z404="","",IF(AT403="",Z404,MAX(AT403,Z404)))</f>
        <v/>
      </c>
      <c r="AU404" s="17">
        <f>IF(AA404="","",IF(AU403="",AA404,MAX(AU403,AA404)))</f>
        <v/>
      </c>
      <c r="AV404" s="17">
        <f>IF(AB404="","",IF(AV403="",AB404,MAX(AV403,AB404)))</f>
        <v/>
      </c>
      <c r="AW404" s="17">
        <f>IF(AC404="","",IF(AW403="",AC404,MAX(AW403,AC404)))</f>
        <v/>
      </c>
      <c r="AX404" s="17">
        <f>IF(AD404="","",IF(AX403="",AD404,MAX(AX403,AD404)))</f>
        <v/>
      </c>
      <c r="AY404" s="17">
        <f>IF(Z404="","",AT404-Z404)</f>
        <v/>
      </c>
      <c r="AZ404" s="17">
        <f>IF(AA404="","",AU404-AA404)</f>
        <v/>
      </c>
      <c r="BA404" s="17">
        <f>IF(AB404="","",AV404-AB404)</f>
        <v/>
      </c>
      <c r="BB404" s="17">
        <f>IF(AC404="","",AW404-AC404)</f>
        <v/>
      </c>
      <c r="BC404" s="17">
        <f>IF(AD404="","",AX404-AD404)</f>
        <v/>
      </c>
      <c r="BD404" s="17">
        <f>IF(OR(AE404="",B404=""),"",SUMIFS($AE$2:AE404,$B$2:B404,B404))</f>
        <v/>
      </c>
      <c r="BE404" s="17">
        <f>IF(OR(AF404="",B404=""),"",SUMIFS($AF$2:AF404,$B$2:B404,B404))</f>
        <v/>
      </c>
      <c r="BF404" s="17">
        <f>IF(OR(AG404="",B404=""),"",SUMIFS($AG$2:AG404,$B$2:B404,B404))</f>
        <v/>
      </c>
      <c r="BG404" s="17">
        <f>IF(OR(AH404="",B404=""),"",SUMIFS($AH$2:AH404,$B$2:B404,B404))</f>
        <v/>
      </c>
      <c r="BH404" s="17">
        <f>IF(OR(AI404="",B404=""),"",SUMIFS($AI$2:AI404,$B$2:B404,B404))</f>
        <v/>
      </c>
      <c r="BI404" s="17">
        <f>IF(AJ404="","",IF(BI403="",AJ404,MAX(BI403,AJ404)))</f>
        <v/>
      </c>
      <c r="BJ404" s="17">
        <f>IF(AK404="","",IF(BJ403="",AK404,MAX(BJ403,AK404)))</f>
        <v/>
      </c>
      <c r="BK404" s="17">
        <f>IF(AL404="","",IF(BK403="",AL404,MAX(BK403,AL404)))</f>
        <v/>
      </c>
      <c r="BL404" s="17">
        <f>IF(AM404="","",IF(BL403="",AM404,MAX(BL403,AM404)))</f>
        <v/>
      </c>
      <c r="BM404" s="17">
        <f>IF(AN404="","",IF(BM403="",AN404,MAX(BM403,AN404)))</f>
        <v/>
      </c>
      <c r="BN404" s="17">
        <f>IF(AJ404="","",BI404-AJ404)</f>
        <v/>
      </c>
      <c r="BO404" s="17">
        <f>IF(AK404="","",BJ404-AK404)</f>
        <v/>
      </c>
      <c r="BP404" s="17">
        <f>IF(AL404="","",BK404-AL404)</f>
        <v/>
      </c>
      <c r="BQ404" s="17">
        <f>IF(AM404="","",BL404-AM404)</f>
        <v/>
      </c>
      <c r="BR404" s="17">
        <f>IF(AN404="","",BM404-AN404)</f>
        <v/>
      </c>
    </row>
    <row r="405">
      <c r="A405">
        <f>ROW()-1</f>
        <v/>
      </c>
      <c r="B405" s="9" t="n"/>
      <c r="C405" s="12" t="n"/>
      <c r="D405" s="11">
        <f>IF(B405="","",CHOOSE(WEEKDAY(B405,2),"Lu","Ma","Mi","Jo","Vi","Sa","Du"))</f>
        <v/>
      </c>
      <c r="E405" s="11">
        <f>IF(OR(B405="",C405=""),"",IF(OR(WEEKDAY(B405,2)=1,WEEKDAY(B405,2)=5),"D",IF(AND(C405&gt;=TIME(15,30,0),C405&lt;TIME(16,30,0)),"C",IF(AND(AND(WEEKDAY(B405,2)&gt;=2,WEEKDAY(B405,2)&lt;=4),C405&gt;=TIME(16,35,0),C405&lt;TIME(17,0,0)),"A1",IF(AND(AND(WEEKDAY(B405,2)&gt;=2,WEEKDAY(B405,2)&lt;=4),C405&gt;=TIME(17,0,0),C405&lt;TIME(18,0,0)),"A2",IF(AND(AND(WEEKDAY(B405,2)&gt;=2,WEEKDAY(B405,2)&lt;=4),C405&gt;=TIME(18,0,0),C405&lt;TIME(19,0,0)),"A3",IF(AND(AND(WEEKDAY(B405,2)&gt;=2,WEEKDAY(B405,2)&lt;=4),C405&gt;=TIME(22,0,0),C405&lt;TIME(22,45,0)),"B","Other")))))))</f>
        <v/>
      </c>
      <c r="F405" s="12" t="n"/>
      <c r="G405" s="12" t="n"/>
      <c r="H405" s="12" t="n"/>
      <c r="I405" s="12" t="n"/>
      <c r="J405" s="13" t="n"/>
      <c r="K405" s="13" t="n"/>
      <c r="L405" s="13" t="n"/>
      <c r="M405" s="13" t="n"/>
      <c r="N405" s="12" t="n"/>
      <c r="O405" s="12" t="n"/>
      <c r="P405" s="14">
        <f>IF(N405="","",IF(N405="SL",-1,K405/J405))</f>
        <v/>
      </c>
      <c r="Q405" s="14">
        <f>IF(N405="","",IF(OR(N405="SL",N405="TP0"),-1,L405/J405))</f>
        <v/>
      </c>
      <c r="R405" s="14">
        <f>IF(N405="","",IF(N405="TP2",M405/J405,-1))</f>
        <v/>
      </c>
      <c r="S405" s="14">
        <f>IF(N405="","",IF(N405="SL",-1,IF(N405="TP0",0.5*K405/J405,0.5*(K405+L405)/J405)))</f>
        <v/>
      </c>
      <c r="T405" s="14">
        <f>IF(N405="","",IF(N405="SL",-1,IF(N405="TP0",0.5*K405/J405-0.5,0.5*(K405+L405)/J405)))</f>
        <v/>
      </c>
      <c r="U405" s="15">
        <f>IF(P405="","",P405*J405/100*Config!$B$4)</f>
        <v/>
      </c>
      <c r="V405" s="15">
        <f>IF(Q405="","",Q405*J405/100*Config!$B$4)</f>
        <v/>
      </c>
      <c r="W405" s="15">
        <f>IF(R405="","",R405*J405/100*Config!$B$4)</f>
        <v/>
      </c>
      <c r="X405" s="15">
        <f>IF(S405="","",S405*J405/100*Config!$B$4)</f>
        <v/>
      </c>
      <c r="Y405" s="15">
        <f>IF(T405="","",T405*J405/100*Config!$B$4)</f>
        <v/>
      </c>
      <c r="Z405" s="15">
        <f>IF(U405="","",Config!$B$4 + SUM($U$2:U405))</f>
        <v/>
      </c>
      <c r="AA405" s="15">
        <f>IF(V405="","",Config!$B$4 + SUM($V$2:V405))</f>
        <v/>
      </c>
      <c r="AB405" s="15">
        <f>IF(W405="","",Config!$B$4 + SUM($W$2:W405))</f>
        <v/>
      </c>
      <c r="AC405" s="15">
        <f>IF(X405="","",Config!$B$4 + SUM($X$2:X405))</f>
        <v/>
      </c>
      <c r="AD405" s="15">
        <f>IF(Y405="","",Config!$B$4 + SUM($Y$2:Y405))</f>
        <v/>
      </c>
      <c r="AE405" s="15">
        <f>IF(P405="","",P405*J405/100*Config!$B$11)</f>
        <v/>
      </c>
      <c r="AF405" s="15">
        <f>IF(Q405="","",Q405*J405/100*Config!$B$11)</f>
        <v/>
      </c>
      <c r="AG405" s="15">
        <f>IF(R405="","",R405*J405/100*Config!$B$11)</f>
        <v/>
      </c>
      <c r="AH405" s="15">
        <f>IF(S405="","",S405*J405/100*Config!$B$11)</f>
        <v/>
      </c>
      <c r="AI405" s="15">
        <f>IF(T405="","",T405*J405/100*Config!$B$11)</f>
        <v/>
      </c>
      <c r="AJ405" s="15">
        <f>IF(AE405="","",Config!$B$9 + SUM($AE$2:AE405))</f>
        <v/>
      </c>
      <c r="AK405" s="15">
        <f>IF(AF405="","",Config!$B$9 + SUM($AF$2:AF405))</f>
        <v/>
      </c>
      <c r="AL405" s="15">
        <f>IF(AG405="","",Config!$B$9 + SUM($AG$2:AG405))</f>
        <v/>
      </c>
      <c r="AM405" s="15">
        <f>IF(AH405="","",Config!$B$9 + SUM($AH$2:AH405))</f>
        <v/>
      </c>
      <c r="AN405" s="15">
        <f>IF(AI405="","",Config!$B$9 + SUM($AI$2:AI405))</f>
        <v/>
      </c>
      <c r="AO405" s="16">
        <f>IF(P405="","",IF(P405&gt;0,1,0))</f>
        <v/>
      </c>
      <c r="AP405" s="16">
        <f>IF(Q405="","",IF(Q405&gt;0,1,0))</f>
        <v/>
      </c>
      <c r="AQ405" s="16">
        <f>IF(R405="","",IF(R405&gt;0,1,0))</f>
        <v/>
      </c>
      <c r="AR405" s="16">
        <f>IF(S405="","",IF(S405&gt;0,1,0))</f>
        <v/>
      </c>
      <c r="AS405" s="16">
        <f>IF(T405="","",IF(T405&gt;0,1,0))</f>
        <v/>
      </c>
      <c r="AT405" s="17">
        <f>IF(Z405="","",IF(AT404="",Z405,MAX(AT404,Z405)))</f>
        <v/>
      </c>
      <c r="AU405" s="17">
        <f>IF(AA405="","",IF(AU404="",AA405,MAX(AU404,AA405)))</f>
        <v/>
      </c>
      <c r="AV405" s="17">
        <f>IF(AB405="","",IF(AV404="",AB405,MAX(AV404,AB405)))</f>
        <v/>
      </c>
      <c r="AW405" s="17">
        <f>IF(AC405="","",IF(AW404="",AC405,MAX(AW404,AC405)))</f>
        <v/>
      </c>
      <c r="AX405" s="17">
        <f>IF(AD405="","",IF(AX404="",AD405,MAX(AX404,AD405)))</f>
        <v/>
      </c>
      <c r="AY405" s="17">
        <f>IF(Z405="","",AT405-Z405)</f>
        <v/>
      </c>
      <c r="AZ405" s="17">
        <f>IF(AA405="","",AU405-AA405)</f>
        <v/>
      </c>
      <c r="BA405" s="17">
        <f>IF(AB405="","",AV405-AB405)</f>
        <v/>
      </c>
      <c r="BB405" s="17">
        <f>IF(AC405="","",AW405-AC405)</f>
        <v/>
      </c>
      <c r="BC405" s="17">
        <f>IF(AD405="","",AX405-AD405)</f>
        <v/>
      </c>
      <c r="BD405" s="17">
        <f>IF(OR(AE405="",B405=""),"",SUMIFS($AE$2:AE405,$B$2:B405,B405))</f>
        <v/>
      </c>
      <c r="BE405" s="17">
        <f>IF(OR(AF405="",B405=""),"",SUMIFS($AF$2:AF405,$B$2:B405,B405))</f>
        <v/>
      </c>
      <c r="BF405" s="17">
        <f>IF(OR(AG405="",B405=""),"",SUMIFS($AG$2:AG405,$B$2:B405,B405))</f>
        <v/>
      </c>
      <c r="BG405" s="17">
        <f>IF(OR(AH405="",B405=""),"",SUMIFS($AH$2:AH405,$B$2:B405,B405))</f>
        <v/>
      </c>
      <c r="BH405" s="17">
        <f>IF(OR(AI405="",B405=""),"",SUMIFS($AI$2:AI405,$B$2:B405,B405))</f>
        <v/>
      </c>
      <c r="BI405" s="17">
        <f>IF(AJ405="","",IF(BI404="",AJ405,MAX(BI404,AJ405)))</f>
        <v/>
      </c>
      <c r="BJ405" s="17">
        <f>IF(AK405="","",IF(BJ404="",AK405,MAX(BJ404,AK405)))</f>
        <v/>
      </c>
      <c r="BK405" s="17">
        <f>IF(AL405="","",IF(BK404="",AL405,MAX(BK404,AL405)))</f>
        <v/>
      </c>
      <c r="BL405" s="17">
        <f>IF(AM405="","",IF(BL404="",AM405,MAX(BL404,AM405)))</f>
        <v/>
      </c>
      <c r="BM405" s="17">
        <f>IF(AN405="","",IF(BM404="",AN405,MAX(BM404,AN405)))</f>
        <v/>
      </c>
      <c r="BN405" s="17">
        <f>IF(AJ405="","",BI405-AJ405)</f>
        <v/>
      </c>
      <c r="BO405" s="17">
        <f>IF(AK405="","",BJ405-AK405)</f>
        <v/>
      </c>
      <c r="BP405" s="17">
        <f>IF(AL405="","",BK405-AL405)</f>
        <v/>
      </c>
      <c r="BQ405" s="17">
        <f>IF(AM405="","",BL405-AM405)</f>
        <v/>
      </c>
      <c r="BR405" s="17">
        <f>IF(AN405="","",BM405-AN405)</f>
        <v/>
      </c>
    </row>
    <row r="406">
      <c r="A406">
        <f>ROW()-1</f>
        <v/>
      </c>
      <c r="B406" s="9" t="n"/>
      <c r="C406" s="12" t="n"/>
      <c r="D406" s="11">
        <f>IF(B406="","",CHOOSE(WEEKDAY(B406,2),"Lu","Ma","Mi","Jo","Vi","Sa","Du"))</f>
        <v/>
      </c>
      <c r="E406" s="11">
        <f>IF(OR(B406="",C406=""),"",IF(OR(WEEKDAY(B406,2)=1,WEEKDAY(B406,2)=5),"D",IF(AND(C406&gt;=TIME(15,30,0),C406&lt;TIME(16,30,0)),"C",IF(AND(AND(WEEKDAY(B406,2)&gt;=2,WEEKDAY(B406,2)&lt;=4),C406&gt;=TIME(16,35,0),C406&lt;TIME(17,0,0)),"A1",IF(AND(AND(WEEKDAY(B406,2)&gt;=2,WEEKDAY(B406,2)&lt;=4),C406&gt;=TIME(17,0,0),C406&lt;TIME(18,0,0)),"A2",IF(AND(AND(WEEKDAY(B406,2)&gt;=2,WEEKDAY(B406,2)&lt;=4),C406&gt;=TIME(18,0,0),C406&lt;TIME(19,0,0)),"A3",IF(AND(AND(WEEKDAY(B406,2)&gt;=2,WEEKDAY(B406,2)&lt;=4),C406&gt;=TIME(22,0,0),C406&lt;TIME(22,45,0)),"B","Other")))))))</f>
        <v/>
      </c>
      <c r="F406" s="12" t="n"/>
      <c r="G406" s="12" t="n"/>
      <c r="H406" s="12" t="n"/>
      <c r="I406" s="12" t="n"/>
      <c r="J406" s="13" t="n"/>
      <c r="K406" s="13" t="n"/>
      <c r="L406" s="13" t="n"/>
      <c r="M406" s="13" t="n"/>
      <c r="N406" s="12" t="n"/>
      <c r="O406" s="12" t="n"/>
      <c r="P406" s="14">
        <f>IF(N406="","",IF(N406="SL",-1,K406/J406))</f>
        <v/>
      </c>
      <c r="Q406" s="14">
        <f>IF(N406="","",IF(OR(N406="SL",N406="TP0"),-1,L406/J406))</f>
        <v/>
      </c>
      <c r="R406" s="14">
        <f>IF(N406="","",IF(N406="TP2",M406/J406,-1))</f>
        <v/>
      </c>
      <c r="S406" s="14">
        <f>IF(N406="","",IF(N406="SL",-1,IF(N406="TP0",0.5*K406/J406,0.5*(K406+L406)/J406)))</f>
        <v/>
      </c>
      <c r="T406" s="14">
        <f>IF(N406="","",IF(N406="SL",-1,IF(N406="TP0",0.5*K406/J406-0.5,0.5*(K406+L406)/J406)))</f>
        <v/>
      </c>
      <c r="U406" s="15">
        <f>IF(P406="","",P406*J406/100*Config!$B$4)</f>
        <v/>
      </c>
      <c r="V406" s="15">
        <f>IF(Q406="","",Q406*J406/100*Config!$B$4)</f>
        <v/>
      </c>
      <c r="W406" s="15">
        <f>IF(R406="","",R406*J406/100*Config!$B$4)</f>
        <v/>
      </c>
      <c r="X406" s="15">
        <f>IF(S406="","",S406*J406/100*Config!$B$4)</f>
        <v/>
      </c>
      <c r="Y406" s="15">
        <f>IF(T406="","",T406*J406/100*Config!$B$4)</f>
        <v/>
      </c>
      <c r="Z406" s="15">
        <f>IF(U406="","",Config!$B$4 + SUM($U$2:U406))</f>
        <v/>
      </c>
      <c r="AA406" s="15">
        <f>IF(V406="","",Config!$B$4 + SUM($V$2:V406))</f>
        <v/>
      </c>
      <c r="AB406" s="15">
        <f>IF(W406="","",Config!$B$4 + SUM($W$2:W406))</f>
        <v/>
      </c>
      <c r="AC406" s="15">
        <f>IF(X406="","",Config!$B$4 + SUM($X$2:X406))</f>
        <v/>
      </c>
      <c r="AD406" s="15">
        <f>IF(Y406="","",Config!$B$4 + SUM($Y$2:Y406))</f>
        <v/>
      </c>
      <c r="AE406" s="15">
        <f>IF(P406="","",P406*J406/100*Config!$B$11)</f>
        <v/>
      </c>
      <c r="AF406" s="15">
        <f>IF(Q406="","",Q406*J406/100*Config!$B$11)</f>
        <v/>
      </c>
      <c r="AG406" s="15">
        <f>IF(R406="","",R406*J406/100*Config!$B$11)</f>
        <v/>
      </c>
      <c r="AH406" s="15">
        <f>IF(S406="","",S406*J406/100*Config!$B$11)</f>
        <v/>
      </c>
      <c r="AI406" s="15">
        <f>IF(T406="","",T406*J406/100*Config!$B$11)</f>
        <v/>
      </c>
      <c r="AJ406" s="15">
        <f>IF(AE406="","",Config!$B$9 + SUM($AE$2:AE406))</f>
        <v/>
      </c>
      <c r="AK406" s="15">
        <f>IF(AF406="","",Config!$B$9 + SUM($AF$2:AF406))</f>
        <v/>
      </c>
      <c r="AL406" s="15">
        <f>IF(AG406="","",Config!$B$9 + SUM($AG$2:AG406))</f>
        <v/>
      </c>
      <c r="AM406" s="15">
        <f>IF(AH406="","",Config!$B$9 + SUM($AH$2:AH406))</f>
        <v/>
      </c>
      <c r="AN406" s="15">
        <f>IF(AI406="","",Config!$B$9 + SUM($AI$2:AI406))</f>
        <v/>
      </c>
      <c r="AO406" s="16">
        <f>IF(P406="","",IF(P406&gt;0,1,0))</f>
        <v/>
      </c>
      <c r="AP406" s="16">
        <f>IF(Q406="","",IF(Q406&gt;0,1,0))</f>
        <v/>
      </c>
      <c r="AQ406" s="16">
        <f>IF(R406="","",IF(R406&gt;0,1,0))</f>
        <v/>
      </c>
      <c r="AR406" s="16">
        <f>IF(S406="","",IF(S406&gt;0,1,0))</f>
        <v/>
      </c>
      <c r="AS406" s="16">
        <f>IF(T406="","",IF(T406&gt;0,1,0))</f>
        <v/>
      </c>
      <c r="AT406" s="17">
        <f>IF(Z406="","",IF(AT405="",Z406,MAX(AT405,Z406)))</f>
        <v/>
      </c>
      <c r="AU406" s="17">
        <f>IF(AA406="","",IF(AU405="",AA406,MAX(AU405,AA406)))</f>
        <v/>
      </c>
      <c r="AV406" s="17">
        <f>IF(AB406="","",IF(AV405="",AB406,MAX(AV405,AB406)))</f>
        <v/>
      </c>
      <c r="AW406" s="17">
        <f>IF(AC406="","",IF(AW405="",AC406,MAX(AW405,AC406)))</f>
        <v/>
      </c>
      <c r="AX406" s="17">
        <f>IF(AD406="","",IF(AX405="",AD406,MAX(AX405,AD406)))</f>
        <v/>
      </c>
      <c r="AY406" s="17">
        <f>IF(Z406="","",AT406-Z406)</f>
        <v/>
      </c>
      <c r="AZ406" s="17">
        <f>IF(AA406="","",AU406-AA406)</f>
        <v/>
      </c>
      <c r="BA406" s="17">
        <f>IF(AB406="","",AV406-AB406)</f>
        <v/>
      </c>
      <c r="BB406" s="17">
        <f>IF(AC406="","",AW406-AC406)</f>
        <v/>
      </c>
      <c r="BC406" s="17">
        <f>IF(AD406="","",AX406-AD406)</f>
        <v/>
      </c>
      <c r="BD406" s="17">
        <f>IF(OR(AE406="",B406=""),"",SUMIFS($AE$2:AE406,$B$2:B406,B406))</f>
        <v/>
      </c>
      <c r="BE406" s="17">
        <f>IF(OR(AF406="",B406=""),"",SUMIFS($AF$2:AF406,$B$2:B406,B406))</f>
        <v/>
      </c>
      <c r="BF406" s="17">
        <f>IF(OR(AG406="",B406=""),"",SUMIFS($AG$2:AG406,$B$2:B406,B406))</f>
        <v/>
      </c>
      <c r="BG406" s="17">
        <f>IF(OR(AH406="",B406=""),"",SUMIFS($AH$2:AH406,$B$2:B406,B406))</f>
        <v/>
      </c>
      <c r="BH406" s="17">
        <f>IF(OR(AI406="",B406=""),"",SUMIFS($AI$2:AI406,$B$2:B406,B406))</f>
        <v/>
      </c>
      <c r="BI406" s="17">
        <f>IF(AJ406="","",IF(BI405="",AJ406,MAX(BI405,AJ406)))</f>
        <v/>
      </c>
      <c r="BJ406" s="17">
        <f>IF(AK406="","",IF(BJ405="",AK406,MAX(BJ405,AK406)))</f>
        <v/>
      </c>
      <c r="BK406" s="17">
        <f>IF(AL406="","",IF(BK405="",AL406,MAX(BK405,AL406)))</f>
        <v/>
      </c>
      <c r="BL406" s="17">
        <f>IF(AM406="","",IF(BL405="",AM406,MAX(BL405,AM406)))</f>
        <v/>
      </c>
      <c r="BM406" s="17">
        <f>IF(AN406="","",IF(BM405="",AN406,MAX(BM405,AN406)))</f>
        <v/>
      </c>
      <c r="BN406" s="17">
        <f>IF(AJ406="","",BI406-AJ406)</f>
        <v/>
      </c>
      <c r="BO406" s="17">
        <f>IF(AK406="","",BJ406-AK406)</f>
        <v/>
      </c>
      <c r="BP406" s="17">
        <f>IF(AL406="","",BK406-AL406)</f>
        <v/>
      </c>
      <c r="BQ406" s="17">
        <f>IF(AM406="","",BL406-AM406)</f>
        <v/>
      </c>
      <c r="BR406" s="17">
        <f>IF(AN406="","",BM406-AN406)</f>
        <v/>
      </c>
    </row>
    <row r="407">
      <c r="A407">
        <f>ROW()-1</f>
        <v/>
      </c>
      <c r="B407" s="9" t="n"/>
      <c r="C407" s="12" t="n"/>
      <c r="D407" s="11">
        <f>IF(B407="","",CHOOSE(WEEKDAY(B407,2),"Lu","Ma","Mi","Jo","Vi","Sa","Du"))</f>
        <v/>
      </c>
      <c r="E407" s="11">
        <f>IF(OR(B407="",C407=""),"",IF(OR(WEEKDAY(B407,2)=1,WEEKDAY(B407,2)=5),"D",IF(AND(C407&gt;=TIME(15,30,0),C407&lt;TIME(16,30,0)),"C",IF(AND(AND(WEEKDAY(B407,2)&gt;=2,WEEKDAY(B407,2)&lt;=4),C407&gt;=TIME(16,35,0),C407&lt;TIME(17,0,0)),"A1",IF(AND(AND(WEEKDAY(B407,2)&gt;=2,WEEKDAY(B407,2)&lt;=4),C407&gt;=TIME(17,0,0),C407&lt;TIME(18,0,0)),"A2",IF(AND(AND(WEEKDAY(B407,2)&gt;=2,WEEKDAY(B407,2)&lt;=4),C407&gt;=TIME(18,0,0),C407&lt;TIME(19,0,0)),"A3",IF(AND(AND(WEEKDAY(B407,2)&gt;=2,WEEKDAY(B407,2)&lt;=4),C407&gt;=TIME(22,0,0),C407&lt;TIME(22,45,0)),"B","Other")))))))</f>
        <v/>
      </c>
      <c r="F407" s="12" t="n"/>
      <c r="G407" s="12" t="n"/>
      <c r="H407" s="12" t="n"/>
      <c r="I407" s="12" t="n"/>
      <c r="J407" s="13" t="n"/>
      <c r="K407" s="13" t="n"/>
      <c r="L407" s="13" t="n"/>
      <c r="M407" s="13" t="n"/>
      <c r="N407" s="12" t="n"/>
      <c r="O407" s="12" t="n"/>
      <c r="P407" s="14">
        <f>IF(N407="","",IF(N407="SL",-1,K407/J407))</f>
        <v/>
      </c>
      <c r="Q407" s="14">
        <f>IF(N407="","",IF(OR(N407="SL",N407="TP0"),-1,L407/J407))</f>
        <v/>
      </c>
      <c r="R407" s="14">
        <f>IF(N407="","",IF(N407="TP2",M407/J407,-1))</f>
        <v/>
      </c>
      <c r="S407" s="14">
        <f>IF(N407="","",IF(N407="SL",-1,IF(N407="TP0",0.5*K407/J407,0.5*(K407+L407)/J407)))</f>
        <v/>
      </c>
      <c r="T407" s="14">
        <f>IF(N407="","",IF(N407="SL",-1,IF(N407="TP0",0.5*K407/J407-0.5,0.5*(K407+L407)/J407)))</f>
        <v/>
      </c>
      <c r="U407" s="15">
        <f>IF(P407="","",P407*J407/100*Config!$B$4)</f>
        <v/>
      </c>
      <c r="V407" s="15">
        <f>IF(Q407="","",Q407*J407/100*Config!$B$4)</f>
        <v/>
      </c>
      <c r="W407" s="15">
        <f>IF(R407="","",R407*J407/100*Config!$B$4)</f>
        <v/>
      </c>
      <c r="X407" s="15">
        <f>IF(S407="","",S407*J407/100*Config!$B$4)</f>
        <v/>
      </c>
      <c r="Y407" s="15">
        <f>IF(T407="","",T407*J407/100*Config!$B$4)</f>
        <v/>
      </c>
      <c r="Z407" s="15">
        <f>IF(U407="","",Config!$B$4 + SUM($U$2:U407))</f>
        <v/>
      </c>
      <c r="AA407" s="15">
        <f>IF(V407="","",Config!$B$4 + SUM($V$2:V407))</f>
        <v/>
      </c>
      <c r="AB407" s="15">
        <f>IF(W407="","",Config!$B$4 + SUM($W$2:W407))</f>
        <v/>
      </c>
      <c r="AC407" s="15">
        <f>IF(X407="","",Config!$B$4 + SUM($X$2:X407))</f>
        <v/>
      </c>
      <c r="AD407" s="15">
        <f>IF(Y407="","",Config!$B$4 + SUM($Y$2:Y407))</f>
        <v/>
      </c>
      <c r="AE407" s="15">
        <f>IF(P407="","",P407*J407/100*Config!$B$11)</f>
        <v/>
      </c>
      <c r="AF407" s="15">
        <f>IF(Q407="","",Q407*J407/100*Config!$B$11)</f>
        <v/>
      </c>
      <c r="AG407" s="15">
        <f>IF(R407="","",R407*J407/100*Config!$B$11)</f>
        <v/>
      </c>
      <c r="AH407" s="15">
        <f>IF(S407="","",S407*J407/100*Config!$B$11)</f>
        <v/>
      </c>
      <c r="AI407" s="15">
        <f>IF(T407="","",T407*J407/100*Config!$B$11)</f>
        <v/>
      </c>
      <c r="AJ407" s="15">
        <f>IF(AE407="","",Config!$B$9 + SUM($AE$2:AE407))</f>
        <v/>
      </c>
      <c r="AK407" s="15">
        <f>IF(AF407="","",Config!$B$9 + SUM($AF$2:AF407))</f>
        <v/>
      </c>
      <c r="AL407" s="15">
        <f>IF(AG407="","",Config!$B$9 + SUM($AG$2:AG407))</f>
        <v/>
      </c>
      <c r="AM407" s="15">
        <f>IF(AH407="","",Config!$B$9 + SUM($AH$2:AH407))</f>
        <v/>
      </c>
      <c r="AN407" s="15">
        <f>IF(AI407="","",Config!$B$9 + SUM($AI$2:AI407))</f>
        <v/>
      </c>
      <c r="AO407" s="16">
        <f>IF(P407="","",IF(P407&gt;0,1,0))</f>
        <v/>
      </c>
      <c r="AP407" s="16">
        <f>IF(Q407="","",IF(Q407&gt;0,1,0))</f>
        <v/>
      </c>
      <c r="AQ407" s="16">
        <f>IF(R407="","",IF(R407&gt;0,1,0))</f>
        <v/>
      </c>
      <c r="AR407" s="16">
        <f>IF(S407="","",IF(S407&gt;0,1,0))</f>
        <v/>
      </c>
      <c r="AS407" s="16">
        <f>IF(T407="","",IF(T407&gt;0,1,0))</f>
        <v/>
      </c>
      <c r="AT407" s="17">
        <f>IF(Z407="","",IF(AT406="",Z407,MAX(AT406,Z407)))</f>
        <v/>
      </c>
      <c r="AU407" s="17">
        <f>IF(AA407="","",IF(AU406="",AA407,MAX(AU406,AA407)))</f>
        <v/>
      </c>
      <c r="AV407" s="17">
        <f>IF(AB407="","",IF(AV406="",AB407,MAX(AV406,AB407)))</f>
        <v/>
      </c>
      <c r="AW407" s="17">
        <f>IF(AC407="","",IF(AW406="",AC407,MAX(AW406,AC407)))</f>
        <v/>
      </c>
      <c r="AX407" s="17">
        <f>IF(AD407="","",IF(AX406="",AD407,MAX(AX406,AD407)))</f>
        <v/>
      </c>
      <c r="AY407" s="17">
        <f>IF(Z407="","",AT407-Z407)</f>
        <v/>
      </c>
      <c r="AZ407" s="17">
        <f>IF(AA407="","",AU407-AA407)</f>
        <v/>
      </c>
      <c r="BA407" s="17">
        <f>IF(AB407="","",AV407-AB407)</f>
        <v/>
      </c>
      <c r="BB407" s="17">
        <f>IF(AC407="","",AW407-AC407)</f>
        <v/>
      </c>
      <c r="BC407" s="17">
        <f>IF(AD407="","",AX407-AD407)</f>
        <v/>
      </c>
      <c r="BD407" s="17">
        <f>IF(OR(AE407="",B407=""),"",SUMIFS($AE$2:AE407,$B$2:B407,B407))</f>
        <v/>
      </c>
      <c r="BE407" s="17">
        <f>IF(OR(AF407="",B407=""),"",SUMIFS($AF$2:AF407,$B$2:B407,B407))</f>
        <v/>
      </c>
      <c r="BF407" s="17">
        <f>IF(OR(AG407="",B407=""),"",SUMIFS($AG$2:AG407,$B$2:B407,B407))</f>
        <v/>
      </c>
      <c r="BG407" s="17">
        <f>IF(OR(AH407="",B407=""),"",SUMIFS($AH$2:AH407,$B$2:B407,B407))</f>
        <v/>
      </c>
      <c r="BH407" s="17">
        <f>IF(OR(AI407="",B407=""),"",SUMIFS($AI$2:AI407,$B$2:B407,B407))</f>
        <v/>
      </c>
      <c r="BI407" s="17">
        <f>IF(AJ407="","",IF(BI406="",AJ407,MAX(BI406,AJ407)))</f>
        <v/>
      </c>
      <c r="BJ407" s="17">
        <f>IF(AK407="","",IF(BJ406="",AK407,MAX(BJ406,AK407)))</f>
        <v/>
      </c>
      <c r="BK407" s="17">
        <f>IF(AL407="","",IF(BK406="",AL407,MAX(BK406,AL407)))</f>
        <v/>
      </c>
      <c r="BL407" s="17">
        <f>IF(AM407="","",IF(BL406="",AM407,MAX(BL406,AM407)))</f>
        <v/>
      </c>
      <c r="BM407" s="17">
        <f>IF(AN407="","",IF(BM406="",AN407,MAX(BM406,AN407)))</f>
        <v/>
      </c>
      <c r="BN407" s="17">
        <f>IF(AJ407="","",BI407-AJ407)</f>
        <v/>
      </c>
      <c r="BO407" s="17">
        <f>IF(AK407="","",BJ407-AK407)</f>
        <v/>
      </c>
      <c r="BP407" s="17">
        <f>IF(AL407="","",BK407-AL407)</f>
        <v/>
      </c>
      <c r="BQ407" s="17">
        <f>IF(AM407="","",BL407-AM407)</f>
        <v/>
      </c>
      <c r="BR407" s="17">
        <f>IF(AN407="","",BM407-AN407)</f>
        <v/>
      </c>
    </row>
    <row r="408">
      <c r="A408">
        <f>ROW()-1</f>
        <v/>
      </c>
      <c r="B408" s="9" t="n"/>
      <c r="C408" s="12" t="n"/>
      <c r="D408" s="11">
        <f>IF(B408="","",CHOOSE(WEEKDAY(B408,2),"Lu","Ma","Mi","Jo","Vi","Sa","Du"))</f>
        <v/>
      </c>
      <c r="E408" s="11">
        <f>IF(OR(B408="",C408=""),"",IF(OR(WEEKDAY(B408,2)=1,WEEKDAY(B408,2)=5),"D",IF(AND(C408&gt;=TIME(15,30,0),C408&lt;TIME(16,30,0)),"C",IF(AND(AND(WEEKDAY(B408,2)&gt;=2,WEEKDAY(B408,2)&lt;=4),C408&gt;=TIME(16,35,0),C408&lt;TIME(17,0,0)),"A1",IF(AND(AND(WEEKDAY(B408,2)&gt;=2,WEEKDAY(B408,2)&lt;=4),C408&gt;=TIME(17,0,0),C408&lt;TIME(18,0,0)),"A2",IF(AND(AND(WEEKDAY(B408,2)&gt;=2,WEEKDAY(B408,2)&lt;=4),C408&gt;=TIME(18,0,0),C408&lt;TIME(19,0,0)),"A3",IF(AND(AND(WEEKDAY(B408,2)&gt;=2,WEEKDAY(B408,2)&lt;=4),C408&gt;=TIME(22,0,0),C408&lt;TIME(22,45,0)),"B","Other")))))))</f>
        <v/>
      </c>
      <c r="F408" s="12" t="n"/>
      <c r="G408" s="12" t="n"/>
      <c r="H408" s="12" t="n"/>
      <c r="I408" s="12" t="n"/>
      <c r="J408" s="13" t="n"/>
      <c r="K408" s="13" t="n"/>
      <c r="L408" s="13" t="n"/>
      <c r="M408" s="13" t="n"/>
      <c r="N408" s="12" t="n"/>
      <c r="O408" s="12" t="n"/>
      <c r="P408" s="14">
        <f>IF(N408="","",IF(N408="SL",-1,K408/J408))</f>
        <v/>
      </c>
      <c r="Q408" s="14">
        <f>IF(N408="","",IF(OR(N408="SL",N408="TP0"),-1,L408/J408))</f>
        <v/>
      </c>
      <c r="R408" s="14">
        <f>IF(N408="","",IF(N408="TP2",M408/J408,-1))</f>
        <v/>
      </c>
      <c r="S408" s="14">
        <f>IF(N408="","",IF(N408="SL",-1,IF(N408="TP0",0.5*K408/J408,0.5*(K408+L408)/J408)))</f>
        <v/>
      </c>
      <c r="T408" s="14">
        <f>IF(N408="","",IF(N408="SL",-1,IF(N408="TP0",0.5*K408/J408-0.5,0.5*(K408+L408)/J408)))</f>
        <v/>
      </c>
      <c r="U408" s="15">
        <f>IF(P408="","",P408*J408/100*Config!$B$4)</f>
        <v/>
      </c>
      <c r="V408" s="15">
        <f>IF(Q408="","",Q408*J408/100*Config!$B$4)</f>
        <v/>
      </c>
      <c r="W408" s="15">
        <f>IF(R408="","",R408*J408/100*Config!$B$4)</f>
        <v/>
      </c>
      <c r="X408" s="15">
        <f>IF(S408="","",S408*J408/100*Config!$B$4)</f>
        <v/>
      </c>
      <c r="Y408" s="15">
        <f>IF(T408="","",T408*J408/100*Config!$B$4)</f>
        <v/>
      </c>
      <c r="Z408" s="15">
        <f>IF(U408="","",Config!$B$4 + SUM($U$2:U408))</f>
        <v/>
      </c>
      <c r="AA408" s="15">
        <f>IF(V408="","",Config!$B$4 + SUM($V$2:V408))</f>
        <v/>
      </c>
      <c r="AB408" s="15">
        <f>IF(W408="","",Config!$B$4 + SUM($W$2:W408))</f>
        <v/>
      </c>
      <c r="AC408" s="15">
        <f>IF(X408="","",Config!$B$4 + SUM($X$2:X408))</f>
        <v/>
      </c>
      <c r="AD408" s="15">
        <f>IF(Y408="","",Config!$B$4 + SUM($Y$2:Y408))</f>
        <v/>
      </c>
      <c r="AE408" s="15">
        <f>IF(P408="","",P408*J408/100*Config!$B$11)</f>
        <v/>
      </c>
      <c r="AF408" s="15">
        <f>IF(Q408="","",Q408*J408/100*Config!$B$11)</f>
        <v/>
      </c>
      <c r="AG408" s="15">
        <f>IF(R408="","",R408*J408/100*Config!$B$11)</f>
        <v/>
      </c>
      <c r="AH408" s="15">
        <f>IF(S408="","",S408*J408/100*Config!$B$11)</f>
        <v/>
      </c>
      <c r="AI408" s="15">
        <f>IF(T408="","",T408*J408/100*Config!$B$11)</f>
        <v/>
      </c>
      <c r="AJ408" s="15">
        <f>IF(AE408="","",Config!$B$9 + SUM($AE$2:AE408))</f>
        <v/>
      </c>
      <c r="AK408" s="15">
        <f>IF(AF408="","",Config!$B$9 + SUM($AF$2:AF408))</f>
        <v/>
      </c>
      <c r="AL408" s="15">
        <f>IF(AG408="","",Config!$B$9 + SUM($AG$2:AG408))</f>
        <v/>
      </c>
      <c r="AM408" s="15">
        <f>IF(AH408="","",Config!$B$9 + SUM($AH$2:AH408))</f>
        <v/>
      </c>
      <c r="AN408" s="15">
        <f>IF(AI408="","",Config!$B$9 + SUM($AI$2:AI408))</f>
        <v/>
      </c>
      <c r="AO408" s="16">
        <f>IF(P408="","",IF(P408&gt;0,1,0))</f>
        <v/>
      </c>
      <c r="AP408" s="16">
        <f>IF(Q408="","",IF(Q408&gt;0,1,0))</f>
        <v/>
      </c>
      <c r="AQ408" s="16">
        <f>IF(R408="","",IF(R408&gt;0,1,0))</f>
        <v/>
      </c>
      <c r="AR408" s="16">
        <f>IF(S408="","",IF(S408&gt;0,1,0))</f>
        <v/>
      </c>
      <c r="AS408" s="16">
        <f>IF(T408="","",IF(T408&gt;0,1,0))</f>
        <v/>
      </c>
      <c r="AT408" s="17">
        <f>IF(Z408="","",IF(AT407="",Z408,MAX(AT407,Z408)))</f>
        <v/>
      </c>
      <c r="AU408" s="17">
        <f>IF(AA408="","",IF(AU407="",AA408,MAX(AU407,AA408)))</f>
        <v/>
      </c>
      <c r="AV408" s="17">
        <f>IF(AB408="","",IF(AV407="",AB408,MAX(AV407,AB408)))</f>
        <v/>
      </c>
      <c r="AW408" s="17">
        <f>IF(AC408="","",IF(AW407="",AC408,MAX(AW407,AC408)))</f>
        <v/>
      </c>
      <c r="AX408" s="17">
        <f>IF(AD408="","",IF(AX407="",AD408,MAX(AX407,AD408)))</f>
        <v/>
      </c>
      <c r="AY408" s="17">
        <f>IF(Z408="","",AT408-Z408)</f>
        <v/>
      </c>
      <c r="AZ408" s="17">
        <f>IF(AA408="","",AU408-AA408)</f>
        <v/>
      </c>
      <c r="BA408" s="17">
        <f>IF(AB408="","",AV408-AB408)</f>
        <v/>
      </c>
      <c r="BB408" s="17">
        <f>IF(AC408="","",AW408-AC408)</f>
        <v/>
      </c>
      <c r="BC408" s="17">
        <f>IF(AD408="","",AX408-AD408)</f>
        <v/>
      </c>
      <c r="BD408" s="17">
        <f>IF(OR(AE408="",B408=""),"",SUMIFS($AE$2:AE408,$B$2:B408,B408))</f>
        <v/>
      </c>
      <c r="BE408" s="17">
        <f>IF(OR(AF408="",B408=""),"",SUMIFS($AF$2:AF408,$B$2:B408,B408))</f>
        <v/>
      </c>
      <c r="BF408" s="17">
        <f>IF(OR(AG408="",B408=""),"",SUMIFS($AG$2:AG408,$B$2:B408,B408))</f>
        <v/>
      </c>
      <c r="BG408" s="17">
        <f>IF(OR(AH408="",B408=""),"",SUMIFS($AH$2:AH408,$B$2:B408,B408))</f>
        <v/>
      </c>
      <c r="BH408" s="17">
        <f>IF(OR(AI408="",B408=""),"",SUMIFS($AI$2:AI408,$B$2:B408,B408))</f>
        <v/>
      </c>
      <c r="BI408" s="17">
        <f>IF(AJ408="","",IF(BI407="",AJ408,MAX(BI407,AJ408)))</f>
        <v/>
      </c>
      <c r="BJ408" s="17">
        <f>IF(AK408="","",IF(BJ407="",AK408,MAX(BJ407,AK408)))</f>
        <v/>
      </c>
      <c r="BK408" s="17">
        <f>IF(AL408="","",IF(BK407="",AL408,MAX(BK407,AL408)))</f>
        <v/>
      </c>
      <c r="BL408" s="17">
        <f>IF(AM408="","",IF(BL407="",AM408,MAX(BL407,AM408)))</f>
        <v/>
      </c>
      <c r="BM408" s="17">
        <f>IF(AN408="","",IF(BM407="",AN408,MAX(BM407,AN408)))</f>
        <v/>
      </c>
      <c r="BN408" s="17">
        <f>IF(AJ408="","",BI408-AJ408)</f>
        <v/>
      </c>
      <c r="BO408" s="17">
        <f>IF(AK408="","",BJ408-AK408)</f>
        <v/>
      </c>
      <c r="BP408" s="17">
        <f>IF(AL408="","",BK408-AL408)</f>
        <v/>
      </c>
      <c r="BQ408" s="17">
        <f>IF(AM408="","",BL408-AM408)</f>
        <v/>
      </c>
      <c r="BR408" s="17">
        <f>IF(AN408="","",BM408-AN408)</f>
        <v/>
      </c>
    </row>
    <row r="409">
      <c r="A409">
        <f>ROW()-1</f>
        <v/>
      </c>
      <c r="B409" s="9" t="n"/>
      <c r="C409" s="12" t="n"/>
      <c r="D409" s="11">
        <f>IF(B409="","",CHOOSE(WEEKDAY(B409,2),"Lu","Ma","Mi","Jo","Vi","Sa","Du"))</f>
        <v/>
      </c>
      <c r="E409" s="11">
        <f>IF(OR(B409="",C409=""),"",IF(OR(WEEKDAY(B409,2)=1,WEEKDAY(B409,2)=5),"D",IF(AND(C409&gt;=TIME(15,30,0),C409&lt;TIME(16,30,0)),"C",IF(AND(AND(WEEKDAY(B409,2)&gt;=2,WEEKDAY(B409,2)&lt;=4),C409&gt;=TIME(16,35,0),C409&lt;TIME(17,0,0)),"A1",IF(AND(AND(WEEKDAY(B409,2)&gt;=2,WEEKDAY(B409,2)&lt;=4),C409&gt;=TIME(17,0,0),C409&lt;TIME(18,0,0)),"A2",IF(AND(AND(WEEKDAY(B409,2)&gt;=2,WEEKDAY(B409,2)&lt;=4),C409&gt;=TIME(18,0,0),C409&lt;TIME(19,0,0)),"A3",IF(AND(AND(WEEKDAY(B409,2)&gt;=2,WEEKDAY(B409,2)&lt;=4),C409&gt;=TIME(22,0,0),C409&lt;TIME(22,45,0)),"B","Other")))))))</f>
        <v/>
      </c>
      <c r="F409" s="12" t="n"/>
      <c r="G409" s="12" t="n"/>
      <c r="H409" s="12" t="n"/>
      <c r="I409" s="12" t="n"/>
      <c r="J409" s="13" t="n"/>
      <c r="K409" s="13" t="n"/>
      <c r="L409" s="13" t="n"/>
      <c r="M409" s="13" t="n"/>
      <c r="N409" s="12" t="n"/>
      <c r="O409" s="12" t="n"/>
      <c r="P409" s="14">
        <f>IF(N409="","",IF(N409="SL",-1,K409/J409))</f>
        <v/>
      </c>
      <c r="Q409" s="14">
        <f>IF(N409="","",IF(OR(N409="SL",N409="TP0"),-1,L409/J409))</f>
        <v/>
      </c>
      <c r="R409" s="14">
        <f>IF(N409="","",IF(N409="TP2",M409/J409,-1))</f>
        <v/>
      </c>
      <c r="S409" s="14">
        <f>IF(N409="","",IF(N409="SL",-1,IF(N409="TP0",0.5*K409/J409,0.5*(K409+L409)/J409)))</f>
        <v/>
      </c>
      <c r="T409" s="14">
        <f>IF(N409="","",IF(N409="SL",-1,IF(N409="TP0",0.5*K409/J409-0.5,0.5*(K409+L409)/J409)))</f>
        <v/>
      </c>
      <c r="U409" s="15">
        <f>IF(P409="","",P409*J409/100*Config!$B$4)</f>
        <v/>
      </c>
      <c r="V409" s="15">
        <f>IF(Q409="","",Q409*J409/100*Config!$B$4)</f>
        <v/>
      </c>
      <c r="W409" s="15">
        <f>IF(R409="","",R409*J409/100*Config!$B$4)</f>
        <v/>
      </c>
      <c r="X409" s="15">
        <f>IF(S409="","",S409*J409/100*Config!$B$4)</f>
        <v/>
      </c>
      <c r="Y409" s="15">
        <f>IF(T409="","",T409*J409/100*Config!$B$4)</f>
        <v/>
      </c>
      <c r="Z409" s="15">
        <f>IF(U409="","",Config!$B$4 + SUM($U$2:U409))</f>
        <v/>
      </c>
      <c r="AA409" s="15">
        <f>IF(V409="","",Config!$B$4 + SUM($V$2:V409))</f>
        <v/>
      </c>
      <c r="AB409" s="15">
        <f>IF(W409="","",Config!$B$4 + SUM($W$2:W409))</f>
        <v/>
      </c>
      <c r="AC409" s="15">
        <f>IF(X409="","",Config!$B$4 + SUM($X$2:X409))</f>
        <v/>
      </c>
      <c r="AD409" s="15">
        <f>IF(Y409="","",Config!$B$4 + SUM($Y$2:Y409))</f>
        <v/>
      </c>
      <c r="AE409" s="15">
        <f>IF(P409="","",P409*J409/100*Config!$B$11)</f>
        <v/>
      </c>
      <c r="AF409" s="15">
        <f>IF(Q409="","",Q409*J409/100*Config!$B$11)</f>
        <v/>
      </c>
      <c r="AG409" s="15">
        <f>IF(R409="","",R409*J409/100*Config!$B$11)</f>
        <v/>
      </c>
      <c r="AH409" s="15">
        <f>IF(S409="","",S409*J409/100*Config!$B$11)</f>
        <v/>
      </c>
      <c r="AI409" s="15">
        <f>IF(T409="","",T409*J409/100*Config!$B$11)</f>
        <v/>
      </c>
      <c r="AJ409" s="15">
        <f>IF(AE409="","",Config!$B$9 + SUM($AE$2:AE409))</f>
        <v/>
      </c>
      <c r="AK409" s="15">
        <f>IF(AF409="","",Config!$B$9 + SUM($AF$2:AF409))</f>
        <v/>
      </c>
      <c r="AL409" s="15">
        <f>IF(AG409="","",Config!$B$9 + SUM($AG$2:AG409))</f>
        <v/>
      </c>
      <c r="AM409" s="15">
        <f>IF(AH409="","",Config!$B$9 + SUM($AH$2:AH409))</f>
        <v/>
      </c>
      <c r="AN409" s="15">
        <f>IF(AI409="","",Config!$B$9 + SUM($AI$2:AI409))</f>
        <v/>
      </c>
      <c r="AO409" s="16">
        <f>IF(P409="","",IF(P409&gt;0,1,0))</f>
        <v/>
      </c>
      <c r="AP409" s="16">
        <f>IF(Q409="","",IF(Q409&gt;0,1,0))</f>
        <v/>
      </c>
      <c r="AQ409" s="16">
        <f>IF(R409="","",IF(R409&gt;0,1,0))</f>
        <v/>
      </c>
      <c r="AR409" s="16">
        <f>IF(S409="","",IF(S409&gt;0,1,0))</f>
        <v/>
      </c>
      <c r="AS409" s="16">
        <f>IF(T409="","",IF(T409&gt;0,1,0))</f>
        <v/>
      </c>
      <c r="AT409" s="17">
        <f>IF(Z409="","",IF(AT408="",Z409,MAX(AT408,Z409)))</f>
        <v/>
      </c>
      <c r="AU409" s="17">
        <f>IF(AA409="","",IF(AU408="",AA409,MAX(AU408,AA409)))</f>
        <v/>
      </c>
      <c r="AV409" s="17">
        <f>IF(AB409="","",IF(AV408="",AB409,MAX(AV408,AB409)))</f>
        <v/>
      </c>
      <c r="AW409" s="17">
        <f>IF(AC409="","",IF(AW408="",AC409,MAX(AW408,AC409)))</f>
        <v/>
      </c>
      <c r="AX409" s="17">
        <f>IF(AD409="","",IF(AX408="",AD409,MAX(AX408,AD409)))</f>
        <v/>
      </c>
      <c r="AY409" s="17">
        <f>IF(Z409="","",AT409-Z409)</f>
        <v/>
      </c>
      <c r="AZ409" s="17">
        <f>IF(AA409="","",AU409-AA409)</f>
        <v/>
      </c>
      <c r="BA409" s="17">
        <f>IF(AB409="","",AV409-AB409)</f>
        <v/>
      </c>
      <c r="BB409" s="17">
        <f>IF(AC409="","",AW409-AC409)</f>
        <v/>
      </c>
      <c r="BC409" s="17">
        <f>IF(AD409="","",AX409-AD409)</f>
        <v/>
      </c>
      <c r="BD409" s="17">
        <f>IF(OR(AE409="",B409=""),"",SUMIFS($AE$2:AE409,$B$2:B409,B409))</f>
        <v/>
      </c>
      <c r="BE409" s="17">
        <f>IF(OR(AF409="",B409=""),"",SUMIFS($AF$2:AF409,$B$2:B409,B409))</f>
        <v/>
      </c>
      <c r="BF409" s="17">
        <f>IF(OR(AG409="",B409=""),"",SUMIFS($AG$2:AG409,$B$2:B409,B409))</f>
        <v/>
      </c>
      <c r="BG409" s="17">
        <f>IF(OR(AH409="",B409=""),"",SUMIFS($AH$2:AH409,$B$2:B409,B409))</f>
        <v/>
      </c>
      <c r="BH409" s="17">
        <f>IF(OR(AI409="",B409=""),"",SUMIFS($AI$2:AI409,$B$2:B409,B409))</f>
        <v/>
      </c>
      <c r="BI409" s="17">
        <f>IF(AJ409="","",IF(BI408="",AJ409,MAX(BI408,AJ409)))</f>
        <v/>
      </c>
      <c r="BJ409" s="17">
        <f>IF(AK409="","",IF(BJ408="",AK409,MAX(BJ408,AK409)))</f>
        <v/>
      </c>
      <c r="BK409" s="17">
        <f>IF(AL409="","",IF(BK408="",AL409,MAX(BK408,AL409)))</f>
        <v/>
      </c>
      <c r="BL409" s="17">
        <f>IF(AM409="","",IF(BL408="",AM409,MAX(BL408,AM409)))</f>
        <v/>
      </c>
      <c r="BM409" s="17">
        <f>IF(AN409="","",IF(BM408="",AN409,MAX(BM408,AN409)))</f>
        <v/>
      </c>
      <c r="BN409" s="17">
        <f>IF(AJ409="","",BI409-AJ409)</f>
        <v/>
      </c>
      <c r="BO409" s="17">
        <f>IF(AK409="","",BJ409-AK409)</f>
        <v/>
      </c>
      <c r="BP409" s="17">
        <f>IF(AL409="","",BK409-AL409)</f>
        <v/>
      </c>
      <c r="BQ409" s="17">
        <f>IF(AM409="","",BL409-AM409)</f>
        <v/>
      </c>
      <c r="BR409" s="17">
        <f>IF(AN409="","",BM409-AN409)</f>
        <v/>
      </c>
    </row>
    <row r="410">
      <c r="A410">
        <f>ROW()-1</f>
        <v/>
      </c>
      <c r="B410" s="9" t="n"/>
      <c r="C410" s="12" t="n"/>
      <c r="D410" s="11">
        <f>IF(B410="","",CHOOSE(WEEKDAY(B410,2),"Lu","Ma","Mi","Jo","Vi","Sa","Du"))</f>
        <v/>
      </c>
      <c r="E410" s="11">
        <f>IF(OR(B410="",C410=""),"",IF(OR(WEEKDAY(B410,2)=1,WEEKDAY(B410,2)=5),"D",IF(AND(C410&gt;=TIME(15,30,0),C410&lt;TIME(16,30,0)),"C",IF(AND(AND(WEEKDAY(B410,2)&gt;=2,WEEKDAY(B410,2)&lt;=4),C410&gt;=TIME(16,35,0),C410&lt;TIME(17,0,0)),"A1",IF(AND(AND(WEEKDAY(B410,2)&gt;=2,WEEKDAY(B410,2)&lt;=4),C410&gt;=TIME(17,0,0),C410&lt;TIME(18,0,0)),"A2",IF(AND(AND(WEEKDAY(B410,2)&gt;=2,WEEKDAY(B410,2)&lt;=4),C410&gt;=TIME(18,0,0),C410&lt;TIME(19,0,0)),"A3",IF(AND(AND(WEEKDAY(B410,2)&gt;=2,WEEKDAY(B410,2)&lt;=4),C410&gt;=TIME(22,0,0),C410&lt;TIME(22,45,0)),"B","Other")))))))</f>
        <v/>
      </c>
      <c r="F410" s="12" t="n"/>
      <c r="G410" s="12" t="n"/>
      <c r="H410" s="12" t="n"/>
      <c r="I410" s="12" t="n"/>
      <c r="J410" s="13" t="n"/>
      <c r="K410" s="13" t="n"/>
      <c r="L410" s="13" t="n"/>
      <c r="M410" s="13" t="n"/>
      <c r="N410" s="12" t="n"/>
      <c r="O410" s="12" t="n"/>
      <c r="P410" s="14">
        <f>IF(N410="","",IF(N410="SL",-1,K410/J410))</f>
        <v/>
      </c>
      <c r="Q410" s="14">
        <f>IF(N410="","",IF(OR(N410="SL",N410="TP0"),-1,L410/J410))</f>
        <v/>
      </c>
      <c r="R410" s="14">
        <f>IF(N410="","",IF(N410="TP2",M410/J410,-1))</f>
        <v/>
      </c>
      <c r="S410" s="14">
        <f>IF(N410="","",IF(N410="SL",-1,IF(N410="TP0",0.5*K410/J410,0.5*(K410+L410)/J410)))</f>
        <v/>
      </c>
      <c r="T410" s="14">
        <f>IF(N410="","",IF(N410="SL",-1,IF(N410="TP0",0.5*K410/J410-0.5,0.5*(K410+L410)/J410)))</f>
        <v/>
      </c>
      <c r="U410" s="15">
        <f>IF(P410="","",P410*J410/100*Config!$B$4)</f>
        <v/>
      </c>
      <c r="V410" s="15">
        <f>IF(Q410="","",Q410*J410/100*Config!$B$4)</f>
        <v/>
      </c>
      <c r="W410" s="15">
        <f>IF(R410="","",R410*J410/100*Config!$B$4)</f>
        <v/>
      </c>
      <c r="X410" s="15">
        <f>IF(S410="","",S410*J410/100*Config!$B$4)</f>
        <v/>
      </c>
      <c r="Y410" s="15">
        <f>IF(T410="","",T410*J410/100*Config!$B$4)</f>
        <v/>
      </c>
      <c r="Z410" s="15">
        <f>IF(U410="","",Config!$B$4 + SUM($U$2:U410))</f>
        <v/>
      </c>
      <c r="AA410" s="15">
        <f>IF(V410="","",Config!$B$4 + SUM($V$2:V410))</f>
        <v/>
      </c>
      <c r="AB410" s="15">
        <f>IF(W410="","",Config!$B$4 + SUM($W$2:W410))</f>
        <v/>
      </c>
      <c r="AC410" s="15">
        <f>IF(X410="","",Config!$B$4 + SUM($X$2:X410))</f>
        <v/>
      </c>
      <c r="AD410" s="15">
        <f>IF(Y410="","",Config!$B$4 + SUM($Y$2:Y410))</f>
        <v/>
      </c>
      <c r="AE410" s="15">
        <f>IF(P410="","",P410*J410/100*Config!$B$11)</f>
        <v/>
      </c>
      <c r="AF410" s="15">
        <f>IF(Q410="","",Q410*J410/100*Config!$B$11)</f>
        <v/>
      </c>
      <c r="AG410" s="15">
        <f>IF(R410="","",R410*J410/100*Config!$B$11)</f>
        <v/>
      </c>
      <c r="AH410" s="15">
        <f>IF(S410="","",S410*J410/100*Config!$B$11)</f>
        <v/>
      </c>
      <c r="AI410" s="15">
        <f>IF(T410="","",T410*J410/100*Config!$B$11)</f>
        <v/>
      </c>
      <c r="AJ410" s="15">
        <f>IF(AE410="","",Config!$B$9 + SUM($AE$2:AE410))</f>
        <v/>
      </c>
      <c r="AK410" s="15">
        <f>IF(AF410="","",Config!$B$9 + SUM($AF$2:AF410))</f>
        <v/>
      </c>
      <c r="AL410" s="15">
        <f>IF(AG410="","",Config!$B$9 + SUM($AG$2:AG410))</f>
        <v/>
      </c>
      <c r="AM410" s="15">
        <f>IF(AH410="","",Config!$B$9 + SUM($AH$2:AH410))</f>
        <v/>
      </c>
      <c r="AN410" s="15">
        <f>IF(AI410="","",Config!$B$9 + SUM($AI$2:AI410))</f>
        <v/>
      </c>
      <c r="AO410" s="16">
        <f>IF(P410="","",IF(P410&gt;0,1,0))</f>
        <v/>
      </c>
      <c r="AP410" s="16">
        <f>IF(Q410="","",IF(Q410&gt;0,1,0))</f>
        <v/>
      </c>
      <c r="AQ410" s="16">
        <f>IF(R410="","",IF(R410&gt;0,1,0))</f>
        <v/>
      </c>
      <c r="AR410" s="16">
        <f>IF(S410="","",IF(S410&gt;0,1,0))</f>
        <v/>
      </c>
      <c r="AS410" s="16">
        <f>IF(T410="","",IF(T410&gt;0,1,0))</f>
        <v/>
      </c>
      <c r="AT410" s="17">
        <f>IF(Z410="","",IF(AT409="",Z410,MAX(AT409,Z410)))</f>
        <v/>
      </c>
      <c r="AU410" s="17">
        <f>IF(AA410="","",IF(AU409="",AA410,MAX(AU409,AA410)))</f>
        <v/>
      </c>
      <c r="AV410" s="17">
        <f>IF(AB410="","",IF(AV409="",AB410,MAX(AV409,AB410)))</f>
        <v/>
      </c>
      <c r="AW410" s="17">
        <f>IF(AC410="","",IF(AW409="",AC410,MAX(AW409,AC410)))</f>
        <v/>
      </c>
      <c r="AX410" s="17">
        <f>IF(AD410="","",IF(AX409="",AD410,MAX(AX409,AD410)))</f>
        <v/>
      </c>
      <c r="AY410" s="17">
        <f>IF(Z410="","",AT410-Z410)</f>
        <v/>
      </c>
      <c r="AZ410" s="17">
        <f>IF(AA410="","",AU410-AA410)</f>
        <v/>
      </c>
      <c r="BA410" s="17">
        <f>IF(AB410="","",AV410-AB410)</f>
        <v/>
      </c>
      <c r="BB410" s="17">
        <f>IF(AC410="","",AW410-AC410)</f>
        <v/>
      </c>
      <c r="BC410" s="17">
        <f>IF(AD410="","",AX410-AD410)</f>
        <v/>
      </c>
      <c r="BD410" s="17">
        <f>IF(OR(AE410="",B410=""),"",SUMIFS($AE$2:AE410,$B$2:B410,B410))</f>
        <v/>
      </c>
      <c r="BE410" s="17">
        <f>IF(OR(AF410="",B410=""),"",SUMIFS($AF$2:AF410,$B$2:B410,B410))</f>
        <v/>
      </c>
      <c r="BF410" s="17">
        <f>IF(OR(AG410="",B410=""),"",SUMIFS($AG$2:AG410,$B$2:B410,B410))</f>
        <v/>
      </c>
      <c r="BG410" s="17">
        <f>IF(OR(AH410="",B410=""),"",SUMIFS($AH$2:AH410,$B$2:B410,B410))</f>
        <v/>
      </c>
      <c r="BH410" s="17">
        <f>IF(OR(AI410="",B410=""),"",SUMIFS($AI$2:AI410,$B$2:B410,B410))</f>
        <v/>
      </c>
      <c r="BI410" s="17">
        <f>IF(AJ410="","",IF(BI409="",AJ410,MAX(BI409,AJ410)))</f>
        <v/>
      </c>
      <c r="BJ410" s="17">
        <f>IF(AK410="","",IF(BJ409="",AK410,MAX(BJ409,AK410)))</f>
        <v/>
      </c>
      <c r="BK410" s="17">
        <f>IF(AL410="","",IF(BK409="",AL410,MAX(BK409,AL410)))</f>
        <v/>
      </c>
      <c r="BL410" s="17">
        <f>IF(AM410="","",IF(BL409="",AM410,MAX(BL409,AM410)))</f>
        <v/>
      </c>
      <c r="BM410" s="17">
        <f>IF(AN410="","",IF(BM409="",AN410,MAX(BM409,AN410)))</f>
        <v/>
      </c>
      <c r="BN410" s="17">
        <f>IF(AJ410="","",BI410-AJ410)</f>
        <v/>
      </c>
      <c r="BO410" s="17">
        <f>IF(AK410="","",BJ410-AK410)</f>
        <v/>
      </c>
      <c r="BP410" s="17">
        <f>IF(AL410="","",BK410-AL410)</f>
        <v/>
      </c>
      <c r="BQ410" s="17">
        <f>IF(AM410="","",BL410-AM410)</f>
        <v/>
      </c>
      <c r="BR410" s="17">
        <f>IF(AN410="","",BM410-AN410)</f>
        <v/>
      </c>
    </row>
    <row r="411">
      <c r="A411">
        <f>ROW()-1</f>
        <v/>
      </c>
      <c r="B411" s="9" t="n"/>
      <c r="C411" s="12" t="n"/>
      <c r="D411" s="11">
        <f>IF(B411="","",CHOOSE(WEEKDAY(B411,2),"Lu","Ma","Mi","Jo","Vi","Sa","Du"))</f>
        <v/>
      </c>
      <c r="E411" s="11">
        <f>IF(OR(B411="",C411=""),"",IF(OR(WEEKDAY(B411,2)=1,WEEKDAY(B411,2)=5),"D",IF(AND(C411&gt;=TIME(15,30,0),C411&lt;TIME(16,30,0)),"C",IF(AND(AND(WEEKDAY(B411,2)&gt;=2,WEEKDAY(B411,2)&lt;=4),C411&gt;=TIME(16,35,0),C411&lt;TIME(17,0,0)),"A1",IF(AND(AND(WEEKDAY(B411,2)&gt;=2,WEEKDAY(B411,2)&lt;=4),C411&gt;=TIME(17,0,0),C411&lt;TIME(18,0,0)),"A2",IF(AND(AND(WEEKDAY(B411,2)&gt;=2,WEEKDAY(B411,2)&lt;=4),C411&gt;=TIME(18,0,0),C411&lt;TIME(19,0,0)),"A3",IF(AND(AND(WEEKDAY(B411,2)&gt;=2,WEEKDAY(B411,2)&lt;=4),C411&gt;=TIME(22,0,0),C411&lt;TIME(22,45,0)),"B","Other")))))))</f>
        <v/>
      </c>
      <c r="F411" s="12" t="n"/>
      <c r="G411" s="12" t="n"/>
      <c r="H411" s="12" t="n"/>
      <c r="I411" s="12" t="n"/>
      <c r="J411" s="13" t="n"/>
      <c r="K411" s="13" t="n"/>
      <c r="L411" s="13" t="n"/>
      <c r="M411" s="13" t="n"/>
      <c r="N411" s="12" t="n"/>
      <c r="O411" s="12" t="n"/>
      <c r="P411" s="14">
        <f>IF(N411="","",IF(N411="SL",-1,K411/J411))</f>
        <v/>
      </c>
      <c r="Q411" s="14">
        <f>IF(N411="","",IF(OR(N411="SL",N411="TP0"),-1,L411/J411))</f>
        <v/>
      </c>
      <c r="R411" s="14">
        <f>IF(N411="","",IF(N411="TP2",M411/J411,-1))</f>
        <v/>
      </c>
      <c r="S411" s="14">
        <f>IF(N411="","",IF(N411="SL",-1,IF(N411="TP0",0.5*K411/J411,0.5*(K411+L411)/J411)))</f>
        <v/>
      </c>
      <c r="T411" s="14">
        <f>IF(N411="","",IF(N411="SL",-1,IF(N411="TP0",0.5*K411/J411-0.5,0.5*(K411+L411)/J411)))</f>
        <v/>
      </c>
      <c r="U411" s="15">
        <f>IF(P411="","",P411*J411/100*Config!$B$4)</f>
        <v/>
      </c>
      <c r="V411" s="15">
        <f>IF(Q411="","",Q411*J411/100*Config!$B$4)</f>
        <v/>
      </c>
      <c r="W411" s="15">
        <f>IF(R411="","",R411*J411/100*Config!$B$4)</f>
        <v/>
      </c>
      <c r="X411" s="15">
        <f>IF(S411="","",S411*J411/100*Config!$B$4)</f>
        <v/>
      </c>
      <c r="Y411" s="15">
        <f>IF(T411="","",T411*J411/100*Config!$B$4)</f>
        <v/>
      </c>
      <c r="Z411" s="15">
        <f>IF(U411="","",Config!$B$4 + SUM($U$2:U411))</f>
        <v/>
      </c>
      <c r="AA411" s="15">
        <f>IF(V411="","",Config!$B$4 + SUM($V$2:V411))</f>
        <v/>
      </c>
      <c r="AB411" s="15">
        <f>IF(W411="","",Config!$B$4 + SUM($W$2:W411))</f>
        <v/>
      </c>
      <c r="AC411" s="15">
        <f>IF(X411="","",Config!$B$4 + SUM($X$2:X411))</f>
        <v/>
      </c>
      <c r="AD411" s="15">
        <f>IF(Y411="","",Config!$B$4 + SUM($Y$2:Y411))</f>
        <v/>
      </c>
      <c r="AE411" s="15">
        <f>IF(P411="","",P411*J411/100*Config!$B$11)</f>
        <v/>
      </c>
      <c r="AF411" s="15">
        <f>IF(Q411="","",Q411*J411/100*Config!$B$11)</f>
        <v/>
      </c>
      <c r="AG411" s="15">
        <f>IF(R411="","",R411*J411/100*Config!$B$11)</f>
        <v/>
      </c>
      <c r="AH411" s="15">
        <f>IF(S411="","",S411*J411/100*Config!$B$11)</f>
        <v/>
      </c>
      <c r="AI411" s="15">
        <f>IF(T411="","",T411*J411/100*Config!$B$11)</f>
        <v/>
      </c>
      <c r="AJ411" s="15">
        <f>IF(AE411="","",Config!$B$9 + SUM($AE$2:AE411))</f>
        <v/>
      </c>
      <c r="AK411" s="15">
        <f>IF(AF411="","",Config!$B$9 + SUM($AF$2:AF411))</f>
        <v/>
      </c>
      <c r="AL411" s="15">
        <f>IF(AG411="","",Config!$B$9 + SUM($AG$2:AG411))</f>
        <v/>
      </c>
      <c r="AM411" s="15">
        <f>IF(AH411="","",Config!$B$9 + SUM($AH$2:AH411))</f>
        <v/>
      </c>
      <c r="AN411" s="15">
        <f>IF(AI411="","",Config!$B$9 + SUM($AI$2:AI411))</f>
        <v/>
      </c>
      <c r="AO411" s="16">
        <f>IF(P411="","",IF(P411&gt;0,1,0))</f>
        <v/>
      </c>
      <c r="AP411" s="16">
        <f>IF(Q411="","",IF(Q411&gt;0,1,0))</f>
        <v/>
      </c>
      <c r="AQ411" s="16">
        <f>IF(R411="","",IF(R411&gt;0,1,0))</f>
        <v/>
      </c>
      <c r="AR411" s="16">
        <f>IF(S411="","",IF(S411&gt;0,1,0))</f>
        <v/>
      </c>
      <c r="AS411" s="16">
        <f>IF(T411="","",IF(T411&gt;0,1,0))</f>
        <v/>
      </c>
      <c r="AT411" s="17">
        <f>IF(Z411="","",IF(AT410="",Z411,MAX(AT410,Z411)))</f>
        <v/>
      </c>
      <c r="AU411" s="17">
        <f>IF(AA411="","",IF(AU410="",AA411,MAX(AU410,AA411)))</f>
        <v/>
      </c>
      <c r="AV411" s="17">
        <f>IF(AB411="","",IF(AV410="",AB411,MAX(AV410,AB411)))</f>
        <v/>
      </c>
      <c r="AW411" s="17">
        <f>IF(AC411="","",IF(AW410="",AC411,MAX(AW410,AC411)))</f>
        <v/>
      </c>
      <c r="AX411" s="17">
        <f>IF(AD411="","",IF(AX410="",AD411,MAX(AX410,AD411)))</f>
        <v/>
      </c>
      <c r="AY411" s="17">
        <f>IF(Z411="","",AT411-Z411)</f>
        <v/>
      </c>
      <c r="AZ411" s="17">
        <f>IF(AA411="","",AU411-AA411)</f>
        <v/>
      </c>
      <c r="BA411" s="17">
        <f>IF(AB411="","",AV411-AB411)</f>
        <v/>
      </c>
      <c r="BB411" s="17">
        <f>IF(AC411="","",AW411-AC411)</f>
        <v/>
      </c>
      <c r="BC411" s="17">
        <f>IF(AD411="","",AX411-AD411)</f>
        <v/>
      </c>
      <c r="BD411" s="17">
        <f>IF(OR(AE411="",B411=""),"",SUMIFS($AE$2:AE411,$B$2:B411,B411))</f>
        <v/>
      </c>
      <c r="BE411" s="17">
        <f>IF(OR(AF411="",B411=""),"",SUMIFS($AF$2:AF411,$B$2:B411,B411))</f>
        <v/>
      </c>
      <c r="BF411" s="17">
        <f>IF(OR(AG411="",B411=""),"",SUMIFS($AG$2:AG411,$B$2:B411,B411))</f>
        <v/>
      </c>
      <c r="BG411" s="17">
        <f>IF(OR(AH411="",B411=""),"",SUMIFS($AH$2:AH411,$B$2:B411,B411))</f>
        <v/>
      </c>
      <c r="BH411" s="17">
        <f>IF(OR(AI411="",B411=""),"",SUMIFS($AI$2:AI411,$B$2:B411,B411))</f>
        <v/>
      </c>
      <c r="BI411" s="17">
        <f>IF(AJ411="","",IF(BI410="",AJ411,MAX(BI410,AJ411)))</f>
        <v/>
      </c>
      <c r="BJ411" s="17">
        <f>IF(AK411="","",IF(BJ410="",AK411,MAX(BJ410,AK411)))</f>
        <v/>
      </c>
      <c r="BK411" s="17">
        <f>IF(AL411="","",IF(BK410="",AL411,MAX(BK410,AL411)))</f>
        <v/>
      </c>
      <c r="BL411" s="17">
        <f>IF(AM411="","",IF(BL410="",AM411,MAX(BL410,AM411)))</f>
        <v/>
      </c>
      <c r="BM411" s="17">
        <f>IF(AN411="","",IF(BM410="",AN411,MAX(BM410,AN411)))</f>
        <v/>
      </c>
      <c r="BN411" s="17">
        <f>IF(AJ411="","",BI411-AJ411)</f>
        <v/>
      </c>
      <c r="BO411" s="17">
        <f>IF(AK411="","",BJ411-AK411)</f>
        <v/>
      </c>
      <c r="BP411" s="17">
        <f>IF(AL411="","",BK411-AL411)</f>
        <v/>
      </c>
      <c r="BQ411" s="17">
        <f>IF(AM411="","",BL411-AM411)</f>
        <v/>
      </c>
      <c r="BR411" s="17">
        <f>IF(AN411="","",BM411-AN411)</f>
        <v/>
      </c>
    </row>
    <row r="412">
      <c r="A412">
        <f>ROW()-1</f>
        <v/>
      </c>
      <c r="B412" s="9" t="n"/>
      <c r="C412" s="12" t="n"/>
      <c r="D412" s="11">
        <f>IF(B412="","",CHOOSE(WEEKDAY(B412,2),"Lu","Ma","Mi","Jo","Vi","Sa","Du"))</f>
        <v/>
      </c>
      <c r="E412" s="11">
        <f>IF(OR(B412="",C412=""),"",IF(OR(WEEKDAY(B412,2)=1,WEEKDAY(B412,2)=5),"D",IF(AND(C412&gt;=TIME(15,30,0),C412&lt;TIME(16,30,0)),"C",IF(AND(AND(WEEKDAY(B412,2)&gt;=2,WEEKDAY(B412,2)&lt;=4),C412&gt;=TIME(16,35,0),C412&lt;TIME(17,0,0)),"A1",IF(AND(AND(WEEKDAY(B412,2)&gt;=2,WEEKDAY(B412,2)&lt;=4),C412&gt;=TIME(17,0,0),C412&lt;TIME(18,0,0)),"A2",IF(AND(AND(WEEKDAY(B412,2)&gt;=2,WEEKDAY(B412,2)&lt;=4),C412&gt;=TIME(18,0,0),C412&lt;TIME(19,0,0)),"A3",IF(AND(AND(WEEKDAY(B412,2)&gt;=2,WEEKDAY(B412,2)&lt;=4),C412&gt;=TIME(22,0,0),C412&lt;TIME(22,45,0)),"B","Other")))))))</f>
        <v/>
      </c>
      <c r="F412" s="12" t="n"/>
      <c r="G412" s="12" t="n"/>
      <c r="H412" s="12" t="n"/>
      <c r="I412" s="12" t="n"/>
      <c r="J412" s="13" t="n"/>
      <c r="K412" s="13" t="n"/>
      <c r="L412" s="13" t="n"/>
      <c r="M412" s="13" t="n"/>
      <c r="N412" s="12" t="n"/>
      <c r="O412" s="12" t="n"/>
      <c r="P412" s="14">
        <f>IF(N412="","",IF(N412="SL",-1,K412/J412))</f>
        <v/>
      </c>
      <c r="Q412" s="14">
        <f>IF(N412="","",IF(OR(N412="SL",N412="TP0"),-1,L412/J412))</f>
        <v/>
      </c>
      <c r="R412" s="14">
        <f>IF(N412="","",IF(N412="TP2",M412/J412,-1))</f>
        <v/>
      </c>
      <c r="S412" s="14">
        <f>IF(N412="","",IF(N412="SL",-1,IF(N412="TP0",0.5*K412/J412,0.5*(K412+L412)/J412)))</f>
        <v/>
      </c>
      <c r="T412" s="14">
        <f>IF(N412="","",IF(N412="SL",-1,IF(N412="TP0",0.5*K412/J412-0.5,0.5*(K412+L412)/J412)))</f>
        <v/>
      </c>
      <c r="U412" s="15">
        <f>IF(P412="","",P412*J412/100*Config!$B$4)</f>
        <v/>
      </c>
      <c r="V412" s="15">
        <f>IF(Q412="","",Q412*J412/100*Config!$B$4)</f>
        <v/>
      </c>
      <c r="W412" s="15">
        <f>IF(R412="","",R412*J412/100*Config!$B$4)</f>
        <v/>
      </c>
      <c r="X412" s="15">
        <f>IF(S412="","",S412*J412/100*Config!$B$4)</f>
        <v/>
      </c>
      <c r="Y412" s="15">
        <f>IF(T412="","",T412*J412/100*Config!$B$4)</f>
        <v/>
      </c>
      <c r="Z412" s="15">
        <f>IF(U412="","",Config!$B$4 + SUM($U$2:U412))</f>
        <v/>
      </c>
      <c r="AA412" s="15">
        <f>IF(V412="","",Config!$B$4 + SUM($V$2:V412))</f>
        <v/>
      </c>
      <c r="AB412" s="15">
        <f>IF(W412="","",Config!$B$4 + SUM($W$2:W412))</f>
        <v/>
      </c>
      <c r="AC412" s="15">
        <f>IF(X412="","",Config!$B$4 + SUM($X$2:X412))</f>
        <v/>
      </c>
      <c r="AD412" s="15">
        <f>IF(Y412="","",Config!$B$4 + SUM($Y$2:Y412))</f>
        <v/>
      </c>
      <c r="AE412" s="15">
        <f>IF(P412="","",P412*J412/100*Config!$B$11)</f>
        <v/>
      </c>
      <c r="AF412" s="15">
        <f>IF(Q412="","",Q412*J412/100*Config!$B$11)</f>
        <v/>
      </c>
      <c r="AG412" s="15">
        <f>IF(R412="","",R412*J412/100*Config!$B$11)</f>
        <v/>
      </c>
      <c r="AH412" s="15">
        <f>IF(S412="","",S412*J412/100*Config!$B$11)</f>
        <v/>
      </c>
      <c r="AI412" s="15">
        <f>IF(T412="","",T412*J412/100*Config!$B$11)</f>
        <v/>
      </c>
      <c r="AJ412" s="15">
        <f>IF(AE412="","",Config!$B$9 + SUM($AE$2:AE412))</f>
        <v/>
      </c>
      <c r="AK412" s="15">
        <f>IF(AF412="","",Config!$B$9 + SUM($AF$2:AF412))</f>
        <v/>
      </c>
      <c r="AL412" s="15">
        <f>IF(AG412="","",Config!$B$9 + SUM($AG$2:AG412))</f>
        <v/>
      </c>
      <c r="AM412" s="15">
        <f>IF(AH412="","",Config!$B$9 + SUM($AH$2:AH412))</f>
        <v/>
      </c>
      <c r="AN412" s="15">
        <f>IF(AI412="","",Config!$B$9 + SUM($AI$2:AI412))</f>
        <v/>
      </c>
      <c r="AO412" s="16">
        <f>IF(P412="","",IF(P412&gt;0,1,0))</f>
        <v/>
      </c>
      <c r="AP412" s="16">
        <f>IF(Q412="","",IF(Q412&gt;0,1,0))</f>
        <v/>
      </c>
      <c r="AQ412" s="16">
        <f>IF(R412="","",IF(R412&gt;0,1,0))</f>
        <v/>
      </c>
      <c r="AR412" s="16">
        <f>IF(S412="","",IF(S412&gt;0,1,0))</f>
        <v/>
      </c>
      <c r="AS412" s="16">
        <f>IF(T412="","",IF(T412&gt;0,1,0))</f>
        <v/>
      </c>
      <c r="AT412" s="17">
        <f>IF(Z412="","",IF(AT411="",Z412,MAX(AT411,Z412)))</f>
        <v/>
      </c>
      <c r="AU412" s="17">
        <f>IF(AA412="","",IF(AU411="",AA412,MAX(AU411,AA412)))</f>
        <v/>
      </c>
      <c r="AV412" s="17">
        <f>IF(AB412="","",IF(AV411="",AB412,MAX(AV411,AB412)))</f>
        <v/>
      </c>
      <c r="AW412" s="17">
        <f>IF(AC412="","",IF(AW411="",AC412,MAX(AW411,AC412)))</f>
        <v/>
      </c>
      <c r="AX412" s="17">
        <f>IF(AD412="","",IF(AX411="",AD412,MAX(AX411,AD412)))</f>
        <v/>
      </c>
      <c r="AY412" s="17">
        <f>IF(Z412="","",AT412-Z412)</f>
        <v/>
      </c>
      <c r="AZ412" s="17">
        <f>IF(AA412="","",AU412-AA412)</f>
        <v/>
      </c>
      <c r="BA412" s="17">
        <f>IF(AB412="","",AV412-AB412)</f>
        <v/>
      </c>
      <c r="BB412" s="17">
        <f>IF(AC412="","",AW412-AC412)</f>
        <v/>
      </c>
      <c r="BC412" s="17">
        <f>IF(AD412="","",AX412-AD412)</f>
        <v/>
      </c>
      <c r="BD412" s="17">
        <f>IF(OR(AE412="",B412=""),"",SUMIFS($AE$2:AE412,$B$2:B412,B412))</f>
        <v/>
      </c>
      <c r="BE412" s="17">
        <f>IF(OR(AF412="",B412=""),"",SUMIFS($AF$2:AF412,$B$2:B412,B412))</f>
        <v/>
      </c>
      <c r="BF412" s="17">
        <f>IF(OR(AG412="",B412=""),"",SUMIFS($AG$2:AG412,$B$2:B412,B412))</f>
        <v/>
      </c>
      <c r="BG412" s="17">
        <f>IF(OR(AH412="",B412=""),"",SUMIFS($AH$2:AH412,$B$2:B412,B412))</f>
        <v/>
      </c>
      <c r="BH412" s="17">
        <f>IF(OR(AI412="",B412=""),"",SUMIFS($AI$2:AI412,$B$2:B412,B412))</f>
        <v/>
      </c>
      <c r="BI412" s="17">
        <f>IF(AJ412="","",IF(BI411="",AJ412,MAX(BI411,AJ412)))</f>
        <v/>
      </c>
      <c r="BJ412" s="17">
        <f>IF(AK412="","",IF(BJ411="",AK412,MAX(BJ411,AK412)))</f>
        <v/>
      </c>
      <c r="BK412" s="17">
        <f>IF(AL412="","",IF(BK411="",AL412,MAX(BK411,AL412)))</f>
        <v/>
      </c>
      <c r="BL412" s="17">
        <f>IF(AM412="","",IF(BL411="",AM412,MAX(BL411,AM412)))</f>
        <v/>
      </c>
      <c r="BM412" s="17">
        <f>IF(AN412="","",IF(BM411="",AN412,MAX(BM411,AN412)))</f>
        <v/>
      </c>
      <c r="BN412" s="17">
        <f>IF(AJ412="","",BI412-AJ412)</f>
        <v/>
      </c>
      <c r="BO412" s="17">
        <f>IF(AK412="","",BJ412-AK412)</f>
        <v/>
      </c>
      <c r="BP412" s="17">
        <f>IF(AL412="","",BK412-AL412)</f>
        <v/>
      </c>
      <c r="BQ412" s="17">
        <f>IF(AM412="","",BL412-AM412)</f>
        <v/>
      </c>
      <c r="BR412" s="17">
        <f>IF(AN412="","",BM412-AN412)</f>
        <v/>
      </c>
    </row>
    <row r="413">
      <c r="A413">
        <f>ROW()-1</f>
        <v/>
      </c>
      <c r="B413" s="9" t="n"/>
      <c r="C413" s="12" t="n"/>
      <c r="D413" s="11">
        <f>IF(B413="","",CHOOSE(WEEKDAY(B413,2),"Lu","Ma","Mi","Jo","Vi","Sa","Du"))</f>
        <v/>
      </c>
      <c r="E413" s="11">
        <f>IF(OR(B413="",C413=""),"",IF(OR(WEEKDAY(B413,2)=1,WEEKDAY(B413,2)=5),"D",IF(AND(C413&gt;=TIME(15,30,0),C413&lt;TIME(16,30,0)),"C",IF(AND(AND(WEEKDAY(B413,2)&gt;=2,WEEKDAY(B413,2)&lt;=4),C413&gt;=TIME(16,35,0),C413&lt;TIME(17,0,0)),"A1",IF(AND(AND(WEEKDAY(B413,2)&gt;=2,WEEKDAY(B413,2)&lt;=4),C413&gt;=TIME(17,0,0),C413&lt;TIME(18,0,0)),"A2",IF(AND(AND(WEEKDAY(B413,2)&gt;=2,WEEKDAY(B413,2)&lt;=4),C413&gt;=TIME(18,0,0),C413&lt;TIME(19,0,0)),"A3",IF(AND(AND(WEEKDAY(B413,2)&gt;=2,WEEKDAY(B413,2)&lt;=4),C413&gt;=TIME(22,0,0),C413&lt;TIME(22,45,0)),"B","Other")))))))</f>
        <v/>
      </c>
      <c r="F413" s="12" t="n"/>
      <c r="G413" s="12" t="n"/>
      <c r="H413" s="12" t="n"/>
      <c r="I413" s="12" t="n"/>
      <c r="J413" s="13" t="n"/>
      <c r="K413" s="13" t="n"/>
      <c r="L413" s="13" t="n"/>
      <c r="M413" s="13" t="n"/>
      <c r="N413" s="12" t="n"/>
      <c r="O413" s="12" t="n"/>
      <c r="P413" s="14">
        <f>IF(N413="","",IF(N413="SL",-1,K413/J413))</f>
        <v/>
      </c>
      <c r="Q413" s="14">
        <f>IF(N413="","",IF(OR(N413="SL",N413="TP0"),-1,L413/J413))</f>
        <v/>
      </c>
      <c r="R413" s="14">
        <f>IF(N413="","",IF(N413="TP2",M413/J413,-1))</f>
        <v/>
      </c>
      <c r="S413" s="14">
        <f>IF(N413="","",IF(N413="SL",-1,IF(N413="TP0",0.5*K413/J413,0.5*(K413+L413)/J413)))</f>
        <v/>
      </c>
      <c r="T413" s="14">
        <f>IF(N413="","",IF(N413="SL",-1,IF(N413="TP0",0.5*K413/J413-0.5,0.5*(K413+L413)/J413)))</f>
        <v/>
      </c>
      <c r="U413" s="15">
        <f>IF(P413="","",P413*J413/100*Config!$B$4)</f>
        <v/>
      </c>
      <c r="V413" s="15">
        <f>IF(Q413="","",Q413*J413/100*Config!$B$4)</f>
        <v/>
      </c>
      <c r="W413" s="15">
        <f>IF(R413="","",R413*J413/100*Config!$B$4)</f>
        <v/>
      </c>
      <c r="X413" s="15">
        <f>IF(S413="","",S413*J413/100*Config!$B$4)</f>
        <v/>
      </c>
      <c r="Y413" s="15">
        <f>IF(T413="","",T413*J413/100*Config!$B$4)</f>
        <v/>
      </c>
      <c r="Z413" s="15">
        <f>IF(U413="","",Config!$B$4 + SUM($U$2:U413))</f>
        <v/>
      </c>
      <c r="AA413" s="15">
        <f>IF(V413="","",Config!$B$4 + SUM($V$2:V413))</f>
        <v/>
      </c>
      <c r="AB413" s="15">
        <f>IF(W413="","",Config!$B$4 + SUM($W$2:W413))</f>
        <v/>
      </c>
      <c r="AC413" s="15">
        <f>IF(X413="","",Config!$B$4 + SUM($X$2:X413))</f>
        <v/>
      </c>
      <c r="AD413" s="15">
        <f>IF(Y413="","",Config!$B$4 + SUM($Y$2:Y413))</f>
        <v/>
      </c>
      <c r="AE413" s="15">
        <f>IF(P413="","",P413*J413/100*Config!$B$11)</f>
        <v/>
      </c>
      <c r="AF413" s="15">
        <f>IF(Q413="","",Q413*J413/100*Config!$B$11)</f>
        <v/>
      </c>
      <c r="AG413" s="15">
        <f>IF(R413="","",R413*J413/100*Config!$B$11)</f>
        <v/>
      </c>
      <c r="AH413" s="15">
        <f>IF(S413="","",S413*J413/100*Config!$B$11)</f>
        <v/>
      </c>
      <c r="AI413" s="15">
        <f>IF(T413="","",T413*J413/100*Config!$B$11)</f>
        <v/>
      </c>
      <c r="AJ413" s="15">
        <f>IF(AE413="","",Config!$B$9 + SUM($AE$2:AE413))</f>
        <v/>
      </c>
      <c r="AK413" s="15">
        <f>IF(AF413="","",Config!$B$9 + SUM($AF$2:AF413))</f>
        <v/>
      </c>
      <c r="AL413" s="15">
        <f>IF(AG413="","",Config!$B$9 + SUM($AG$2:AG413))</f>
        <v/>
      </c>
      <c r="AM413" s="15">
        <f>IF(AH413="","",Config!$B$9 + SUM($AH$2:AH413))</f>
        <v/>
      </c>
      <c r="AN413" s="15">
        <f>IF(AI413="","",Config!$B$9 + SUM($AI$2:AI413))</f>
        <v/>
      </c>
      <c r="AO413" s="16">
        <f>IF(P413="","",IF(P413&gt;0,1,0))</f>
        <v/>
      </c>
      <c r="AP413" s="16">
        <f>IF(Q413="","",IF(Q413&gt;0,1,0))</f>
        <v/>
      </c>
      <c r="AQ413" s="16">
        <f>IF(R413="","",IF(R413&gt;0,1,0))</f>
        <v/>
      </c>
      <c r="AR413" s="16">
        <f>IF(S413="","",IF(S413&gt;0,1,0))</f>
        <v/>
      </c>
      <c r="AS413" s="16">
        <f>IF(T413="","",IF(T413&gt;0,1,0))</f>
        <v/>
      </c>
      <c r="AT413" s="17">
        <f>IF(Z413="","",IF(AT412="",Z413,MAX(AT412,Z413)))</f>
        <v/>
      </c>
      <c r="AU413" s="17">
        <f>IF(AA413="","",IF(AU412="",AA413,MAX(AU412,AA413)))</f>
        <v/>
      </c>
      <c r="AV413" s="17">
        <f>IF(AB413="","",IF(AV412="",AB413,MAX(AV412,AB413)))</f>
        <v/>
      </c>
      <c r="AW413" s="17">
        <f>IF(AC413="","",IF(AW412="",AC413,MAX(AW412,AC413)))</f>
        <v/>
      </c>
      <c r="AX413" s="17">
        <f>IF(AD413="","",IF(AX412="",AD413,MAX(AX412,AD413)))</f>
        <v/>
      </c>
      <c r="AY413" s="17">
        <f>IF(Z413="","",AT413-Z413)</f>
        <v/>
      </c>
      <c r="AZ413" s="17">
        <f>IF(AA413="","",AU413-AA413)</f>
        <v/>
      </c>
      <c r="BA413" s="17">
        <f>IF(AB413="","",AV413-AB413)</f>
        <v/>
      </c>
      <c r="BB413" s="17">
        <f>IF(AC413="","",AW413-AC413)</f>
        <v/>
      </c>
      <c r="BC413" s="17">
        <f>IF(AD413="","",AX413-AD413)</f>
        <v/>
      </c>
      <c r="BD413" s="17">
        <f>IF(OR(AE413="",B413=""),"",SUMIFS($AE$2:AE413,$B$2:B413,B413))</f>
        <v/>
      </c>
      <c r="BE413" s="17">
        <f>IF(OR(AF413="",B413=""),"",SUMIFS($AF$2:AF413,$B$2:B413,B413))</f>
        <v/>
      </c>
      <c r="BF413" s="17">
        <f>IF(OR(AG413="",B413=""),"",SUMIFS($AG$2:AG413,$B$2:B413,B413))</f>
        <v/>
      </c>
      <c r="BG413" s="17">
        <f>IF(OR(AH413="",B413=""),"",SUMIFS($AH$2:AH413,$B$2:B413,B413))</f>
        <v/>
      </c>
      <c r="BH413" s="17">
        <f>IF(OR(AI413="",B413=""),"",SUMIFS($AI$2:AI413,$B$2:B413,B413))</f>
        <v/>
      </c>
      <c r="BI413" s="17">
        <f>IF(AJ413="","",IF(BI412="",AJ413,MAX(BI412,AJ413)))</f>
        <v/>
      </c>
      <c r="BJ413" s="17">
        <f>IF(AK413="","",IF(BJ412="",AK413,MAX(BJ412,AK413)))</f>
        <v/>
      </c>
      <c r="BK413" s="17">
        <f>IF(AL413="","",IF(BK412="",AL413,MAX(BK412,AL413)))</f>
        <v/>
      </c>
      <c r="BL413" s="17">
        <f>IF(AM413="","",IF(BL412="",AM413,MAX(BL412,AM413)))</f>
        <v/>
      </c>
      <c r="BM413" s="17">
        <f>IF(AN413="","",IF(BM412="",AN413,MAX(BM412,AN413)))</f>
        <v/>
      </c>
      <c r="BN413" s="17">
        <f>IF(AJ413="","",BI413-AJ413)</f>
        <v/>
      </c>
      <c r="BO413" s="17">
        <f>IF(AK413="","",BJ413-AK413)</f>
        <v/>
      </c>
      <c r="BP413" s="17">
        <f>IF(AL413="","",BK413-AL413)</f>
        <v/>
      </c>
      <c r="BQ413" s="17">
        <f>IF(AM413="","",BL413-AM413)</f>
        <v/>
      </c>
      <c r="BR413" s="17">
        <f>IF(AN413="","",BM413-AN413)</f>
        <v/>
      </c>
    </row>
    <row r="414">
      <c r="A414">
        <f>ROW()-1</f>
        <v/>
      </c>
      <c r="B414" s="9" t="n"/>
      <c r="C414" s="12" t="n"/>
      <c r="D414" s="11">
        <f>IF(B414="","",CHOOSE(WEEKDAY(B414,2),"Lu","Ma","Mi","Jo","Vi","Sa","Du"))</f>
        <v/>
      </c>
      <c r="E414" s="11">
        <f>IF(OR(B414="",C414=""),"",IF(OR(WEEKDAY(B414,2)=1,WEEKDAY(B414,2)=5),"D",IF(AND(C414&gt;=TIME(15,30,0),C414&lt;TIME(16,30,0)),"C",IF(AND(AND(WEEKDAY(B414,2)&gt;=2,WEEKDAY(B414,2)&lt;=4),C414&gt;=TIME(16,35,0),C414&lt;TIME(17,0,0)),"A1",IF(AND(AND(WEEKDAY(B414,2)&gt;=2,WEEKDAY(B414,2)&lt;=4),C414&gt;=TIME(17,0,0),C414&lt;TIME(18,0,0)),"A2",IF(AND(AND(WEEKDAY(B414,2)&gt;=2,WEEKDAY(B414,2)&lt;=4),C414&gt;=TIME(18,0,0),C414&lt;TIME(19,0,0)),"A3",IF(AND(AND(WEEKDAY(B414,2)&gt;=2,WEEKDAY(B414,2)&lt;=4),C414&gt;=TIME(22,0,0),C414&lt;TIME(22,45,0)),"B","Other")))))))</f>
        <v/>
      </c>
      <c r="F414" s="12" t="n"/>
      <c r="G414" s="12" t="n"/>
      <c r="H414" s="12" t="n"/>
      <c r="I414" s="12" t="n"/>
      <c r="J414" s="13" t="n"/>
      <c r="K414" s="13" t="n"/>
      <c r="L414" s="13" t="n"/>
      <c r="M414" s="13" t="n"/>
      <c r="N414" s="12" t="n"/>
      <c r="O414" s="12" t="n"/>
      <c r="P414" s="14">
        <f>IF(N414="","",IF(N414="SL",-1,K414/J414))</f>
        <v/>
      </c>
      <c r="Q414" s="14">
        <f>IF(N414="","",IF(OR(N414="SL",N414="TP0"),-1,L414/J414))</f>
        <v/>
      </c>
      <c r="R414" s="14">
        <f>IF(N414="","",IF(N414="TP2",M414/J414,-1))</f>
        <v/>
      </c>
      <c r="S414" s="14">
        <f>IF(N414="","",IF(N414="SL",-1,IF(N414="TP0",0.5*K414/J414,0.5*(K414+L414)/J414)))</f>
        <v/>
      </c>
      <c r="T414" s="14">
        <f>IF(N414="","",IF(N414="SL",-1,IF(N414="TP0",0.5*K414/J414-0.5,0.5*(K414+L414)/J414)))</f>
        <v/>
      </c>
      <c r="U414" s="15">
        <f>IF(P414="","",P414*J414/100*Config!$B$4)</f>
        <v/>
      </c>
      <c r="V414" s="15">
        <f>IF(Q414="","",Q414*J414/100*Config!$B$4)</f>
        <v/>
      </c>
      <c r="W414" s="15">
        <f>IF(R414="","",R414*J414/100*Config!$B$4)</f>
        <v/>
      </c>
      <c r="X414" s="15">
        <f>IF(S414="","",S414*J414/100*Config!$B$4)</f>
        <v/>
      </c>
      <c r="Y414" s="15">
        <f>IF(T414="","",T414*J414/100*Config!$B$4)</f>
        <v/>
      </c>
      <c r="Z414" s="15">
        <f>IF(U414="","",Config!$B$4 + SUM($U$2:U414))</f>
        <v/>
      </c>
      <c r="AA414" s="15">
        <f>IF(V414="","",Config!$B$4 + SUM($V$2:V414))</f>
        <v/>
      </c>
      <c r="AB414" s="15">
        <f>IF(W414="","",Config!$B$4 + SUM($W$2:W414))</f>
        <v/>
      </c>
      <c r="AC414" s="15">
        <f>IF(X414="","",Config!$B$4 + SUM($X$2:X414))</f>
        <v/>
      </c>
      <c r="AD414" s="15">
        <f>IF(Y414="","",Config!$B$4 + SUM($Y$2:Y414))</f>
        <v/>
      </c>
      <c r="AE414" s="15">
        <f>IF(P414="","",P414*J414/100*Config!$B$11)</f>
        <v/>
      </c>
      <c r="AF414" s="15">
        <f>IF(Q414="","",Q414*J414/100*Config!$B$11)</f>
        <v/>
      </c>
      <c r="AG414" s="15">
        <f>IF(R414="","",R414*J414/100*Config!$B$11)</f>
        <v/>
      </c>
      <c r="AH414" s="15">
        <f>IF(S414="","",S414*J414/100*Config!$B$11)</f>
        <v/>
      </c>
      <c r="AI414" s="15">
        <f>IF(T414="","",T414*J414/100*Config!$B$11)</f>
        <v/>
      </c>
      <c r="AJ414" s="15">
        <f>IF(AE414="","",Config!$B$9 + SUM($AE$2:AE414))</f>
        <v/>
      </c>
      <c r="AK414" s="15">
        <f>IF(AF414="","",Config!$B$9 + SUM($AF$2:AF414))</f>
        <v/>
      </c>
      <c r="AL414" s="15">
        <f>IF(AG414="","",Config!$B$9 + SUM($AG$2:AG414))</f>
        <v/>
      </c>
      <c r="AM414" s="15">
        <f>IF(AH414="","",Config!$B$9 + SUM($AH$2:AH414))</f>
        <v/>
      </c>
      <c r="AN414" s="15">
        <f>IF(AI414="","",Config!$B$9 + SUM($AI$2:AI414))</f>
        <v/>
      </c>
      <c r="AO414" s="16">
        <f>IF(P414="","",IF(P414&gt;0,1,0))</f>
        <v/>
      </c>
      <c r="AP414" s="16">
        <f>IF(Q414="","",IF(Q414&gt;0,1,0))</f>
        <v/>
      </c>
      <c r="AQ414" s="16">
        <f>IF(R414="","",IF(R414&gt;0,1,0))</f>
        <v/>
      </c>
      <c r="AR414" s="16">
        <f>IF(S414="","",IF(S414&gt;0,1,0))</f>
        <v/>
      </c>
      <c r="AS414" s="16">
        <f>IF(T414="","",IF(T414&gt;0,1,0))</f>
        <v/>
      </c>
      <c r="AT414" s="17">
        <f>IF(Z414="","",IF(AT413="",Z414,MAX(AT413,Z414)))</f>
        <v/>
      </c>
      <c r="AU414" s="17">
        <f>IF(AA414="","",IF(AU413="",AA414,MAX(AU413,AA414)))</f>
        <v/>
      </c>
      <c r="AV414" s="17">
        <f>IF(AB414="","",IF(AV413="",AB414,MAX(AV413,AB414)))</f>
        <v/>
      </c>
      <c r="AW414" s="17">
        <f>IF(AC414="","",IF(AW413="",AC414,MAX(AW413,AC414)))</f>
        <v/>
      </c>
      <c r="AX414" s="17">
        <f>IF(AD414="","",IF(AX413="",AD414,MAX(AX413,AD414)))</f>
        <v/>
      </c>
      <c r="AY414" s="17">
        <f>IF(Z414="","",AT414-Z414)</f>
        <v/>
      </c>
      <c r="AZ414" s="17">
        <f>IF(AA414="","",AU414-AA414)</f>
        <v/>
      </c>
      <c r="BA414" s="17">
        <f>IF(AB414="","",AV414-AB414)</f>
        <v/>
      </c>
      <c r="BB414" s="17">
        <f>IF(AC414="","",AW414-AC414)</f>
        <v/>
      </c>
      <c r="BC414" s="17">
        <f>IF(AD414="","",AX414-AD414)</f>
        <v/>
      </c>
      <c r="BD414" s="17">
        <f>IF(OR(AE414="",B414=""),"",SUMIFS($AE$2:AE414,$B$2:B414,B414))</f>
        <v/>
      </c>
      <c r="BE414" s="17">
        <f>IF(OR(AF414="",B414=""),"",SUMIFS($AF$2:AF414,$B$2:B414,B414))</f>
        <v/>
      </c>
      <c r="BF414" s="17">
        <f>IF(OR(AG414="",B414=""),"",SUMIFS($AG$2:AG414,$B$2:B414,B414))</f>
        <v/>
      </c>
      <c r="BG414" s="17">
        <f>IF(OR(AH414="",B414=""),"",SUMIFS($AH$2:AH414,$B$2:B414,B414))</f>
        <v/>
      </c>
      <c r="BH414" s="17">
        <f>IF(OR(AI414="",B414=""),"",SUMIFS($AI$2:AI414,$B$2:B414,B414))</f>
        <v/>
      </c>
      <c r="BI414" s="17">
        <f>IF(AJ414="","",IF(BI413="",AJ414,MAX(BI413,AJ414)))</f>
        <v/>
      </c>
      <c r="BJ414" s="17">
        <f>IF(AK414="","",IF(BJ413="",AK414,MAX(BJ413,AK414)))</f>
        <v/>
      </c>
      <c r="BK414" s="17">
        <f>IF(AL414="","",IF(BK413="",AL414,MAX(BK413,AL414)))</f>
        <v/>
      </c>
      <c r="BL414" s="17">
        <f>IF(AM414="","",IF(BL413="",AM414,MAX(BL413,AM414)))</f>
        <v/>
      </c>
      <c r="BM414" s="17">
        <f>IF(AN414="","",IF(BM413="",AN414,MAX(BM413,AN414)))</f>
        <v/>
      </c>
      <c r="BN414" s="17">
        <f>IF(AJ414="","",BI414-AJ414)</f>
        <v/>
      </c>
      <c r="BO414" s="17">
        <f>IF(AK414="","",BJ414-AK414)</f>
        <v/>
      </c>
      <c r="BP414" s="17">
        <f>IF(AL414="","",BK414-AL414)</f>
        <v/>
      </c>
      <c r="BQ414" s="17">
        <f>IF(AM414="","",BL414-AM414)</f>
        <v/>
      </c>
      <c r="BR414" s="17">
        <f>IF(AN414="","",BM414-AN414)</f>
        <v/>
      </c>
    </row>
    <row r="415">
      <c r="A415">
        <f>ROW()-1</f>
        <v/>
      </c>
      <c r="B415" s="9" t="n"/>
      <c r="C415" s="12" t="n"/>
      <c r="D415" s="11">
        <f>IF(B415="","",CHOOSE(WEEKDAY(B415,2),"Lu","Ma","Mi","Jo","Vi","Sa","Du"))</f>
        <v/>
      </c>
      <c r="E415" s="11">
        <f>IF(OR(B415="",C415=""),"",IF(OR(WEEKDAY(B415,2)=1,WEEKDAY(B415,2)=5),"D",IF(AND(C415&gt;=TIME(15,30,0),C415&lt;TIME(16,30,0)),"C",IF(AND(AND(WEEKDAY(B415,2)&gt;=2,WEEKDAY(B415,2)&lt;=4),C415&gt;=TIME(16,35,0),C415&lt;TIME(17,0,0)),"A1",IF(AND(AND(WEEKDAY(B415,2)&gt;=2,WEEKDAY(B415,2)&lt;=4),C415&gt;=TIME(17,0,0),C415&lt;TIME(18,0,0)),"A2",IF(AND(AND(WEEKDAY(B415,2)&gt;=2,WEEKDAY(B415,2)&lt;=4),C415&gt;=TIME(18,0,0),C415&lt;TIME(19,0,0)),"A3",IF(AND(AND(WEEKDAY(B415,2)&gt;=2,WEEKDAY(B415,2)&lt;=4),C415&gt;=TIME(22,0,0),C415&lt;TIME(22,45,0)),"B","Other")))))))</f>
        <v/>
      </c>
      <c r="F415" s="12" t="n"/>
      <c r="G415" s="12" t="n"/>
      <c r="H415" s="12" t="n"/>
      <c r="I415" s="12" t="n"/>
      <c r="J415" s="13" t="n"/>
      <c r="K415" s="13" t="n"/>
      <c r="L415" s="13" t="n"/>
      <c r="M415" s="13" t="n"/>
      <c r="N415" s="12" t="n"/>
      <c r="O415" s="12" t="n"/>
      <c r="P415" s="14">
        <f>IF(N415="","",IF(N415="SL",-1,K415/J415))</f>
        <v/>
      </c>
      <c r="Q415" s="14">
        <f>IF(N415="","",IF(OR(N415="SL",N415="TP0"),-1,L415/J415))</f>
        <v/>
      </c>
      <c r="R415" s="14">
        <f>IF(N415="","",IF(N415="TP2",M415/J415,-1))</f>
        <v/>
      </c>
      <c r="S415" s="14">
        <f>IF(N415="","",IF(N415="SL",-1,IF(N415="TP0",0.5*K415/J415,0.5*(K415+L415)/J415)))</f>
        <v/>
      </c>
      <c r="T415" s="14">
        <f>IF(N415="","",IF(N415="SL",-1,IF(N415="TP0",0.5*K415/J415-0.5,0.5*(K415+L415)/J415)))</f>
        <v/>
      </c>
      <c r="U415" s="15">
        <f>IF(P415="","",P415*J415/100*Config!$B$4)</f>
        <v/>
      </c>
      <c r="V415" s="15">
        <f>IF(Q415="","",Q415*J415/100*Config!$B$4)</f>
        <v/>
      </c>
      <c r="W415" s="15">
        <f>IF(R415="","",R415*J415/100*Config!$B$4)</f>
        <v/>
      </c>
      <c r="X415" s="15">
        <f>IF(S415="","",S415*J415/100*Config!$B$4)</f>
        <v/>
      </c>
      <c r="Y415" s="15">
        <f>IF(T415="","",T415*J415/100*Config!$B$4)</f>
        <v/>
      </c>
      <c r="Z415" s="15">
        <f>IF(U415="","",Config!$B$4 + SUM($U$2:U415))</f>
        <v/>
      </c>
      <c r="AA415" s="15">
        <f>IF(V415="","",Config!$B$4 + SUM($V$2:V415))</f>
        <v/>
      </c>
      <c r="AB415" s="15">
        <f>IF(W415="","",Config!$B$4 + SUM($W$2:W415))</f>
        <v/>
      </c>
      <c r="AC415" s="15">
        <f>IF(X415="","",Config!$B$4 + SUM($X$2:X415))</f>
        <v/>
      </c>
      <c r="AD415" s="15">
        <f>IF(Y415="","",Config!$B$4 + SUM($Y$2:Y415))</f>
        <v/>
      </c>
      <c r="AE415" s="15">
        <f>IF(P415="","",P415*J415/100*Config!$B$11)</f>
        <v/>
      </c>
      <c r="AF415" s="15">
        <f>IF(Q415="","",Q415*J415/100*Config!$B$11)</f>
        <v/>
      </c>
      <c r="AG415" s="15">
        <f>IF(R415="","",R415*J415/100*Config!$B$11)</f>
        <v/>
      </c>
      <c r="AH415" s="15">
        <f>IF(S415="","",S415*J415/100*Config!$B$11)</f>
        <v/>
      </c>
      <c r="AI415" s="15">
        <f>IF(T415="","",T415*J415/100*Config!$B$11)</f>
        <v/>
      </c>
      <c r="AJ415" s="15">
        <f>IF(AE415="","",Config!$B$9 + SUM($AE$2:AE415))</f>
        <v/>
      </c>
      <c r="AK415" s="15">
        <f>IF(AF415="","",Config!$B$9 + SUM($AF$2:AF415))</f>
        <v/>
      </c>
      <c r="AL415" s="15">
        <f>IF(AG415="","",Config!$B$9 + SUM($AG$2:AG415))</f>
        <v/>
      </c>
      <c r="AM415" s="15">
        <f>IF(AH415="","",Config!$B$9 + SUM($AH$2:AH415))</f>
        <v/>
      </c>
      <c r="AN415" s="15">
        <f>IF(AI415="","",Config!$B$9 + SUM($AI$2:AI415))</f>
        <v/>
      </c>
      <c r="AO415" s="16">
        <f>IF(P415="","",IF(P415&gt;0,1,0))</f>
        <v/>
      </c>
      <c r="AP415" s="16">
        <f>IF(Q415="","",IF(Q415&gt;0,1,0))</f>
        <v/>
      </c>
      <c r="AQ415" s="16">
        <f>IF(R415="","",IF(R415&gt;0,1,0))</f>
        <v/>
      </c>
      <c r="AR415" s="16">
        <f>IF(S415="","",IF(S415&gt;0,1,0))</f>
        <v/>
      </c>
      <c r="AS415" s="16">
        <f>IF(T415="","",IF(T415&gt;0,1,0))</f>
        <v/>
      </c>
      <c r="AT415" s="17">
        <f>IF(Z415="","",IF(AT414="",Z415,MAX(AT414,Z415)))</f>
        <v/>
      </c>
      <c r="AU415" s="17">
        <f>IF(AA415="","",IF(AU414="",AA415,MAX(AU414,AA415)))</f>
        <v/>
      </c>
      <c r="AV415" s="17">
        <f>IF(AB415="","",IF(AV414="",AB415,MAX(AV414,AB415)))</f>
        <v/>
      </c>
      <c r="AW415" s="17">
        <f>IF(AC415="","",IF(AW414="",AC415,MAX(AW414,AC415)))</f>
        <v/>
      </c>
      <c r="AX415" s="17">
        <f>IF(AD415="","",IF(AX414="",AD415,MAX(AX414,AD415)))</f>
        <v/>
      </c>
      <c r="AY415" s="17">
        <f>IF(Z415="","",AT415-Z415)</f>
        <v/>
      </c>
      <c r="AZ415" s="17">
        <f>IF(AA415="","",AU415-AA415)</f>
        <v/>
      </c>
      <c r="BA415" s="17">
        <f>IF(AB415="","",AV415-AB415)</f>
        <v/>
      </c>
      <c r="BB415" s="17">
        <f>IF(AC415="","",AW415-AC415)</f>
        <v/>
      </c>
      <c r="BC415" s="17">
        <f>IF(AD415="","",AX415-AD415)</f>
        <v/>
      </c>
      <c r="BD415" s="17">
        <f>IF(OR(AE415="",B415=""),"",SUMIFS($AE$2:AE415,$B$2:B415,B415))</f>
        <v/>
      </c>
      <c r="BE415" s="17">
        <f>IF(OR(AF415="",B415=""),"",SUMIFS($AF$2:AF415,$B$2:B415,B415))</f>
        <v/>
      </c>
      <c r="BF415" s="17">
        <f>IF(OR(AG415="",B415=""),"",SUMIFS($AG$2:AG415,$B$2:B415,B415))</f>
        <v/>
      </c>
      <c r="BG415" s="17">
        <f>IF(OR(AH415="",B415=""),"",SUMIFS($AH$2:AH415,$B$2:B415,B415))</f>
        <v/>
      </c>
      <c r="BH415" s="17">
        <f>IF(OR(AI415="",B415=""),"",SUMIFS($AI$2:AI415,$B$2:B415,B415))</f>
        <v/>
      </c>
      <c r="BI415" s="17">
        <f>IF(AJ415="","",IF(BI414="",AJ415,MAX(BI414,AJ415)))</f>
        <v/>
      </c>
      <c r="BJ415" s="17">
        <f>IF(AK415="","",IF(BJ414="",AK415,MAX(BJ414,AK415)))</f>
        <v/>
      </c>
      <c r="BK415" s="17">
        <f>IF(AL415="","",IF(BK414="",AL415,MAX(BK414,AL415)))</f>
        <v/>
      </c>
      <c r="BL415" s="17">
        <f>IF(AM415="","",IF(BL414="",AM415,MAX(BL414,AM415)))</f>
        <v/>
      </c>
      <c r="BM415" s="17">
        <f>IF(AN415="","",IF(BM414="",AN415,MAX(BM414,AN415)))</f>
        <v/>
      </c>
      <c r="BN415" s="17">
        <f>IF(AJ415="","",BI415-AJ415)</f>
        <v/>
      </c>
      <c r="BO415" s="17">
        <f>IF(AK415="","",BJ415-AK415)</f>
        <v/>
      </c>
      <c r="BP415" s="17">
        <f>IF(AL415="","",BK415-AL415)</f>
        <v/>
      </c>
      <c r="BQ415" s="17">
        <f>IF(AM415="","",BL415-AM415)</f>
        <v/>
      </c>
      <c r="BR415" s="17">
        <f>IF(AN415="","",BM415-AN415)</f>
        <v/>
      </c>
    </row>
    <row r="416">
      <c r="A416">
        <f>ROW()-1</f>
        <v/>
      </c>
      <c r="B416" s="9" t="n"/>
      <c r="C416" s="12" t="n"/>
      <c r="D416" s="11">
        <f>IF(B416="","",CHOOSE(WEEKDAY(B416,2),"Lu","Ma","Mi","Jo","Vi","Sa","Du"))</f>
        <v/>
      </c>
      <c r="E416" s="11">
        <f>IF(OR(B416="",C416=""),"",IF(OR(WEEKDAY(B416,2)=1,WEEKDAY(B416,2)=5),"D",IF(AND(C416&gt;=TIME(15,30,0),C416&lt;TIME(16,30,0)),"C",IF(AND(AND(WEEKDAY(B416,2)&gt;=2,WEEKDAY(B416,2)&lt;=4),C416&gt;=TIME(16,35,0),C416&lt;TIME(17,0,0)),"A1",IF(AND(AND(WEEKDAY(B416,2)&gt;=2,WEEKDAY(B416,2)&lt;=4),C416&gt;=TIME(17,0,0),C416&lt;TIME(18,0,0)),"A2",IF(AND(AND(WEEKDAY(B416,2)&gt;=2,WEEKDAY(B416,2)&lt;=4),C416&gt;=TIME(18,0,0),C416&lt;TIME(19,0,0)),"A3",IF(AND(AND(WEEKDAY(B416,2)&gt;=2,WEEKDAY(B416,2)&lt;=4),C416&gt;=TIME(22,0,0),C416&lt;TIME(22,45,0)),"B","Other")))))))</f>
        <v/>
      </c>
      <c r="F416" s="12" t="n"/>
      <c r="G416" s="12" t="n"/>
      <c r="H416" s="12" t="n"/>
      <c r="I416" s="12" t="n"/>
      <c r="J416" s="13" t="n"/>
      <c r="K416" s="13" t="n"/>
      <c r="L416" s="13" t="n"/>
      <c r="M416" s="13" t="n"/>
      <c r="N416" s="12" t="n"/>
      <c r="O416" s="12" t="n"/>
      <c r="P416" s="14">
        <f>IF(N416="","",IF(N416="SL",-1,K416/J416))</f>
        <v/>
      </c>
      <c r="Q416" s="14">
        <f>IF(N416="","",IF(OR(N416="SL",N416="TP0"),-1,L416/J416))</f>
        <v/>
      </c>
      <c r="R416" s="14">
        <f>IF(N416="","",IF(N416="TP2",M416/J416,-1))</f>
        <v/>
      </c>
      <c r="S416" s="14">
        <f>IF(N416="","",IF(N416="SL",-1,IF(N416="TP0",0.5*K416/J416,0.5*(K416+L416)/J416)))</f>
        <v/>
      </c>
      <c r="T416" s="14">
        <f>IF(N416="","",IF(N416="SL",-1,IF(N416="TP0",0.5*K416/J416-0.5,0.5*(K416+L416)/J416)))</f>
        <v/>
      </c>
      <c r="U416" s="15">
        <f>IF(P416="","",P416*J416/100*Config!$B$4)</f>
        <v/>
      </c>
      <c r="V416" s="15">
        <f>IF(Q416="","",Q416*J416/100*Config!$B$4)</f>
        <v/>
      </c>
      <c r="W416" s="15">
        <f>IF(R416="","",R416*J416/100*Config!$B$4)</f>
        <v/>
      </c>
      <c r="X416" s="15">
        <f>IF(S416="","",S416*J416/100*Config!$B$4)</f>
        <v/>
      </c>
      <c r="Y416" s="15">
        <f>IF(T416="","",T416*J416/100*Config!$B$4)</f>
        <v/>
      </c>
      <c r="Z416" s="15">
        <f>IF(U416="","",Config!$B$4 + SUM($U$2:U416))</f>
        <v/>
      </c>
      <c r="AA416" s="15">
        <f>IF(V416="","",Config!$B$4 + SUM($V$2:V416))</f>
        <v/>
      </c>
      <c r="AB416" s="15">
        <f>IF(W416="","",Config!$B$4 + SUM($W$2:W416))</f>
        <v/>
      </c>
      <c r="AC416" s="15">
        <f>IF(X416="","",Config!$B$4 + SUM($X$2:X416))</f>
        <v/>
      </c>
      <c r="AD416" s="15">
        <f>IF(Y416="","",Config!$B$4 + SUM($Y$2:Y416))</f>
        <v/>
      </c>
      <c r="AE416" s="15">
        <f>IF(P416="","",P416*J416/100*Config!$B$11)</f>
        <v/>
      </c>
      <c r="AF416" s="15">
        <f>IF(Q416="","",Q416*J416/100*Config!$B$11)</f>
        <v/>
      </c>
      <c r="AG416" s="15">
        <f>IF(R416="","",R416*J416/100*Config!$B$11)</f>
        <v/>
      </c>
      <c r="AH416" s="15">
        <f>IF(S416="","",S416*J416/100*Config!$B$11)</f>
        <v/>
      </c>
      <c r="AI416" s="15">
        <f>IF(T416="","",T416*J416/100*Config!$B$11)</f>
        <v/>
      </c>
      <c r="AJ416" s="15">
        <f>IF(AE416="","",Config!$B$9 + SUM($AE$2:AE416))</f>
        <v/>
      </c>
      <c r="AK416" s="15">
        <f>IF(AF416="","",Config!$B$9 + SUM($AF$2:AF416))</f>
        <v/>
      </c>
      <c r="AL416" s="15">
        <f>IF(AG416="","",Config!$B$9 + SUM($AG$2:AG416))</f>
        <v/>
      </c>
      <c r="AM416" s="15">
        <f>IF(AH416="","",Config!$B$9 + SUM($AH$2:AH416))</f>
        <v/>
      </c>
      <c r="AN416" s="15">
        <f>IF(AI416="","",Config!$B$9 + SUM($AI$2:AI416))</f>
        <v/>
      </c>
      <c r="AO416" s="16">
        <f>IF(P416="","",IF(P416&gt;0,1,0))</f>
        <v/>
      </c>
      <c r="AP416" s="16">
        <f>IF(Q416="","",IF(Q416&gt;0,1,0))</f>
        <v/>
      </c>
      <c r="AQ416" s="16">
        <f>IF(R416="","",IF(R416&gt;0,1,0))</f>
        <v/>
      </c>
      <c r="AR416" s="16">
        <f>IF(S416="","",IF(S416&gt;0,1,0))</f>
        <v/>
      </c>
      <c r="AS416" s="16">
        <f>IF(T416="","",IF(T416&gt;0,1,0))</f>
        <v/>
      </c>
      <c r="AT416" s="17">
        <f>IF(Z416="","",IF(AT415="",Z416,MAX(AT415,Z416)))</f>
        <v/>
      </c>
      <c r="AU416" s="17">
        <f>IF(AA416="","",IF(AU415="",AA416,MAX(AU415,AA416)))</f>
        <v/>
      </c>
      <c r="AV416" s="17">
        <f>IF(AB416="","",IF(AV415="",AB416,MAX(AV415,AB416)))</f>
        <v/>
      </c>
      <c r="AW416" s="17">
        <f>IF(AC416="","",IF(AW415="",AC416,MAX(AW415,AC416)))</f>
        <v/>
      </c>
      <c r="AX416" s="17">
        <f>IF(AD416="","",IF(AX415="",AD416,MAX(AX415,AD416)))</f>
        <v/>
      </c>
      <c r="AY416" s="17">
        <f>IF(Z416="","",AT416-Z416)</f>
        <v/>
      </c>
      <c r="AZ416" s="17">
        <f>IF(AA416="","",AU416-AA416)</f>
        <v/>
      </c>
      <c r="BA416" s="17">
        <f>IF(AB416="","",AV416-AB416)</f>
        <v/>
      </c>
      <c r="BB416" s="17">
        <f>IF(AC416="","",AW416-AC416)</f>
        <v/>
      </c>
      <c r="BC416" s="17">
        <f>IF(AD416="","",AX416-AD416)</f>
        <v/>
      </c>
      <c r="BD416" s="17">
        <f>IF(OR(AE416="",B416=""),"",SUMIFS($AE$2:AE416,$B$2:B416,B416))</f>
        <v/>
      </c>
      <c r="BE416" s="17">
        <f>IF(OR(AF416="",B416=""),"",SUMIFS($AF$2:AF416,$B$2:B416,B416))</f>
        <v/>
      </c>
      <c r="BF416" s="17">
        <f>IF(OR(AG416="",B416=""),"",SUMIFS($AG$2:AG416,$B$2:B416,B416))</f>
        <v/>
      </c>
      <c r="BG416" s="17">
        <f>IF(OR(AH416="",B416=""),"",SUMIFS($AH$2:AH416,$B$2:B416,B416))</f>
        <v/>
      </c>
      <c r="BH416" s="17">
        <f>IF(OR(AI416="",B416=""),"",SUMIFS($AI$2:AI416,$B$2:B416,B416))</f>
        <v/>
      </c>
      <c r="BI416" s="17">
        <f>IF(AJ416="","",IF(BI415="",AJ416,MAX(BI415,AJ416)))</f>
        <v/>
      </c>
      <c r="BJ416" s="17">
        <f>IF(AK416="","",IF(BJ415="",AK416,MAX(BJ415,AK416)))</f>
        <v/>
      </c>
      <c r="BK416" s="17">
        <f>IF(AL416="","",IF(BK415="",AL416,MAX(BK415,AL416)))</f>
        <v/>
      </c>
      <c r="BL416" s="17">
        <f>IF(AM416="","",IF(BL415="",AM416,MAX(BL415,AM416)))</f>
        <v/>
      </c>
      <c r="BM416" s="17">
        <f>IF(AN416="","",IF(BM415="",AN416,MAX(BM415,AN416)))</f>
        <v/>
      </c>
      <c r="BN416" s="17">
        <f>IF(AJ416="","",BI416-AJ416)</f>
        <v/>
      </c>
      <c r="BO416" s="17">
        <f>IF(AK416="","",BJ416-AK416)</f>
        <v/>
      </c>
      <c r="BP416" s="17">
        <f>IF(AL416="","",BK416-AL416)</f>
        <v/>
      </c>
      <c r="BQ416" s="17">
        <f>IF(AM416="","",BL416-AM416)</f>
        <v/>
      </c>
      <c r="BR416" s="17">
        <f>IF(AN416="","",BM416-AN416)</f>
        <v/>
      </c>
    </row>
    <row r="417">
      <c r="A417">
        <f>ROW()-1</f>
        <v/>
      </c>
      <c r="B417" s="9" t="n"/>
      <c r="C417" s="12" t="n"/>
      <c r="D417" s="11">
        <f>IF(B417="","",CHOOSE(WEEKDAY(B417,2),"Lu","Ma","Mi","Jo","Vi","Sa","Du"))</f>
        <v/>
      </c>
      <c r="E417" s="11">
        <f>IF(OR(B417="",C417=""),"",IF(OR(WEEKDAY(B417,2)=1,WEEKDAY(B417,2)=5),"D",IF(AND(C417&gt;=TIME(15,30,0),C417&lt;TIME(16,30,0)),"C",IF(AND(AND(WEEKDAY(B417,2)&gt;=2,WEEKDAY(B417,2)&lt;=4),C417&gt;=TIME(16,35,0),C417&lt;TIME(17,0,0)),"A1",IF(AND(AND(WEEKDAY(B417,2)&gt;=2,WEEKDAY(B417,2)&lt;=4),C417&gt;=TIME(17,0,0),C417&lt;TIME(18,0,0)),"A2",IF(AND(AND(WEEKDAY(B417,2)&gt;=2,WEEKDAY(B417,2)&lt;=4),C417&gt;=TIME(18,0,0),C417&lt;TIME(19,0,0)),"A3",IF(AND(AND(WEEKDAY(B417,2)&gt;=2,WEEKDAY(B417,2)&lt;=4),C417&gt;=TIME(22,0,0),C417&lt;TIME(22,45,0)),"B","Other")))))))</f>
        <v/>
      </c>
      <c r="F417" s="12" t="n"/>
      <c r="G417" s="12" t="n"/>
      <c r="H417" s="12" t="n"/>
      <c r="I417" s="12" t="n"/>
      <c r="J417" s="13" t="n"/>
      <c r="K417" s="13" t="n"/>
      <c r="L417" s="13" t="n"/>
      <c r="M417" s="13" t="n"/>
      <c r="N417" s="12" t="n"/>
      <c r="O417" s="12" t="n"/>
      <c r="P417" s="14">
        <f>IF(N417="","",IF(N417="SL",-1,K417/J417))</f>
        <v/>
      </c>
      <c r="Q417" s="14">
        <f>IF(N417="","",IF(OR(N417="SL",N417="TP0"),-1,L417/J417))</f>
        <v/>
      </c>
      <c r="R417" s="14">
        <f>IF(N417="","",IF(N417="TP2",M417/J417,-1))</f>
        <v/>
      </c>
      <c r="S417" s="14">
        <f>IF(N417="","",IF(N417="SL",-1,IF(N417="TP0",0.5*K417/J417,0.5*(K417+L417)/J417)))</f>
        <v/>
      </c>
      <c r="T417" s="14">
        <f>IF(N417="","",IF(N417="SL",-1,IF(N417="TP0",0.5*K417/J417-0.5,0.5*(K417+L417)/J417)))</f>
        <v/>
      </c>
      <c r="U417" s="15">
        <f>IF(P417="","",P417*J417/100*Config!$B$4)</f>
        <v/>
      </c>
      <c r="V417" s="15">
        <f>IF(Q417="","",Q417*J417/100*Config!$B$4)</f>
        <v/>
      </c>
      <c r="W417" s="15">
        <f>IF(R417="","",R417*J417/100*Config!$B$4)</f>
        <v/>
      </c>
      <c r="X417" s="15">
        <f>IF(S417="","",S417*J417/100*Config!$B$4)</f>
        <v/>
      </c>
      <c r="Y417" s="15">
        <f>IF(T417="","",T417*J417/100*Config!$B$4)</f>
        <v/>
      </c>
      <c r="Z417" s="15">
        <f>IF(U417="","",Config!$B$4 + SUM($U$2:U417))</f>
        <v/>
      </c>
      <c r="AA417" s="15">
        <f>IF(V417="","",Config!$B$4 + SUM($V$2:V417))</f>
        <v/>
      </c>
      <c r="AB417" s="15">
        <f>IF(W417="","",Config!$B$4 + SUM($W$2:W417))</f>
        <v/>
      </c>
      <c r="AC417" s="15">
        <f>IF(X417="","",Config!$B$4 + SUM($X$2:X417))</f>
        <v/>
      </c>
      <c r="AD417" s="15">
        <f>IF(Y417="","",Config!$B$4 + SUM($Y$2:Y417))</f>
        <v/>
      </c>
      <c r="AE417" s="15">
        <f>IF(P417="","",P417*J417/100*Config!$B$11)</f>
        <v/>
      </c>
      <c r="AF417" s="15">
        <f>IF(Q417="","",Q417*J417/100*Config!$B$11)</f>
        <v/>
      </c>
      <c r="AG417" s="15">
        <f>IF(R417="","",R417*J417/100*Config!$B$11)</f>
        <v/>
      </c>
      <c r="AH417" s="15">
        <f>IF(S417="","",S417*J417/100*Config!$B$11)</f>
        <v/>
      </c>
      <c r="AI417" s="15">
        <f>IF(T417="","",T417*J417/100*Config!$B$11)</f>
        <v/>
      </c>
      <c r="AJ417" s="15">
        <f>IF(AE417="","",Config!$B$9 + SUM($AE$2:AE417))</f>
        <v/>
      </c>
      <c r="AK417" s="15">
        <f>IF(AF417="","",Config!$B$9 + SUM($AF$2:AF417))</f>
        <v/>
      </c>
      <c r="AL417" s="15">
        <f>IF(AG417="","",Config!$B$9 + SUM($AG$2:AG417))</f>
        <v/>
      </c>
      <c r="AM417" s="15">
        <f>IF(AH417="","",Config!$B$9 + SUM($AH$2:AH417))</f>
        <v/>
      </c>
      <c r="AN417" s="15">
        <f>IF(AI417="","",Config!$B$9 + SUM($AI$2:AI417))</f>
        <v/>
      </c>
      <c r="AO417" s="16">
        <f>IF(P417="","",IF(P417&gt;0,1,0))</f>
        <v/>
      </c>
      <c r="AP417" s="16">
        <f>IF(Q417="","",IF(Q417&gt;0,1,0))</f>
        <v/>
      </c>
      <c r="AQ417" s="16">
        <f>IF(R417="","",IF(R417&gt;0,1,0))</f>
        <v/>
      </c>
      <c r="AR417" s="16">
        <f>IF(S417="","",IF(S417&gt;0,1,0))</f>
        <v/>
      </c>
      <c r="AS417" s="16">
        <f>IF(T417="","",IF(T417&gt;0,1,0))</f>
        <v/>
      </c>
      <c r="AT417" s="17">
        <f>IF(Z417="","",IF(AT416="",Z417,MAX(AT416,Z417)))</f>
        <v/>
      </c>
      <c r="AU417" s="17">
        <f>IF(AA417="","",IF(AU416="",AA417,MAX(AU416,AA417)))</f>
        <v/>
      </c>
      <c r="AV417" s="17">
        <f>IF(AB417="","",IF(AV416="",AB417,MAX(AV416,AB417)))</f>
        <v/>
      </c>
      <c r="AW417" s="17">
        <f>IF(AC417="","",IF(AW416="",AC417,MAX(AW416,AC417)))</f>
        <v/>
      </c>
      <c r="AX417" s="17">
        <f>IF(AD417="","",IF(AX416="",AD417,MAX(AX416,AD417)))</f>
        <v/>
      </c>
      <c r="AY417" s="17">
        <f>IF(Z417="","",AT417-Z417)</f>
        <v/>
      </c>
      <c r="AZ417" s="17">
        <f>IF(AA417="","",AU417-AA417)</f>
        <v/>
      </c>
      <c r="BA417" s="17">
        <f>IF(AB417="","",AV417-AB417)</f>
        <v/>
      </c>
      <c r="BB417" s="17">
        <f>IF(AC417="","",AW417-AC417)</f>
        <v/>
      </c>
      <c r="BC417" s="17">
        <f>IF(AD417="","",AX417-AD417)</f>
        <v/>
      </c>
      <c r="BD417" s="17">
        <f>IF(OR(AE417="",B417=""),"",SUMIFS($AE$2:AE417,$B$2:B417,B417))</f>
        <v/>
      </c>
      <c r="BE417" s="17">
        <f>IF(OR(AF417="",B417=""),"",SUMIFS($AF$2:AF417,$B$2:B417,B417))</f>
        <v/>
      </c>
      <c r="BF417" s="17">
        <f>IF(OR(AG417="",B417=""),"",SUMIFS($AG$2:AG417,$B$2:B417,B417))</f>
        <v/>
      </c>
      <c r="BG417" s="17">
        <f>IF(OR(AH417="",B417=""),"",SUMIFS($AH$2:AH417,$B$2:B417,B417))</f>
        <v/>
      </c>
      <c r="BH417" s="17">
        <f>IF(OR(AI417="",B417=""),"",SUMIFS($AI$2:AI417,$B$2:B417,B417))</f>
        <v/>
      </c>
      <c r="BI417" s="17">
        <f>IF(AJ417="","",IF(BI416="",AJ417,MAX(BI416,AJ417)))</f>
        <v/>
      </c>
      <c r="BJ417" s="17">
        <f>IF(AK417="","",IF(BJ416="",AK417,MAX(BJ416,AK417)))</f>
        <v/>
      </c>
      <c r="BK417" s="17">
        <f>IF(AL417="","",IF(BK416="",AL417,MAX(BK416,AL417)))</f>
        <v/>
      </c>
      <c r="BL417" s="17">
        <f>IF(AM417="","",IF(BL416="",AM417,MAX(BL416,AM417)))</f>
        <v/>
      </c>
      <c r="BM417" s="17">
        <f>IF(AN417="","",IF(BM416="",AN417,MAX(BM416,AN417)))</f>
        <v/>
      </c>
      <c r="BN417" s="17">
        <f>IF(AJ417="","",BI417-AJ417)</f>
        <v/>
      </c>
      <c r="BO417" s="17">
        <f>IF(AK417="","",BJ417-AK417)</f>
        <v/>
      </c>
      <c r="BP417" s="17">
        <f>IF(AL417="","",BK417-AL417)</f>
        <v/>
      </c>
      <c r="BQ417" s="17">
        <f>IF(AM417="","",BL417-AM417)</f>
        <v/>
      </c>
      <c r="BR417" s="17">
        <f>IF(AN417="","",BM417-AN417)</f>
        <v/>
      </c>
    </row>
    <row r="418">
      <c r="A418">
        <f>ROW()-1</f>
        <v/>
      </c>
      <c r="B418" s="9" t="n"/>
      <c r="C418" s="12" t="n"/>
      <c r="D418" s="11">
        <f>IF(B418="","",CHOOSE(WEEKDAY(B418,2),"Lu","Ma","Mi","Jo","Vi","Sa","Du"))</f>
        <v/>
      </c>
      <c r="E418" s="11">
        <f>IF(OR(B418="",C418=""),"",IF(OR(WEEKDAY(B418,2)=1,WEEKDAY(B418,2)=5),"D",IF(AND(C418&gt;=TIME(15,30,0),C418&lt;TIME(16,30,0)),"C",IF(AND(AND(WEEKDAY(B418,2)&gt;=2,WEEKDAY(B418,2)&lt;=4),C418&gt;=TIME(16,35,0),C418&lt;TIME(17,0,0)),"A1",IF(AND(AND(WEEKDAY(B418,2)&gt;=2,WEEKDAY(B418,2)&lt;=4),C418&gt;=TIME(17,0,0),C418&lt;TIME(18,0,0)),"A2",IF(AND(AND(WEEKDAY(B418,2)&gt;=2,WEEKDAY(B418,2)&lt;=4),C418&gt;=TIME(18,0,0),C418&lt;TIME(19,0,0)),"A3",IF(AND(AND(WEEKDAY(B418,2)&gt;=2,WEEKDAY(B418,2)&lt;=4),C418&gt;=TIME(22,0,0),C418&lt;TIME(22,45,0)),"B","Other")))))))</f>
        <v/>
      </c>
      <c r="F418" s="12" t="n"/>
      <c r="G418" s="12" t="n"/>
      <c r="H418" s="12" t="n"/>
      <c r="I418" s="12" t="n"/>
      <c r="J418" s="13" t="n"/>
      <c r="K418" s="13" t="n"/>
      <c r="L418" s="13" t="n"/>
      <c r="M418" s="13" t="n"/>
      <c r="N418" s="12" t="n"/>
      <c r="O418" s="12" t="n"/>
      <c r="P418" s="14">
        <f>IF(N418="","",IF(N418="SL",-1,K418/J418))</f>
        <v/>
      </c>
      <c r="Q418" s="14">
        <f>IF(N418="","",IF(OR(N418="SL",N418="TP0"),-1,L418/J418))</f>
        <v/>
      </c>
      <c r="R418" s="14">
        <f>IF(N418="","",IF(N418="TP2",M418/J418,-1))</f>
        <v/>
      </c>
      <c r="S418" s="14">
        <f>IF(N418="","",IF(N418="SL",-1,IF(N418="TP0",0.5*K418/J418,0.5*(K418+L418)/J418)))</f>
        <v/>
      </c>
      <c r="T418" s="14">
        <f>IF(N418="","",IF(N418="SL",-1,IF(N418="TP0",0.5*K418/J418-0.5,0.5*(K418+L418)/J418)))</f>
        <v/>
      </c>
      <c r="U418" s="15">
        <f>IF(P418="","",P418*J418/100*Config!$B$4)</f>
        <v/>
      </c>
      <c r="V418" s="15">
        <f>IF(Q418="","",Q418*J418/100*Config!$B$4)</f>
        <v/>
      </c>
      <c r="W418" s="15">
        <f>IF(R418="","",R418*J418/100*Config!$B$4)</f>
        <v/>
      </c>
      <c r="X418" s="15">
        <f>IF(S418="","",S418*J418/100*Config!$B$4)</f>
        <v/>
      </c>
      <c r="Y418" s="15">
        <f>IF(T418="","",T418*J418/100*Config!$B$4)</f>
        <v/>
      </c>
      <c r="Z418" s="15">
        <f>IF(U418="","",Config!$B$4 + SUM($U$2:U418))</f>
        <v/>
      </c>
      <c r="AA418" s="15">
        <f>IF(V418="","",Config!$B$4 + SUM($V$2:V418))</f>
        <v/>
      </c>
      <c r="AB418" s="15">
        <f>IF(W418="","",Config!$B$4 + SUM($W$2:W418))</f>
        <v/>
      </c>
      <c r="AC418" s="15">
        <f>IF(X418="","",Config!$B$4 + SUM($X$2:X418))</f>
        <v/>
      </c>
      <c r="AD418" s="15">
        <f>IF(Y418="","",Config!$B$4 + SUM($Y$2:Y418))</f>
        <v/>
      </c>
      <c r="AE418" s="15">
        <f>IF(P418="","",P418*J418/100*Config!$B$11)</f>
        <v/>
      </c>
      <c r="AF418" s="15">
        <f>IF(Q418="","",Q418*J418/100*Config!$B$11)</f>
        <v/>
      </c>
      <c r="AG418" s="15">
        <f>IF(R418="","",R418*J418/100*Config!$B$11)</f>
        <v/>
      </c>
      <c r="AH418" s="15">
        <f>IF(S418="","",S418*J418/100*Config!$B$11)</f>
        <v/>
      </c>
      <c r="AI418" s="15">
        <f>IF(T418="","",T418*J418/100*Config!$B$11)</f>
        <v/>
      </c>
      <c r="AJ418" s="15">
        <f>IF(AE418="","",Config!$B$9 + SUM($AE$2:AE418))</f>
        <v/>
      </c>
      <c r="AK418" s="15">
        <f>IF(AF418="","",Config!$B$9 + SUM($AF$2:AF418))</f>
        <v/>
      </c>
      <c r="AL418" s="15">
        <f>IF(AG418="","",Config!$B$9 + SUM($AG$2:AG418))</f>
        <v/>
      </c>
      <c r="AM418" s="15">
        <f>IF(AH418="","",Config!$B$9 + SUM($AH$2:AH418))</f>
        <v/>
      </c>
      <c r="AN418" s="15">
        <f>IF(AI418="","",Config!$B$9 + SUM($AI$2:AI418))</f>
        <v/>
      </c>
      <c r="AO418" s="16">
        <f>IF(P418="","",IF(P418&gt;0,1,0))</f>
        <v/>
      </c>
      <c r="AP418" s="16">
        <f>IF(Q418="","",IF(Q418&gt;0,1,0))</f>
        <v/>
      </c>
      <c r="AQ418" s="16">
        <f>IF(R418="","",IF(R418&gt;0,1,0))</f>
        <v/>
      </c>
      <c r="AR418" s="16">
        <f>IF(S418="","",IF(S418&gt;0,1,0))</f>
        <v/>
      </c>
      <c r="AS418" s="16">
        <f>IF(T418="","",IF(T418&gt;0,1,0))</f>
        <v/>
      </c>
      <c r="AT418" s="17">
        <f>IF(Z418="","",IF(AT417="",Z418,MAX(AT417,Z418)))</f>
        <v/>
      </c>
      <c r="AU418" s="17">
        <f>IF(AA418="","",IF(AU417="",AA418,MAX(AU417,AA418)))</f>
        <v/>
      </c>
      <c r="AV418" s="17">
        <f>IF(AB418="","",IF(AV417="",AB418,MAX(AV417,AB418)))</f>
        <v/>
      </c>
      <c r="AW418" s="17">
        <f>IF(AC418="","",IF(AW417="",AC418,MAX(AW417,AC418)))</f>
        <v/>
      </c>
      <c r="AX418" s="17">
        <f>IF(AD418="","",IF(AX417="",AD418,MAX(AX417,AD418)))</f>
        <v/>
      </c>
      <c r="AY418" s="17">
        <f>IF(Z418="","",AT418-Z418)</f>
        <v/>
      </c>
      <c r="AZ418" s="17">
        <f>IF(AA418="","",AU418-AA418)</f>
        <v/>
      </c>
      <c r="BA418" s="17">
        <f>IF(AB418="","",AV418-AB418)</f>
        <v/>
      </c>
      <c r="BB418" s="17">
        <f>IF(AC418="","",AW418-AC418)</f>
        <v/>
      </c>
      <c r="BC418" s="17">
        <f>IF(AD418="","",AX418-AD418)</f>
        <v/>
      </c>
      <c r="BD418" s="17">
        <f>IF(OR(AE418="",B418=""),"",SUMIFS($AE$2:AE418,$B$2:B418,B418))</f>
        <v/>
      </c>
      <c r="BE418" s="17">
        <f>IF(OR(AF418="",B418=""),"",SUMIFS($AF$2:AF418,$B$2:B418,B418))</f>
        <v/>
      </c>
      <c r="BF418" s="17">
        <f>IF(OR(AG418="",B418=""),"",SUMIFS($AG$2:AG418,$B$2:B418,B418))</f>
        <v/>
      </c>
      <c r="BG418" s="17">
        <f>IF(OR(AH418="",B418=""),"",SUMIFS($AH$2:AH418,$B$2:B418,B418))</f>
        <v/>
      </c>
      <c r="BH418" s="17">
        <f>IF(OR(AI418="",B418=""),"",SUMIFS($AI$2:AI418,$B$2:B418,B418))</f>
        <v/>
      </c>
      <c r="BI418" s="17">
        <f>IF(AJ418="","",IF(BI417="",AJ418,MAX(BI417,AJ418)))</f>
        <v/>
      </c>
      <c r="BJ418" s="17">
        <f>IF(AK418="","",IF(BJ417="",AK418,MAX(BJ417,AK418)))</f>
        <v/>
      </c>
      <c r="BK418" s="17">
        <f>IF(AL418="","",IF(BK417="",AL418,MAX(BK417,AL418)))</f>
        <v/>
      </c>
      <c r="BL418" s="17">
        <f>IF(AM418="","",IF(BL417="",AM418,MAX(BL417,AM418)))</f>
        <v/>
      </c>
      <c r="BM418" s="17">
        <f>IF(AN418="","",IF(BM417="",AN418,MAX(BM417,AN418)))</f>
        <v/>
      </c>
      <c r="BN418" s="17">
        <f>IF(AJ418="","",BI418-AJ418)</f>
        <v/>
      </c>
      <c r="BO418" s="17">
        <f>IF(AK418="","",BJ418-AK418)</f>
        <v/>
      </c>
      <c r="BP418" s="17">
        <f>IF(AL418="","",BK418-AL418)</f>
        <v/>
      </c>
      <c r="BQ418" s="17">
        <f>IF(AM418="","",BL418-AM418)</f>
        <v/>
      </c>
      <c r="BR418" s="17">
        <f>IF(AN418="","",BM418-AN418)</f>
        <v/>
      </c>
    </row>
    <row r="419">
      <c r="A419">
        <f>ROW()-1</f>
        <v/>
      </c>
      <c r="B419" s="9" t="n"/>
      <c r="C419" s="12" t="n"/>
      <c r="D419" s="11">
        <f>IF(B419="","",CHOOSE(WEEKDAY(B419,2),"Lu","Ma","Mi","Jo","Vi","Sa","Du"))</f>
        <v/>
      </c>
      <c r="E419" s="11">
        <f>IF(OR(B419="",C419=""),"",IF(OR(WEEKDAY(B419,2)=1,WEEKDAY(B419,2)=5),"D",IF(AND(C419&gt;=TIME(15,30,0),C419&lt;TIME(16,30,0)),"C",IF(AND(AND(WEEKDAY(B419,2)&gt;=2,WEEKDAY(B419,2)&lt;=4),C419&gt;=TIME(16,35,0),C419&lt;TIME(17,0,0)),"A1",IF(AND(AND(WEEKDAY(B419,2)&gt;=2,WEEKDAY(B419,2)&lt;=4),C419&gt;=TIME(17,0,0),C419&lt;TIME(18,0,0)),"A2",IF(AND(AND(WEEKDAY(B419,2)&gt;=2,WEEKDAY(B419,2)&lt;=4),C419&gt;=TIME(18,0,0),C419&lt;TIME(19,0,0)),"A3",IF(AND(AND(WEEKDAY(B419,2)&gt;=2,WEEKDAY(B419,2)&lt;=4),C419&gt;=TIME(22,0,0),C419&lt;TIME(22,45,0)),"B","Other")))))))</f>
        <v/>
      </c>
      <c r="F419" s="12" t="n"/>
      <c r="G419" s="12" t="n"/>
      <c r="H419" s="12" t="n"/>
      <c r="I419" s="12" t="n"/>
      <c r="J419" s="13" t="n"/>
      <c r="K419" s="13" t="n"/>
      <c r="L419" s="13" t="n"/>
      <c r="M419" s="13" t="n"/>
      <c r="N419" s="12" t="n"/>
      <c r="O419" s="12" t="n"/>
      <c r="P419" s="14">
        <f>IF(N419="","",IF(N419="SL",-1,K419/J419))</f>
        <v/>
      </c>
      <c r="Q419" s="14">
        <f>IF(N419="","",IF(OR(N419="SL",N419="TP0"),-1,L419/J419))</f>
        <v/>
      </c>
      <c r="R419" s="14">
        <f>IF(N419="","",IF(N419="TP2",M419/J419,-1))</f>
        <v/>
      </c>
      <c r="S419" s="14">
        <f>IF(N419="","",IF(N419="SL",-1,IF(N419="TP0",0.5*K419/J419,0.5*(K419+L419)/J419)))</f>
        <v/>
      </c>
      <c r="T419" s="14">
        <f>IF(N419="","",IF(N419="SL",-1,IF(N419="TP0",0.5*K419/J419-0.5,0.5*(K419+L419)/J419)))</f>
        <v/>
      </c>
      <c r="U419" s="15">
        <f>IF(P419="","",P419*J419/100*Config!$B$4)</f>
        <v/>
      </c>
      <c r="V419" s="15">
        <f>IF(Q419="","",Q419*J419/100*Config!$B$4)</f>
        <v/>
      </c>
      <c r="W419" s="15">
        <f>IF(R419="","",R419*J419/100*Config!$B$4)</f>
        <v/>
      </c>
      <c r="X419" s="15">
        <f>IF(S419="","",S419*J419/100*Config!$B$4)</f>
        <v/>
      </c>
      <c r="Y419" s="15">
        <f>IF(T419="","",T419*J419/100*Config!$B$4)</f>
        <v/>
      </c>
      <c r="Z419" s="15">
        <f>IF(U419="","",Config!$B$4 + SUM($U$2:U419))</f>
        <v/>
      </c>
      <c r="AA419" s="15">
        <f>IF(V419="","",Config!$B$4 + SUM($V$2:V419))</f>
        <v/>
      </c>
      <c r="AB419" s="15">
        <f>IF(W419="","",Config!$B$4 + SUM($W$2:W419))</f>
        <v/>
      </c>
      <c r="AC419" s="15">
        <f>IF(X419="","",Config!$B$4 + SUM($X$2:X419))</f>
        <v/>
      </c>
      <c r="AD419" s="15">
        <f>IF(Y419="","",Config!$B$4 + SUM($Y$2:Y419))</f>
        <v/>
      </c>
      <c r="AE419" s="15">
        <f>IF(P419="","",P419*J419/100*Config!$B$11)</f>
        <v/>
      </c>
      <c r="AF419" s="15">
        <f>IF(Q419="","",Q419*J419/100*Config!$B$11)</f>
        <v/>
      </c>
      <c r="AG419" s="15">
        <f>IF(R419="","",R419*J419/100*Config!$B$11)</f>
        <v/>
      </c>
      <c r="AH419" s="15">
        <f>IF(S419="","",S419*J419/100*Config!$B$11)</f>
        <v/>
      </c>
      <c r="AI419" s="15">
        <f>IF(T419="","",T419*J419/100*Config!$B$11)</f>
        <v/>
      </c>
      <c r="AJ419" s="15">
        <f>IF(AE419="","",Config!$B$9 + SUM($AE$2:AE419))</f>
        <v/>
      </c>
      <c r="AK419" s="15">
        <f>IF(AF419="","",Config!$B$9 + SUM($AF$2:AF419))</f>
        <v/>
      </c>
      <c r="AL419" s="15">
        <f>IF(AG419="","",Config!$B$9 + SUM($AG$2:AG419))</f>
        <v/>
      </c>
      <c r="AM419" s="15">
        <f>IF(AH419="","",Config!$B$9 + SUM($AH$2:AH419))</f>
        <v/>
      </c>
      <c r="AN419" s="15">
        <f>IF(AI419="","",Config!$B$9 + SUM($AI$2:AI419))</f>
        <v/>
      </c>
      <c r="AO419" s="16">
        <f>IF(P419="","",IF(P419&gt;0,1,0))</f>
        <v/>
      </c>
      <c r="AP419" s="16">
        <f>IF(Q419="","",IF(Q419&gt;0,1,0))</f>
        <v/>
      </c>
      <c r="AQ419" s="16">
        <f>IF(R419="","",IF(R419&gt;0,1,0))</f>
        <v/>
      </c>
      <c r="AR419" s="16">
        <f>IF(S419="","",IF(S419&gt;0,1,0))</f>
        <v/>
      </c>
      <c r="AS419" s="16">
        <f>IF(T419="","",IF(T419&gt;0,1,0))</f>
        <v/>
      </c>
      <c r="AT419" s="17">
        <f>IF(Z419="","",IF(AT418="",Z419,MAX(AT418,Z419)))</f>
        <v/>
      </c>
      <c r="AU419" s="17">
        <f>IF(AA419="","",IF(AU418="",AA419,MAX(AU418,AA419)))</f>
        <v/>
      </c>
      <c r="AV419" s="17">
        <f>IF(AB419="","",IF(AV418="",AB419,MAX(AV418,AB419)))</f>
        <v/>
      </c>
      <c r="AW419" s="17">
        <f>IF(AC419="","",IF(AW418="",AC419,MAX(AW418,AC419)))</f>
        <v/>
      </c>
      <c r="AX419" s="17">
        <f>IF(AD419="","",IF(AX418="",AD419,MAX(AX418,AD419)))</f>
        <v/>
      </c>
      <c r="AY419" s="17">
        <f>IF(Z419="","",AT419-Z419)</f>
        <v/>
      </c>
      <c r="AZ419" s="17">
        <f>IF(AA419="","",AU419-AA419)</f>
        <v/>
      </c>
      <c r="BA419" s="17">
        <f>IF(AB419="","",AV419-AB419)</f>
        <v/>
      </c>
      <c r="BB419" s="17">
        <f>IF(AC419="","",AW419-AC419)</f>
        <v/>
      </c>
      <c r="BC419" s="17">
        <f>IF(AD419="","",AX419-AD419)</f>
        <v/>
      </c>
      <c r="BD419" s="17">
        <f>IF(OR(AE419="",B419=""),"",SUMIFS($AE$2:AE419,$B$2:B419,B419))</f>
        <v/>
      </c>
      <c r="BE419" s="17">
        <f>IF(OR(AF419="",B419=""),"",SUMIFS($AF$2:AF419,$B$2:B419,B419))</f>
        <v/>
      </c>
      <c r="BF419" s="17">
        <f>IF(OR(AG419="",B419=""),"",SUMIFS($AG$2:AG419,$B$2:B419,B419))</f>
        <v/>
      </c>
      <c r="BG419" s="17">
        <f>IF(OR(AH419="",B419=""),"",SUMIFS($AH$2:AH419,$B$2:B419,B419))</f>
        <v/>
      </c>
      <c r="BH419" s="17">
        <f>IF(OR(AI419="",B419=""),"",SUMIFS($AI$2:AI419,$B$2:B419,B419))</f>
        <v/>
      </c>
      <c r="BI419" s="17">
        <f>IF(AJ419="","",IF(BI418="",AJ419,MAX(BI418,AJ419)))</f>
        <v/>
      </c>
      <c r="BJ419" s="17">
        <f>IF(AK419="","",IF(BJ418="",AK419,MAX(BJ418,AK419)))</f>
        <v/>
      </c>
      <c r="BK419" s="17">
        <f>IF(AL419="","",IF(BK418="",AL419,MAX(BK418,AL419)))</f>
        <v/>
      </c>
      <c r="BL419" s="17">
        <f>IF(AM419="","",IF(BL418="",AM419,MAX(BL418,AM419)))</f>
        <v/>
      </c>
      <c r="BM419" s="17">
        <f>IF(AN419="","",IF(BM418="",AN419,MAX(BM418,AN419)))</f>
        <v/>
      </c>
      <c r="BN419" s="17">
        <f>IF(AJ419="","",BI419-AJ419)</f>
        <v/>
      </c>
      <c r="BO419" s="17">
        <f>IF(AK419="","",BJ419-AK419)</f>
        <v/>
      </c>
      <c r="BP419" s="17">
        <f>IF(AL419="","",BK419-AL419)</f>
        <v/>
      </c>
      <c r="BQ419" s="17">
        <f>IF(AM419="","",BL419-AM419)</f>
        <v/>
      </c>
      <c r="BR419" s="17">
        <f>IF(AN419="","",BM419-AN419)</f>
        <v/>
      </c>
    </row>
    <row r="420">
      <c r="A420">
        <f>ROW()-1</f>
        <v/>
      </c>
      <c r="B420" s="9" t="n"/>
      <c r="C420" s="12" t="n"/>
      <c r="D420" s="11">
        <f>IF(B420="","",CHOOSE(WEEKDAY(B420,2),"Lu","Ma","Mi","Jo","Vi","Sa","Du"))</f>
        <v/>
      </c>
      <c r="E420" s="11">
        <f>IF(OR(B420="",C420=""),"",IF(OR(WEEKDAY(B420,2)=1,WEEKDAY(B420,2)=5),"D",IF(AND(C420&gt;=TIME(15,30,0),C420&lt;TIME(16,30,0)),"C",IF(AND(AND(WEEKDAY(B420,2)&gt;=2,WEEKDAY(B420,2)&lt;=4),C420&gt;=TIME(16,35,0),C420&lt;TIME(17,0,0)),"A1",IF(AND(AND(WEEKDAY(B420,2)&gt;=2,WEEKDAY(B420,2)&lt;=4),C420&gt;=TIME(17,0,0),C420&lt;TIME(18,0,0)),"A2",IF(AND(AND(WEEKDAY(B420,2)&gt;=2,WEEKDAY(B420,2)&lt;=4),C420&gt;=TIME(18,0,0),C420&lt;TIME(19,0,0)),"A3",IF(AND(AND(WEEKDAY(B420,2)&gt;=2,WEEKDAY(B420,2)&lt;=4),C420&gt;=TIME(22,0,0),C420&lt;TIME(22,45,0)),"B","Other")))))))</f>
        <v/>
      </c>
      <c r="F420" s="12" t="n"/>
      <c r="G420" s="12" t="n"/>
      <c r="H420" s="12" t="n"/>
      <c r="I420" s="12" t="n"/>
      <c r="J420" s="13" t="n"/>
      <c r="K420" s="13" t="n"/>
      <c r="L420" s="13" t="n"/>
      <c r="M420" s="13" t="n"/>
      <c r="N420" s="12" t="n"/>
      <c r="O420" s="12" t="n"/>
      <c r="P420" s="14">
        <f>IF(N420="","",IF(N420="SL",-1,K420/J420))</f>
        <v/>
      </c>
      <c r="Q420" s="14">
        <f>IF(N420="","",IF(OR(N420="SL",N420="TP0"),-1,L420/J420))</f>
        <v/>
      </c>
      <c r="R420" s="14">
        <f>IF(N420="","",IF(N420="TP2",M420/J420,-1))</f>
        <v/>
      </c>
      <c r="S420" s="14">
        <f>IF(N420="","",IF(N420="SL",-1,IF(N420="TP0",0.5*K420/J420,0.5*(K420+L420)/J420)))</f>
        <v/>
      </c>
      <c r="T420" s="14">
        <f>IF(N420="","",IF(N420="SL",-1,IF(N420="TP0",0.5*K420/J420-0.5,0.5*(K420+L420)/J420)))</f>
        <v/>
      </c>
      <c r="U420" s="15">
        <f>IF(P420="","",P420*J420/100*Config!$B$4)</f>
        <v/>
      </c>
      <c r="V420" s="15">
        <f>IF(Q420="","",Q420*J420/100*Config!$B$4)</f>
        <v/>
      </c>
      <c r="W420" s="15">
        <f>IF(R420="","",R420*J420/100*Config!$B$4)</f>
        <v/>
      </c>
      <c r="X420" s="15">
        <f>IF(S420="","",S420*J420/100*Config!$B$4)</f>
        <v/>
      </c>
      <c r="Y420" s="15">
        <f>IF(T420="","",T420*J420/100*Config!$B$4)</f>
        <v/>
      </c>
      <c r="Z420" s="15">
        <f>IF(U420="","",Config!$B$4 + SUM($U$2:U420))</f>
        <v/>
      </c>
      <c r="AA420" s="15">
        <f>IF(V420="","",Config!$B$4 + SUM($V$2:V420))</f>
        <v/>
      </c>
      <c r="AB420" s="15">
        <f>IF(W420="","",Config!$B$4 + SUM($W$2:W420))</f>
        <v/>
      </c>
      <c r="AC420" s="15">
        <f>IF(X420="","",Config!$B$4 + SUM($X$2:X420))</f>
        <v/>
      </c>
      <c r="AD420" s="15">
        <f>IF(Y420="","",Config!$B$4 + SUM($Y$2:Y420))</f>
        <v/>
      </c>
      <c r="AE420" s="15">
        <f>IF(P420="","",P420*J420/100*Config!$B$11)</f>
        <v/>
      </c>
      <c r="AF420" s="15">
        <f>IF(Q420="","",Q420*J420/100*Config!$B$11)</f>
        <v/>
      </c>
      <c r="AG420" s="15">
        <f>IF(R420="","",R420*J420/100*Config!$B$11)</f>
        <v/>
      </c>
      <c r="AH420" s="15">
        <f>IF(S420="","",S420*J420/100*Config!$B$11)</f>
        <v/>
      </c>
      <c r="AI420" s="15">
        <f>IF(T420="","",T420*J420/100*Config!$B$11)</f>
        <v/>
      </c>
      <c r="AJ420" s="15">
        <f>IF(AE420="","",Config!$B$9 + SUM($AE$2:AE420))</f>
        <v/>
      </c>
      <c r="AK420" s="15">
        <f>IF(AF420="","",Config!$B$9 + SUM($AF$2:AF420))</f>
        <v/>
      </c>
      <c r="AL420" s="15">
        <f>IF(AG420="","",Config!$B$9 + SUM($AG$2:AG420))</f>
        <v/>
      </c>
      <c r="AM420" s="15">
        <f>IF(AH420="","",Config!$B$9 + SUM($AH$2:AH420))</f>
        <v/>
      </c>
      <c r="AN420" s="15">
        <f>IF(AI420="","",Config!$B$9 + SUM($AI$2:AI420))</f>
        <v/>
      </c>
      <c r="AO420" s="16">
        <f>IF(P420="","",IF(P420&gt;0,1,0))</f>
        <v/>
      </c>
      <c r="AP420" s="16">
        <f>IF(Q420="","",IF(Q420&gt;0,1,0))</f>
        <v/>
      </c>
      <c r="AQ420" s="16">
        <f>IF(R420="","",IF(R420&gt;0,1,0))</f>
        <v/>
      </c>
      <c r="AR420" s="16">
        <f>IF(S420="","",IF(S420&gt;0,1,0))</f>
        <v/>
      </c>
      <c r="AS420" s="16">
        <f>IF(T420="","",IF(T420&gt;0,1,0))</f>
        <v/>
      </c>
      <c r="AT420" s="17">
        <f>IF(Z420="","",IF(AT419="",Z420,MAX(AT419,Z420)))</f>
        <v/>
      </c>
      <c r="AU420" s="17">
        <f>IF(AA420="","",IF(AU419="",AA420,MAX(AU419,AA420)))</f>
        <v/>
      </c>
      <c r="AV420" s="17">
        <f>IF(AB420="","",IF(AV419="",AB420,MAX(AV419,AB420)))</f>
        <v/>
      </c>
      <c r="AW420" s="17">
        <f>IF(AC420="","",IF(AW419="",AC420,MAX(AW419,AC420)))</f>
        <v/>
      </c>
      <c r="AX420" s="17">
        <f>IF(AD420="","",IF(AX419="",AD420,MAX(AX419,AD420)))</f>
        <v/>
      </c>
      <c r="AY420" s="17">
        <f>IF(Z420="","",AT420-Z420)</f>
        <v/>
      </c>
      <c r="AZ420" s="17">
        <f>IF(AA420="","",AU420-AA420)</f>
        <v/>
      </c>
      <c r="BA420" s="17">
        <f>IF(AB420="","",AV420-AB420)</f>
        <v/>
      </c>
      <c r="BB420" s="17">
        <f>IF(AC420="","",AW420-AC420)</f>
        <v/>
      </c>
      <c r="BC420" s="17">
        <f>IF(AD420="","",AX420-AD420)</f>
        <v/>
      </c>
      <c r="BD420" s="17">
        <f>IF(OR(AE420="",B420=""),"",SUMIFS($AE$2:AE420,$B$2:B420,B420))</f>
        <v/>
      </c>
      <c r="BE420" s="17">
        <f>IF(OR(AF420="",B420=""),"",SUMIFS($AF$2:AF420,$B$2:B420,B420))</f>
        <v/>
      </c>
      <c r="BF420" s="17">
        <f>IF(OR(AG420="",B420=""),"",SUMIFS($AG$2:AG420,$B$2:B420,B420))</f>
        <v/>
      </c>
      <c r="BG420" s="17">
        <f>IF(OR(AH420="",B420=""),"",SUMIFS($AH$2:AH420,$B$2:B420,B420))</f>
        <v/>
      </c>
      <c r="BH420" s="17">
        <f>IF(OR(AI420="",B420=""),"",SUMIFS($AI$2:AI420,$B$2:B420,B420))</f>
        <v/>
      </c>
      <c r="BI420" s="17">
        <f>IF(AJ420="","",IF(BI419="",AJ420,MAX(BI419,AJ420)))</f>
        <v/>
      </c>
      <c r="BJ420" s="17">
        <f>IF(AK420="","",IF(BJ419="",AK420,MAX(BJ419,AK420)))</f>
        <v/>
      </c>
      <c r="BK420" s="17">
        <f>IF(AL420="","",IF(BK419="",AL420,MAX(BK419,AL420)))</f>
        <v/>
      </c>
      <c r="BL420" s="17">
        <f>IF(AM420="","",IF(BL419="",AM420,MAX(BL419,AM420)))</f>
        <v/>
      </c>
      <c r="BM420" s="17">
        <f>IF(AN420="","",IF(BM419="",AN420,MAX(BM419,AN420)))</f>
        <v/>
      </c>
      <c r="BN420" s="17">
        <f>IF(AJ420="","",BI420-AJ420)</f>
        <v/>
      </c>
      <c r="BO420" s="17">
        <f>IF(AK420="","",BJ420-AK420)</f>
        <v/>
      </c>
      <c r="BP420" s="17">
        <f>IF(AL420="","",BK420-AL420)</f>
        <v/>
      </c>
      <c r="BQ420" s="17">
        <f>IF(AM420="","",BL420-AM420)</f>
        <v/>
      </c>
      <c r="BR420" s="17">
        <f>IF(AN420="","",BM420-AN420)</f>
        <v/>
      </c>
    </row>
    <row r="421">
      <c r="A421">
        <f>ROW()-1</f>
        <v/>
      </c>
      <c r="B421" s="9" t="n"/>
      <c r="C421" s="12" t="n"/>
      <c r="D421" s="11">
        <f>IF(B421="","",CHOOSE(WEEKDAY(B421,2),"Lu","Ma","Mi","Jo","Vi","Sa","Du"))</f>
        <v/>
      </c>
      <c r="E421" s="11">
        <f>IF(OR(B421="",C421=""),"",IF(OR(WEEKDAY(B421,2)=1,WEEKDAY(B421,2)=5),"D",IF(AND(C421&gt;=TIME(15,30,0),C421&lt;TIME(16,30,0)),"C",IF(AND(AND(WEEKDAY(B421,2)&gt;=2,WEEKDAY(B421,2)&lt;=4),C421&gt;=TIME(16,35,0),C421&lt;TIME(17,0,0)),"A1",IF(AND(AND(WEEKDAY(B421,2)&gt;=2,WEEKDAY(B421,2)&lt;=4),C421&gt;=TIME(17,0,0),C421&lt;TIME(18,0,0)),"A2",IF(AND(AND(WEEKDAY(B421,2)&gt;=2,WEEKDAY(B421,2)&lt;=4),C421&gt;=TIME(18,0,0),C421&lt;TIME(19,0,0)),"A3",IF(AND(AND(WEEKDAY(B421,2)&gt;=2,WEEKDAY(B421,2)&lt;=4),C421&gt;=TIME(22,0,0),C421&lt;TIME(22,45,0)),"B","Other")))))))</f>
        <v/>
      </c>
      <c r="F421" s="12" t="n"/>
      <c r="G421" s="12" t="n"/>
      <c r="H421" s="12" t="n"/>
      <c r="I421" s="12" t="n"/>
      <c r="J421" s="13" t="n"/>
      <c r="K421" s="13" t="n"/>
      <c r="L421" s="13" t="n"/>
      <c r="M421" s="13" t="n"/>
      <c r="N421" s="12" t="n"/>
      <c r="O421" s="12" t="n"/>
      <c r="P421" s="14">
        <f>IF(N421="","",IF(N421="SL",-1,K421/J421))</f>
        <v/>
      </c>
      <c r="Q421" s="14">
        <f>IF(N421="","",IF(OR(N421="SL",N421="TP0"),-1,L421/J421))</f>
        <v/>
      </c>
      <c r="R421" s="14">
        <f>IF(N421="","",IF(N421="TP2",M421/J421,-1))</f>
        <v/>
      </c>
      <c r="S421" s="14">
        <f>IF(N421="","",IF(N421="SL",-1,IF(N421="TP0",0.5*K421/J421,0.5*(K421+L421)/J421)))</f>
        <v/>
      </c>
      <c r="T421" s="14">
        <f>IF(N421="","",IF(N421="SL",-1,IF(N421="TP0",0.5*K421/J421-0.5,0.5*(K421+L421)/J421)))</f>
        <v/>
      </c>
      <c r="U421" s="15">
        <f>IF(P421="","",P421*J421/100*Config!$B$4)</f>
        <v/>
      </c>
      <c r="V421" s="15">
        <f>IF(Q421="","",Q421*J421/100*Config!$B$4)</f>
        <v/>
      </c>
      <c r="W421" s="15">
        <f>IF(R421="","",R421*J421/100*Config!$B$4)</f>
        <v/>
      </c>
      <c r="X421" s="15">
        <f>IF(S421="","",S421*J421/100*Config!$B$4)</f>
        <v/>
      </c>
      <c r="Y421" s="15">
        <f>IF(T421="","",T421*J421/100*Config!$B$4)</f>
        <v/>
      </c>
      <c r="Z421" s="15">
        <f>IF(U421="","",Config!$B$4 + SUM($U$2:U421))</f>
        <v/>
      </c>
      <c r="AA421" s="15">
        <f>IF(V421="","",Config!$B$4 + SUM($V$2:V421))</f>
        <v/>
      </c>
      <c r="AB421" s="15">
        <f>IF(W421="","",Config!$B$4 + SUM($W$2:W421))</f>
        <v/>
      </c>
      <c r="AC421" s="15">
        <f>IF(X421="","",Config!$B$4 + SUM($X$2:X421))</f>
        <v/>
      </c>
      <c r="AD421" s="15">
        <f>IF(Y421="","",Config!$B$4 + SUM($Y$2:Y421))</f>
        <v/>
      </c>
      <c r="AE421" s="15">
        <f>IF(P421="","",P421*J421/100*Config!$B$11)</f>
        <v/>
      </c>
      <c r="AF421" s="15">
        <f>IF(Q421="","",Q421*J421/100*Config!$B$11)</f>
        <v/>
      </c>
      <c r="AG421" s="15">
        <f>IF(R421="","",R421*J421/100*Config!$B$11)</f>
        <v/>
      </c>
      <c r="AH421" s="15">
        <f>IF(S421="","",S421*J421/100*Config!$B$11)</f>
        <v/>
      </c>
      <c r="AI421" s="15">
        <f>IF(T421="","",T421*J421/100*Config!$B$11)</f>
        <v/>
      </c>
      <c r="AJ421" s="15">
        <f>IF(AE421="","",Config!$B$9 + SUM($AE$2:AE421))</f>
        <v/>
      </c>
      <c r="AK421" s="15">
        <f>IF(AF421="","",Config!$B$9 + SUM($AF$2:AF421))</f>
        <v/>
      </c>
      <c r="AL421" s="15">
        <f>IF(AG421="","",Config!$B$9 + SUM($AG$2:AG421))</f>
        <v/>
      </c>
      <c r="AM421" s="15">
        <f>IF(AH421="","",Config!$B$9 + SUM($AH$2:AH421))</f>
        <v/>
      </c>
      <c r="AN421" s="15">
        <f>IF(AI421="","",Config!$B$9 + SUM($AI$2:AI421))</f>
        <v/>
      </c>
      <c r="AO421" s="16">
        <f>IF(P421="","",IF(P421&gt;0,1,0))</f>
        <v/>
      </c>
      <c r="AP421" s="16">
        <f>IF(Q421="","",IF(Q421&gt;0,1,0))</f>
        <v/>
      </c>
      <c r="AQ421" s="16">
        <f>IF(R421="","",IF(R421&gt;0,1,0))</f>
        <v/>
      </c>
      <c r="AR421" s="16">
        <f>IF(S421="","",IF(S421&gt;0,1,0))</f>
        <v/>
      </c>
      <c r="AS421" s="16">
        <f>IF(T421="","",IF(T421&gt;0,1,0))</f>
        <v/>
      </c>
      <c r="AT421" s="17">
        <f>IF(Z421="","",IF(AT420="",Z421,MAX(AT420,Z421)))</f>
        <v/>
      </c>
      <c r="AU421" s="17">
        <f>IF(AA421="","",IF(AU420="",AA421,MAX(AU420,AA421)))</f>
        <v/>
      </c>
      <c r="AV421" s="17">
        <f>IF(AB421="","",IF(AV420="",AB421,MAX(AV420,AB421)))</f>
        <v/>
      </c>
      <c r="AW421" s="17">
        <f>IF(AC421="","",IF(AW420="",AC421,MAX(AW420,AC421)))</f>
        <v/>
      </c>
      <c r="AX421" s="17">
        <f>IF(AD421="","",IF(AX420="",AD421,MAX(AX420,AD421)))</f>
        <v/>
      </c>
      <c r="AY421" s="17">
        <f>IF(Z421="","",AT421-Z421)</f>
        <v/>
      </c>
      <c r="AZ421" s="17">
        <f>IF(AA421="","",AU421-AA421)</f>
        <v/>
      </c>
      <c r="BA421" s="17">
        <f>IF(AB421="","",AV421-AB421)</f>
        <v/>
      </c>
      <c r="BB421" s="17">
        <f>IF(AC421="","",AW421-AC421)</f>
        <v/>
      </c>
      <c r="BC421" s="17">
        <f>IF(AD421="","",AX421-AD421)</f>
        <v/>
      </c>
      <c r="BD421" s="17">
        <f>IF(OR(AE421="",B421=""),"",SUMIFS($AE$2:AE421,$B$2:B421,B421))</f>
        <v/>
      </c>
      <c r="BE421" s="17">
        <f>IF(OR(AF421="",B421=""),"",SUMIFS($AF$2:AF421,$B$2:B421,B421))</f>
        <v/>
      </c>
      <c r="BF421" s="17">
        <f>IF(OR(AG421="",B421=""),"",SUMIFS($AG$2:AG421,$B$2:B421,B421))</f>
        <v/>
      </c>
      <c r="BG421" s="17">
        <f>IF(OR(AH421="",B421=""),"",SUMIFS($AH$2:AH421,$B$2:B421,B421))</f>
        <v/>
      </c>
      <c r="BH421" s="17">
        <f>IF(OR(AI421="",B421=""),"",SUMIFS($AI$2:AI421,$B$2:B421,B421))</f>
        <v/>
      </c>
      <c r="BI421" s="17">
        <f>IF(AJ421="","",IF(BI420="",AJ421,MAX(BI420,AJ421)))</f>
        <v/>
      </c>
      <c r="BJ421" s="17">
        <f>IF(AK421="","",IF(BJ420="",AK421,MAX(BJ420,AK421)))</f>
        <v/>
      </c>
      <c r="BK421" s="17">
        <f>IF(AL421="","",IF(BK420="",AL421,MAX(BK420,AL421)))</f>
        <v/>
      </c>
      <c r="BL421" s="17">
        <f>IF(AM421="","",IF(BL420="",AM421,MAX(BL420,AM421)))</f>
        <v/>
      </c>
      <c r="BM421" s="17">
        <f>IF(AN421="","",IF(BM420="",AN421,MAX(BM420,AN421)))</f>
        <v/>
      </c>
      <c r="BN421" s="17">
        <f>IF(AJ421="","",BI421-AJ421)</f>
        <v/>
      </c>
      <c r="BO421" s="17">
        <f>IF(AK421="","",BJ421-AK421)</f>
        <v/>
      </c>
      <c r="BP421" s="17">
        <f>IF(AL421="","",BK421-AL421)</f>
        <v/>
      </c>
      <c r="BQ421" s="17">
        <f>IF(AM421="","",BL421-AM421)</f>
        <v/>
      </c>
      <c r="BR421" s="17">
        <f>IF(AN421="","",BM421-AN421)</f>
        <v/>
      </c>
    </row>
    <row r="422">
      <c r="A422">
        <f>ROW()-1</f>
        <v/>
      </c>
      <c r="B422" s="9" t="n"/>
      <c r="C422" s="12" t="n"/>
      <c r="D422" s="11">
        <f>IF(B422="","",CHOOSE(WEEKDAY(B422,2),"Lu","Ma","Mi","Jo","Vi","Sa","Du"))</f>
        <v/>
      </c>
      <c r="E422" s="11">
        <f>IF(OR(B422="",C422=""),"",IF(OR(WEEKDAY(B422,2)=1,WEEKDAY(B422,2)=5),"D",IF(AND(C422&gt;=TIME(15,30,0),C422&lt;TIME(16,30,0)),"C",IF(AND(AND(WEEKDAY(B422,2)&gt;=2,WEEKDAY(B422,2)&lt;=4),C422&gt;=TIME(16,35,0),C422&lt;TIME(17,0,0)),"A1",IF(AND(AND(WEEKDAY(B422,2)&gt;=2,WEEKDAY(B422,2)&lt;=4),C422&gt;=TIME(17,0,0),C422&lt;TIME(18,0,0)),"A2",IF(AND(AND(WEEKDAY(B422,2)&gt;=2,WEEKDAY(B422,2)&lt;=4),C422&gt;=TIME(18,0,0),C422&lt;TIME(19,0,0)),"A3",IF(AND(AND(WEEKDAY(B422,2)&gt;=2,WEEKDAY(B422,2)&lt;=4),C422&gt;=TIME(22,0,0),C422&lt;TIME(22,45,0)),"B","Other")))))))</f>
        <v/>
      </c>
      <c r="F422" s="12" t="n"/>
      <c r="G422" s="12" t="n"/>
      <c r="H422" s="12" t="n"/>
      <c r="I422" s="12" t="n"/>
      <c r="J422" s="13" t="n"/>
      <c r="K422" s="13" t="n"/>
      <c r="L422" s="13" t="n"/>
      <c r="M422" s="13" t="n"/>
      <c r="N422" s="12" t="n"/>
      <c r="O422" s="12" t="n"/>
      <c r="P422" s="14">
        <f>IF(N422="","",IF(N422="SL",-1,K422/J422))</f>
        <v/>
      </c>
      <c r="Q422" s="14">
        <f>IF(N422="","",IF(OR(N422="SL",N422="TP0"),-1,L422/J422))</f>
        <v/>
      </c>
      <c r="R422" s="14">
        <f>IF(N422="","",IF(N422="TP2",M422/J422,-1))</f>
        <v/>
      </c>
      <c r="S422" s="14">
        <f>IF(N422="","",IF(N422="SL",-1,IF(N422="TP0",0.5*K422/J422,0.5*(K422+L422)/J422)))</f>
        <v/>
      </c>
      <c r="T422" s="14">
        <f>IF(N422="","",IF(N422="SL",-1,IF(N422="TP0",0.5*K422/J422-0.5,0.5*(K422+L422)/J422)))</f>
        <v/>
      </c>
      <c r="U422" s="15">
        <f>IF(P422="","",P422*J422/100*Config!$B$4)</f>
        <v/>
      </c>
      <c r="V422" s="15">
        <f>IF(Q422="","",Q422*J422/100*Config!$B$4)</f>
        <v/>
      </c>
      <c r="W422" s="15">
        <f>IF(R422="","",R422*J422/100*Config!$B$4)</f>
        <v/>
      </c>
      <c r="X422" s="15">
        <f>IF(S422="","",S422*J422/100*Config!$B$4)</f>
        <v/>
      </c>
      <c r="Y422" s="15">
        <f>IF(T422="","",T422*J422/100*Config!$B$4)</f>
        <v/>
      </c>
      <c r="Z422" s="15">
        <f>IF(U422="","",Config!$B$4 + SUM($U$2:U422))</f>
        <v/>
      </c>
      <c r="AA422" s="15">
        <f>IF(V422="","",Config!$B$4 + SUM($V$2:V422))</f>
        <v/>
      </c>
      <c r="AB422" s="15">
        <f>IF(W422="","",Config!$B$4 + SUM($W$2:W422))</f>
        <v/>
      </c>
      <c r="AC422" s="15">
        <f>IF(X422="","",Config!$B$4 + SUM($X$2:X422))</f>
        <v/>
      </c>
      <c r="AD422" s="15">
        <f>IF(Y422="","",Config!$B$4 + SUM($Y$2:Y422))</f>
        <v/>
      </c>
      <c r="AE422" s="15">
        <f>IF(P422="","",P422*J422/100*Config!$B$11)</f>
        <v/>
      </c>
      <c r="AF422" s="15">
        <f>IF(Q422="","",Q422*J422/100*Config!$B$11)</f>
        <v/>
      </c>
      <c r="AG422" s="15">
        <f>IF(R422="","",R422*J422/100*Config!$B$11)</f>
        <v/>
      </c>
      <c r="AH422" s="15">
        <f>IF(S422="","",S422*J422/100*Config!$B$11)</f>
        <v/>
      </c>
      <c r="AI422" s="15">
        <f>IF(T422="","",T422*J422/100*Config!$B$11)</f>
        <v/>
      </c>
      <c r="AJ422" s="15">
        <f>IF(AE422="","",Config!$B$9 + SUM($AE$2:AE422))</f>
        <v/>
      </c>
      <c r="AK422" s="15">
        <f>IF(AF422="","",Config!$B$9 + SUM($AF$2:AF422))</f>
        <v/>
      </c>
      <c r="AL422" s="15">
        <f>IF(AG422="","",Config!$B$9 + SUM($AG$2:AG422))</f>
        <v/>
      </c>
      <c r="AM422" s="15">
        <f>IF(AH422="","",Config!$B$9 + SUM($AH$2:AH422))</f>
        <v/>
      </c>
      <c r="AN422" s="15">
        <f>IF(AI422="","",Config!$B$9 + SUM($AI$2:AI422))</f>
        <v/>
      </c>
      <c r="AO422" s="16">
        <f>IF(P422="","",IF(P422&gt;0,1,0))</f>
        <v/>
      </c>
      <c r="AP422" s="16">
        <f>IF(Q422="","",IF(Q422&gt;0,1,0))</f>
        <v/>
      </c>
      <c r="AQ422" s="16">
        <f>IF(R422="","",IF(R422&gt;0,1,0))</f>
        <v/>
      </c>
      <c r="AR422" s="16">
        <f>IF(S422="","",IF(S422&gt;0,1,0))</f>
        <v/>
      </c>
      <c r="AS422" s="16">
        <f>IF(T422="","",IF(T422&gt;0,1,0))</f>
        <v/>
      </c>
      <c r="AT422" s="17">
        <f>IF(Z422="","",IF(AT421="",Z422,MAX(AT421,Z422)))</f>
        <v/>
      </c>
      <c r="AU422" s="17">
        <f>IF(AA422="","",IF(AU421="",AA422,MAX(AU421,AA422)))</f>
        <v/>
      </c>
      <c r="AV422" s="17">
        <f>IF(AB422="","",IF(AV421="",AB422,MAX(AV421,AB422)))</f>
        <v/>
      </c>
      <c r="AW422" s="17">
        <f>IF(AC422="","",IF(AW421="",AC422,MAX(AW421,AC422)))</f>
        <v/>
      </c>
      <c r="AX422" s="17">
        <f>IF(AD422="","",IF(AX421="",AD422,MAX(AX421,AD422)))</f>
        <v/>
      </c>
      <c r="AY422" s="17">
        <f>IF(Z422="","",AT422-Z422)</f>
        <v/>
      </c>
      <c r="AZ422" s="17">
        <f>IF(AA422="","",AU422-AA422)</f>
        <v/>
      </c>
      <c r="BA422" s="17">
        <f>IF(AB422="","",AV422-AB422)</f>
        <v/>
      </c>
      <c r="BB422" s="17">
        <f>IF(AC422="","",AW422-AC422)</f>
        <v/>
      </c>
      <c r="BC422" s="17">
        <f>IF(AD422="","",AX422-AD422)</f>
        <v/>
      </c>
      <c r="BD422" s="17">
        <f>IF(OR(AE422="",B422=""),"",SUMIFS($AE$2:AE422,$B$2:B422,B422))</f>
        <v/>
      </c>
      <c r="BE422" s="17">
        <f>IF(OR(AF422="",B422=""),"",SUMIFS($AF$2:AF422,$B$2:B422,B422))</f>
        <v/>
      </c>
      <c r="BF422" s="17">
        <f>IF(OR(AG422="",B422=""),"",SUMIFS($AG$2:AG422,$B$2:B422,B422))</f>
        <v/>
      </c>
      <c r="BG422" s="17">
        <f>IF(OR(AH422="",B422=""),"",SUMIFS($AH$2:AH422,$B$2:B422,B422))</f>
        <v/>
      </c>
      <c r="BH422" s="17">
        <f>IF(OR(AI422="",B422=""),"",SUMIFS($AI$2:AI422,$B$2:B422,B422))</f>
        <v/>
      </c>
      <c r="BI422" s="17">
        <f>IF(AJ422="","",IF(BI421="",AJ422,MAX(BI421,AJ422)))</f>
        <v/>
      </c>
      <c r="BJ422" s="17">
        <f>IF(AK422="","",IF(BJ421="",AK422,MAX(BJ421,AK422)))</f>
        <v/>
      </c>
      <c r="BK422" s="17">
        <f>IF(AL422="","",IF(BK421="",AL422,MAX(BK421,AL422)))</f>
        <v/>
      </c>
      <c r="BL422" s="17">
        <f>IF(AM422="","",IF(BL421="",AM422,MAX(BL421,AM422)))</f>
        <v/>
      </c>
      <c r="BM422" s="17">
        <f>IF(AN422="","",IF(BM421="",AN422,MAX(BM421,AN422)))</f>
        <v/>
      </c>
      <c r="BN422" s="17">
        <f>IF(AJ422="","",BI422-AJ422)</f>
        <v/>
      </c>
      <c r="BO422" s="17">
        <f>IF(AK422="","",BJ422-AK422)</f>
        <v/>
      </c>
      <c r="BP422" s="17">
        <f>IF(AL422="","",BK422-AL422)</f>
        <v/>
      </c>
      <c r="BQ422" s="17">
        <f>IF(AM422="","",BL422-AM422)</f>
        <v/>
      </c>
      <c r="BR422" s="17">
        <f>IF(AN422="","",BM422-AN422)</f>
        <v/>
      </c>
    </row>
    <row r="423">
      <c r="A423">
        <f>ROW()-1</f>
        <v/>
      </c>
      <c r="B423" s="9" t="n"/>
      <c r="C423" s="12" t="n"/>
      <c r="D423" s="11">
        <f>IF(B423="","",CHOOSE(WEEKDAY(B423,2),"Lu","Ma","Mi","Jo","Vi","Sa","Du"))</f>
        <v/>
      </c>
      <c r="E423" s="11">
        <f>IF(OR(B423="",C423=""),"",IF(OR(WEEKDAY(B423,2)=1,WEEKDAY(B423,2)=5),"D",IF(AND(C423&gt;=TIME(15,30,0),C423&lt;TIME(16,30,0)),"C",IF(AND(AND(WEEKDAY(B423,2)&gt;=2,WEEKDAY(B423,2)&lt;=4),C423&gt;=TIME(16,35,0),C423&lt;TIME(17,0,0)),"A1",IF(AND(AND(WEEKDAY(B423,2)&gt;=2,WEEKDAY(B423,2)&lt;=4),C423&gt;=TIME(17,0,0),C423&lt;TIME(18,0,0)),"A2",IF(AND(AND(WEEKDAY(B423,2)&gt;=2,WEEKDAY(B423,2)&lt;=4),C423&gt;=TIME(18,0,0),C423&lt;TIME(19,0,0)),"A3",IF(AND(AND(WEEKDAY(B423,2)&gt;=2,WEEKDAY(B423,2)&lt;=4),C423&gt;=TIME(22,0,0),C423&lt;TIME(22,45,0)),"B","Other")))))))</f>
        <v/>
      </c>
      <c r="F423" s="12" t="n"/>
      <c r="G423" s="12" t="n"/>
      <c r="H423" s="12" t="n"/>
      <c r="I423" s="12" t="n"/>
      <c r="J423" s="13" t="n"/>
      <c r="K423" s="13" t="n"/>
      <c r="L423" s="13" t="n"/>
      <c r="M423" s="13" t="n"/>
      <c r="N423" s="12" t="n"/>
      <c r="O423" s="12" t="n"/>
      <c r="P423" s="14">
        <f>IF(N423="","",IF(N423="SL",-1,K423/J423))</f>
        <v/>
      </c>
      <c r="Q423" s="14">
        <f>IF(N423="","",IF(OR(N423="SL",N423="TP0"),-1,L423/J423))</f>
        <v/>
      </c>
      <c r="R423" s="14">
        <f>IF(N423="","",IF(N423="TP2",M423/J423,-1))</f>
        <v/>
      </c>
      <c r="S423" s="14">
        <f>IF(N423="","",IF(N423="SL",-1,IF(N423="TP0",0.5*K423/J423,0.5*(K423+L423)/J423)))</f>
        <v/>
      </c>
      <c r="T423" s="14">
        <f>IF(N423="","",IF(N423="SL",-1,IF(N423="TP0",0.5*K423/J423-0.5,0.5*(K423+L423)/J423)))</f>
        <v/>
      </c>
      <c r="U423" s="15">
        <f>IF(P423="","",P423*J423/100*Config!$B$4)</f>
        <v/>
      </c>
      <c r="V423" s="15">
        <f>IF(Q423="","",Q423*J423/100*Config!$B$4)</f>
        <v/>
      </c>
      <c r="W423" s="15">
        <f>IF(R423="","",R423*J423/100*Config!$B$4)</f>
        <v/>
      </c>
      <c r="X423" s="15">
        <f>IF(S423="","",S423*J423/100*Config!$B$4)</f>
        <v/>
      </c>
      <c r="Y423" s="15">
        <f>IF(T423="","",T423*J423/100*Config!$B$4)</f>
        <v/>
      </c>
      <c r="Z423" s="15">
        <f>IF(U423="","",Config!$B$4 + SUM($U$2:U423))</f>
        <v/>
      </c>
      <c r="AA423" s="15">
        <f>IF(V423="","",Config!$B$4 + SUM($V$2:V423))</f>
        <v/>
      </c>
      <c r="AB423" s="15">
        <f>IF(W423="","",Config!$B$4 + SUM($W$2:W423))</f>
        <v/>
      </c>
      <c r="AC423" s="15">
        <f>IF(X423="","",Config!$B$4 + SUM($X$2:X423))</f>
        <v/>
      </c>
      <c r="AD423" s="15">
        <f>IF(Y423="","",Config!$B$4 + SUM($Y$2:Y423))</f>
        <v/>
      </c>
      <c r="AE423" s="15">
        <f>IF(P423="","",P423*J423/100*Config!$B$11)</f>
        <v/>
      </c>
      <c r="AF423" s="15">
        <f>IF(Q423="","",Q423*J423/100*Config!$B$11)</f>
        <v/>
      </c>
      <c r="AG423" s="15">
        <f>IF(R423="","",R423*J423/100*Config!$B$11)</f>
        <v/>
      </c>
      <c r="AH423" s="15">
        <f>IF(S423="","",S423*J423/100*Config!$B$11)</f>
        <v/>
      </c>
      <c r="AI423" s="15">
        <f>IF(T423="","",T423*J423/100*Config!$B$11)</f>
        <v/>
      </c>
      <c r="AJ423" s="15">
        <f>IF(AE423="","",Config!$B$9 + SUM($AE$2:AE423))</f>
        <v/>
      </c>
      <c r="AK423" s="15">
        <f>IF(AF423="","",Config!$B$9 + SUM($AF$2:AF423))</f>
        <v/>
      </c>
      <c r="AL423" s="15">
        <f>IF(AG423="","",Config!$B$9 + SUM($AG$2:AG423))</f>
        <v/>
      </c>
      <c r="AM423" s="15">
        <f>IF(AH423="","",Config!$B$9 + SUM($AH$2:AH423))</f>
        <v/>
      </c>
      <c r="AN423" s="15">
        <f>IF(AI423="","",Config!$B$9 + SUM($AI$2:AI423))</f>
        <v/>
      </c>
      <c r="AO423" s="16">
        <f>IF(P423="","",IF(P423&gt;0,1,0))</f>
        <v/>
      </c>
      <c r="AP423" s="16">
        <f>IF(Q423="","",IF(Q423&gt;0,1,0))</f>
        <v/>
      </c>
      <c r="AQ423" s="16">
        <f>IF(R423="","",IF(R423&gt;0,1,0))</f>
        <v/>
      </c>
      <c r="AR423" s="16">
        <f>IF(S423="","",IF(S423&gt;0,1,0))</f>
        <v/>
      </c>
      <c r="AS423" s="16">
        <f>IF(T423="","",IF(T423&gt;0,1,0))</f>
        <v/>
      </c>
      <c r="AT423" s="17">
        <f>IF(Z423="","",IF(AT422="",Z423,MAX(AT422,Z423)))</f>
        <v/>
      </c>
      <c r="AU423" s="17">
        <f>IF(AA423="","",IF(AU422="",AA423,MAX(AU422,AA423)))</f>
        <v/>
      </c>
      <c r="AV423" s="17">
        <f>IF(AB423="","",IF(AV422="",AB423,MAX(AV422,AB423)))</f>
        <v/>
      </c>
      <c r="AW423" s="17">
        <f>IF(AC423="","",IF(AW422="",AC423,MAX(AW422,AC423)))</f>
        <v/>
      </c>
      <c r="AX423" s="17">
        <f>IF(AD423="","",IF(AX422="",AD423,MAX(AX422,AD423)))</f>
        <v/>
      </c>
      <c r="AY423" s="17">
        <f>IF(Z423="","",AT423-Z423)</f>
        <v/>
      </c>
      <c r="AZ423" s="17">
        <f>IF(AA423="","",AU423-AA423)</f>
        <v/>
      </c>
      <c r="BA423" s="17">
        <f>IF(AB423="","",AV423-AB423)</f>
        <v/>
      </c>
      <c r="BB423" s="17">
        <f>IF(AC423="","",AW423-AC423)</f>
        <v/>
      </c>
      <c r="BC423" s="17">
        <f>IF(AD423="","",AX423-AD423)</f>
        <v/>
      </c>
      <c r="BD423" s="17">
        <f>IF(OR(AE423="",B423=""),"",SUMIFS($AE$2:AE423,$B$2:B423,B423))</f>
        <v/>
      </c>
      <c r="BE423" s="17">
        <f>IF(OR(AF423="",B423=""),"",SUMIFS($AF$2:AF423,$B$2:B423,B423))</f>
        <v/>
      </c>
      <c r="BF423" s="17">
        <f>IF(OR(AG423="",B423=""),"",SUMIFS($AG$2:AG423,$B$2:B423,B423))</f>
        <v/>
      </c>
      <c r="BG423" s="17">
        <f>IF(OR(AH423="",B423=""),"",SUMIFS($AH$2:AH423,$B$2:B423,B423))</f>
        <v/>
      </c>
      <c r="BH423" s="17">
        <f>IF(OR(AI423="",B423=""),"",SUMIFS($AI$2:AI423,$B$2:B423,B423))</f>
        <v/>
      </c>
      <c r="BI423" s="17">
        <f>IF(AJ423="","",IF(BI422="",AJ423,MAX(BI422,AJ423)))</f>
        <v/>
      </c>
      <c r="BJ423" s="17">
        <f>IF(AK423="","",IF(BJ422="",AK423,MAX(BJ422,AK423)))</f>
        <v/>
      </c>
      <c r="BK423" s="17">
        <f>IF(AL423="","",IF(BK422="",AL423,MAX(BK422,AL423)))</f>
        <v/>
      </c>
      <c r="BL423" s="17">
        <f>IF(AM423="","",IF(BL422="",AM423,MAX(BL422,AM423)))</f>
        <v/>
      </c>
      <c r="BM423" s="17">
        <f>IF(AN423="","",IF(BM422="",AN423,MAX(BM422,AN423)))</f>
        <v/>
      </c>
      <c r="BN423" s="17">
        <f>IF(AJ423="","",BI423-AJ423)</f>
        <v/>
      </c>
      <c r="BO423" s="17">
        <f>IF(AK423="","",BJ423-AK423)</f>
        <v/>
      </c>
      <c r="BP423" s="17">
        <f>IF(AL423="","",BK423-AL423)</f>
        <v/>
      </c>
      <c r="BQ423" s="17">
        <f>IF(AM423="","",BL423-AM423)</f>
        <v/>
      </c>
      <c r="BR423" s="17">
        <f>IF(AN423="","",BM423-AN423)</f>
        <v/>
      </c>
    </row>
    <row r="424">
      <c r="A424">
        <f>ROW()-1</f>
        <v/>
      </c>
      <c r="B424" s="9" t="n"/>
      <c r="C424" s="12" t="n"/>
      <c r="D424" s="11">
        <f>IF(B424="","",CHOOSE(WEEKDAY(B424,2),"Lu","Ma","Mi","Jo","Vi","Sa","Du"))</f>
        <v/>
      </c>
      <c r="E424" s="11">
        <f>IF(OR(B424="",C424=""),"",IF(OR(WEEKDAY(B424,2)=1,WEEKDAY(B424,2)=5),"D",IF(AND(C424&gt;=TIME(15,30,0),C424&lt;TIME(16,30,0)),"C",IF(AND(AND(WEEKDAY(B424,2)&gt;=2,WEEKDAY(B424,2)&lt;=4),C424&gt;=TIME(16,35,0),C424&lt;TIME(17,0,0)),"A1",IF(AND(AND(WEEKDAY(B424,2)&gt;=2,WEEKDAY(B424,2)&lt;=4),C424&gt;=TIME(17,0,0),C424&lt;TIME(18,0,0)),"A2",IF(AND(AND(WEEKDAY(B424,2)&gt;=2,WEEKDAY(B424,2)&lt;=4),C424&gt;=TIME(18,0,0),C424&lt;TIME(19,0,0)),"A3",IF(AND(AND(WEEKDAY(B424,2)&gt;=2,WEEKDAY(B424,2)&lt;=4),C424&gt;=TIME(22,0,0),C424&lt;TIME(22,45,0)),"B","Other")))))))</f>
        <v/>
      </c>
      <c r="F424" s="12" t="n"/>
      <c r="G424" s="12" t="n"/>
      <c r="H424" s="12" t="n"/>
      <c r="I424" s="12" t="n"/>
      <c r="J424" s="13" t="n"/>
      <c r="K424" s="13" t="n"/>
      <c r="L424" s="13" t="n"/>
      <c r="M424" s="13" t="n"/>
      <c r="N424" s="12" t="n"/>
      <c r="O424" s="12" t="n"/>
      <c r="P424" s="14">
        <f>IF(N424="","",IF(N424="SL",-1,K424/J424))</f>
        <v/>
      </c>
      <c r="Q424" s="14">
        <f>IF(N424="","",IF(OR(N424="SL",N424="TP0"),-1,L424/J424))</f>
        <v/>
      </c>
      <c r="R424" s="14">
        <f>IF(N424="","",IF(N424="TP2",M424/J424,-1))</f>
        <v/>
      </c>
      <c r="S424" s="14">
        <f>IF(N424="","",IF(N424="SL",-1,IF(N424="TP0",0.5*K424/J424,0.5*(K424+L424)/J424)))</f>
        <v/>
      </c>
      <c r="T424" s="14">
        <f>IF(N424="","",IF(N424="SL",-1,IF(N424="TP0",0.5*K424/J424-0.5,0.5*(K424+L424)/J424)))</f>
        <v/>
      </c>
      <c r="U424" s="15">
        <f>IF(P424="","",P424*J424/100*Config!$B$4)</f>
        <v/>
      </c>
      <c r="V424" s="15">
        <f>IF(Q424="","",Q424*J424/100*Config!$B$4)</f>
        <v/>
      </c>
      <c r="W424" s="15">
        <f>IF(R424="","",R424*J424/100*Config!$B$4)</f>
        <v/>
      </c>
      <c r="X424" s="15">
        <f>IF(S424="","",S424*J424/100*Config!$B$4)</f>
        <v/>
      </c>
      <c r="Y424" s="15">
        <f>IF(T424="","",T424*J424/100*Config!$B$4)</f>
        <v/>
      </c>
      <c r="Z424" s="15">
        <f>IF(U424="","",Config!$B$4 + SUM($U$2:U424))</f>
        <v/>
      </c>
      <c r="AA424" s="15">
        <f>IF(V424="","",Config!$B$4 + SUM($V$2:V424))</f>
        <v/>
      </c>
      <c r="AB424" s="15">
        <f>IF(W424="","",Config!$B$4 + SUM($W$2:W424))</f>
        <v/>
      </c>
      <c r="AC424" s="15">
        <f>IF(X424="","",Config!$B$4 + SUM($X$2:X424))</f>
        <v/>
      </c>
      <c r="AD424" s="15">
        <f>IF(Y424="","",Config!$B$4 + SUM($Y$2:Y424))</f>
        <v/>
      </c>
      <c r="AE424" s="15">
        <f>IF(P424="","",P424*J424/100*Config!$B$11)</f>
        <v/>
      </c>
      <c r="AF424" s="15">
        <f>IF(Q424="","",Q424*J424/100*Config!$B$11)</f>
        <v/>
      </c>
      <c r="AG424" s="15">
        <f>IF(R424="","",R424*J424/100*Config!$B$11)</f>
        <v/>
      </c>
      <c r="AH424" s="15">
        <f>IF(S424="","",S424*J424/100*Config!$B$11)</f>
        <v/>
      </c>
      <c r="AI424" s="15">
        <f>IF(T424="","",T424*J424/100*Config!$B$11)</f>
        <v/>
      </c>
      <c r="AJ424" s="15">
        <f>IF(AE424="","",Config!$B$9 + SUM($AE$2:AE424))</f>
        <v/>
      </c>
      <c r="AK424" s="15">
        <f>IF(AF424="","",Config!$B$9 + SUM($AF$2:AF424))</f>
        <v/>
      </c>
      <c r="AL424" s="15">
        <f>IF(AG424="","",Config!$B$9 + SUM($AG$2:AG424))</f>
        <v/>
      </c>
      <c r="AM424" s="15">
        <f>IF(AH424="","",Config!$B$9 + SUM($AH$2:AH424))</f>
        <v/>
      </c>
      <c r="AN424" s="15">
        <f>IF(AI424="","",Config!$B$9 + SUM($AI$2:AI424))</f>
        <v/>
      </c>
      <c r="AO424" s="16">
        <f>IF(P424="","",IF(P424&gt;0,1,0))</f>
        <v/>
      </c>
      <c r="AP424" s="16">
        <f>IF(Q424="","",IF(Q424&gt;0,1,0))</f>
        <v/>
      </c>
      <c r="AQ424" s="16">
        <f>IF(R424="","",IF(R424&gt;0,1,0))</f>
        <v/>
      </c>
      <c r="AR424" s="16">
        <f>IF(S424="","",IF(S424&gt;0,1,0))</f>
        <v/>
      </c>
      <c r="AS424" s="16">
        <f>IF(T424="","",IF(T424&gt;0,1,0))</f>
        <v/>
      </c>
      <c r="AT424" s="17">
        <f>IF(Z424="","",IF(AT423="",Z424,MAX(AT423,Z424)))</f>
        <v/>
      </c>
      <c r="AU424" s="17">
        <f>IF(AA424="","",IF(AU423="",AA424,MAX(AU423,AA424)))</f>
        <v/>
      </c>
      <c r="AV424" s="17">
        <f>IF(AB424="","",IF(AV423="",AB424,MAX(AV423,AB424)))</f>
        <v/>
      </c>
      <c r="AW424" s="17">
        <f>IF(AC424="","",IF(AW423="",AC424,MAX(AW423,AC424)))</f>
        <v/>
      </c>
      <c r="AX424" s="17">
        <f>IF(AD424="","",IF(AX423="",AD424,MAX(AX423,AD424)))</f>
        <v/>
      </c>
      <c r="AY424" s="17">
        <f>IF(Z424="","",AT424-Z424)</f>
        <v/>
      </c>
      <c r="AZ424" s="17">
        <f>IF(AA424="","",AU424-AA424)</f>
        <v/>
      </c>
      <c r="BA424" s="17">
        <f>IF(AB424="","",AV424-AB424)</f>
        <v/>
      </c>
      <c r="BB424" s="17">
        <f>IF(AC424="","",AW424-AC424)</f>
        <v/>
      </c>
      <c r="BC424" s="17">
        <f>IF(AD424="","",AX424-AD424)</f>
        <v/>
      </c>
      <c r="BD424" s="17">
        <f>IF(OR(AE424="",B424=""),"",SUMIFS($AE$2:AE424,$B$2:B424,B424))</f>
        <v/>
      </c>
      <c r="BE424" s="17">
        <f>IF(OR(AF424="",B424=""),"",SUMIFS($AF$2:AF424,$B$2:B424,B424))</f>
        <v/>
      </c>
      <c r="BF424" s="17">
        <f>IF(OR(AG424="",B424=""),"",SUMIFS($AG$2:AG424,$B$2:B424,B424))</f>
        <v/>
      </c>
      <c r="BG424" s="17">
        <f>IF(OR(AH424="",B424=""),"",SUMIFS($AH$2:AH424,$B$2:B424,B424))</f>
        <v/>
      </c>
      <c r="BH424" s="17">
        <f>IF(OR(AI424="",B424=""),"",SUMIFS($AI$2:AI424,$B$2:B424,B424))</f>
        <v/>
      </c>
      <c r="BI424" s="17">
        <f>IF(AJ424="","",IF(BI423="",AJ424,MAX(BI423,AJ424)))</f>
        <v/>
      </c>
      <c r="BJ424" s="17">
        <f>IF(AK424="","",IF(BJ423="",AK424,MAX(BJ423,AK424)))</f>
        <v/>
      </c>
      <c r="BK424" s="17">
        <f>IF(AL424="","",IF(BK423="",AL424,MAX(BK423,AL424)))</f>
        <v/>
      </c>
      <c r="BL424" s="17">
        <f>IF(AM424="","",IF(BL423="",AM424,MAX(BL423,AM424)))</f>
        <v/>
      </c>
      <c r="BM424" s="17">
        <f>IF(AN424="","",IF(BM423="",AN424,MAX(BM423,AN424)))</f>
        <v/>
      </c>
      <c r="BN424" s="17">
        <f>IF(AJ424="","",BI424-AJ424)</f>
        <v/>
      </c>
      <c r="BO424" s="17">
        <f>IF(AK424="","",BJ424-AK424)</f>
        <v/>
      </c>
      <c r="BP424" s="17">
        <f>IF(AL424="","",BK424-AL424)</f>
        <v/>
      </c>
      <c r="BQ424" s="17">
        <f>IF(AM424="","",BL424-AM424)</f>
        <v/>
      </c>
      <c r="BR424" s="17">
        <f>IF(AN424="","",BM424-AN424)</f>
        <v/>
      </c>
    </row>
    <row r="425">
      <c r="A425">
        <f>ROW()-1</f>
        <v/>
      </c>
      <c r="B425" s="9" t="n"/>
      <c r="C425" s="12" t="n"/>
      <c r="D425" s="11">
        <f>IF(B425="","",CHOOSE(WEEKDAY(B425,2),"Lu","Ma","Mi","Jo","Vi","Sa","Du"))</f>
        <v/>
      </c>
      <c r="E425" s="11">
        <f>IF(OR(B425="",C425=""),"",IF(OR(WEEKDAY(B425,2)=1,WEEKDAY(B425,2)=5),"D",IF(AND(C425&gt;=TIME(15,30,0),C425&lt;TIME(16,30,0)),"C",IF(AND(AND(WEEKDAY(B425,2)&gt;=2,WEEKDAY(B425,2)&lt;=4),C425&gt;=TIME(16,35,0),C425&lt;TIME(17,0,0)),"A1",IF(AND(AND(WEEKDAY(B425,2)&gt;=2,WEEKDAY(B425,2)&lt;=4),C425&gt;=TIME(17,0,0),C425&lt;TIME(18,0,0)),"A2",IF(AND(AND(WEEKDAY(B425,2)&gt;=2,WEEKDAY(B425,2)&lt;=4),C425&gt;=TIME(18,0,0),C425&lt;TIME(19,0,0)),"A3",IF(AND(AND(WEEKDAY(B425,2)&gt;=2,WEEKDAY(B425,2)&lt;=4),C425&gt;=TIME(22,0,0),C425&lt;TIME(22,45,0)),"B","Other")))))))</f>
        <v/>
      </c>
      <c r="F425" s="12" t="n"/>
      <c r="G425" s="12" t="n"/>
      <c r="H425" s="12" t="n"/>
      <c r="I425" s="12" t="n"/>
      <c r="J425" s="13" t="n"/>
      <c r="K425" s="13" t="n"/>
      <c r="L425" s="13" t="n"/>
      <c r="M425" s="13" t="n"/>
      <c r="N425" s="12" t="n"/>
      <c r="O425" s="12" t="n"/>
      <c r="P425" s="14">
        <f>IF(N425="","",IF(N425="SL",-1,K425/J425))</f>
        <v/>
      </c>
      <c r="Q425" s="14">
        <f>IF(N425="","",IF(OR(N425="SL",N425="TP0"),-1,L425/J425))</f>
        <v/>
      </c>
      <c r="R425" s="14">
        <f>IF(N425="","",IF(N425="TP2",M425/J425,-1))</f>
        <v/>
      </c>
      <c r="S425" s="14">
        <f>IF(N425="","",IF(N425="SL",-1,IF(N425="TP0",0.5*K425/J425,0.5*(K425+L425)/J425)))</f>
        <v/>
      </c>
      <c r="T425" s="14">
        <f>IF(N425="","",IF(N425="SL",-1,IF(N425="TP0",0.5*K425/J425-0.5,0.5*(K425+L425)/J425)))</f>
        <v/>
      </c>
      <c r="U425" s="15">
        <f>IF(P425="","",P425*J425/100*Config!$B$4)</f>
        <v/>
      </c>
      <c r="V425" s="15">
        <f>IF(Q425="","",Q425*J425/100*Config!$B$4)</f>
        <v/>
      </c>
      <c r="W425" s="15">
        <f>IF(R425="","",R425*J425/100*Config!$B$4)</f>
        <v/>
      </c>
      <c r="X425" s="15">
        <f>IF(S425="","",S425*J425/100*Config!$B$4)</f>
        <v/>
      </c>
      <c r="Y425" s="15">
        <f>IF(T425="","",T425*J425/100*Config!$B$4)</f>
        <v/>
      </c>
      <c r="Z425" s="15">
        <f>IF(U425="","",Config!$B$4 + SUM($U$2:U425))</f>
        <v/>
      </c>
      <c r="AA425" s="15">
        <f>IF(V425="","",Config!$B$4 + SUM($V$2:V425))</f>
        <v/>
      </c>
      <c r="AB425" s="15">
        <f>IF(W425="","",Config!$B$4 + SUM($W$2:W425))</f>
        <v/>
      </c>
      <c r="AC425" s="15">
        <f>IF(X425="","",Config!$B$4 + SUM($X$2:X425))</f>
        <v/>
      </c>
      <c r="AD425" s="15">
        <f>IF(Y425="","",Config!$B$4 + SUM($Y$2:Y425))</f>
        <v/>
      </c>
      <c r="AE425" s="15">
        <f>IF(P425="","",P425*J425/100*Config!$B$11)</f>
        <v/>
      </c>
      <c r="AF425" s="15">
        <f>IF(Q425="","",Q425*J425/100*Config!$B$11)</f>
        <v/>
      </c>
      <c r="AG425" s="15">
        <f>IF(R425="","",R425*J425/100*Config!$B$11)</f>
        <v/>
      </c>
      <c r="AH425" s="15">
        <f>IF(S425="","",S425*J425/100*Config!$B$11)</f>
        <v/>
      </c>
      <c r="AI425" s="15">
        <f>IF(T425="","",T425*J425/100*Config!$B$11)</f>
        <v/>
      </c>
      <c r="AJ425" s="15">
        <f>IF(AE425="","",Config!$B$9 + SUM($AE$2:AE425))</f>
        <v/>
      </c>
      <c r="AK425" s="15">
        <f>IF(AF425="","",Config!$B$9 + SUM($AF$2:AF425))</f>
        <v/>
      </c>
      <c r="AL425" s="15">
        <f>IF(AG425="","",Config!$B$9 + SUM($AG$2:AG425))</f>
        <v/>
      </c>
      <c r="AM425" s="15">
        <f>IF(AH425="","",Config!$B$9 + SUM($AH$2:AH425))</f>
        <v/>
      </c>
      <c r="AN425" s="15">
        <f>IF(AI425="","",Config!$B$9 + SUM($AI$2:AI425))</f>
        <v/>
      </c>
      <c r="AO425" s="16">
        <f>IF(P425="","",IF(P425&gt;0,1,0))</f>
        <v/>
      </c>
      <c r="AP425" s="16">
        <f>IF(Q425="","",IF(Q425&gt;0,1,0))</f>
        <v/>
      </c>
      <c r="AQ425" s="16">
        <f>IF(R425="","",IF(R425&gt;0,1,0))</f>
        <v/>
      </c>
      <c r="AR425" s="16">
        <f>IF(S425="","",IF(S425&gt;0,1,0))</f>
        <v/>
      </c>
      <c r="AS425" s="16">
        <f>IF(T425="","",IF(T425&gt;0,1,0))</f>
        <v/>
      </c>
      <c r="AT425" s="17">
        <f>IF(Z425="","",IF(AT424="",Z425,MAX(AT424,Z425)))</f>
        <v/>
      </c>
      <c r="AU425" s="17">
        <f>IF(AA425="","",IF(AU424="",AA425,MAX(AU424,AA425)))</f>
        <v/>
      </c>
      <c r="AV425" s="17">
        <f>IF(AB425="","",IF(AV424="",AB425,MAX(AV424,AB425)))</f>
        <v/>
      </c>
      <c r="AW425" s="17">
        <f>IF(AC425="","",IF(AW424="",AC425,MAX(AW424,AC425)))</f>
        <v/>
      </c>
      <c r="AX425" s="17">
        <f>IF(AD425="","",IF(AX424="",AD425,MAX(AX424,AD425)))</f>
        <v/>
      </c>
      <c r="AY425" s="17">
        <f>IF(Z425="","",AT425-Z425)</f>
        <v/>
      </c>
      <c r="AZ425" s="17">
        <f>IF(AA425="","",AU425-AA425)</f>
        <v/>
      </c>
      <c r="BA425" s="17">
        <f>IF(AB425="","",AV425-AB425)</f>
        <v/>
      </c>
      <c r="BB425" s="17">
        <f>IF(AC425="","",AW425-AC425)</f>
        <v/>
      </c>
      <c r="BC425" s="17">
        <f>IF(AD425="","",AX425-AD425)</f>
        <v/>
      </c>
      <c r="BD425" s="17">
        <f>IF(OR(AE425="",B425=""),"",SUMIFS($AE$2:AE425,$B$2:B425,B425))</f>
        <v/>
      </c>
      <c r="BE425" s="17">
        <f>IF(OR(AF425="",B425=""),"",SUMIFS($AF$2:AF425,$B$2:B425,B425))</f>
        <v/>
      </c>
      <c r="BF425" s="17">
        <f>IF(OR(AG425="",B425=""),"",SUMIFS($AG$2:AG425,$B$2:B425,B425))</f>
        <v/>
      </c>
      <c r="BG425" s="17">
        <f>IF(OR(AH425="",B425=""),"",SUMIFS($AH$2:AH425,$B$2:B425,B425))</f>
        <v/>
      </c>
      <c r="BH425" s="17">
        <f>IF(OR(AI425="",B425=""),"",SUMIFS($AI$2:AI425,$B$2:B425,B425))</f>
        <v/>
      </c>
      <c r="BI425" s="17">
        <f>IF(AJ425="","",IF(BI424="",AJ425,MAX(BI424,AJ425)))</f>
        <v/>
      </c>
      <c r="BJ425" s="17">
        <f>IF(AK425="","",IF(BJ424="",AK425,MAX(BJ424,AK425)))</f>
        <v/>
      </c>
      <c r="BK425" s="17">
        <f>IF(AL425="","",IF(BK424="",AL425,MAX(BK424,AL425)))</f>
        <v/>
      </c>
      <c r="BL425" s="17">
        <f>IF(AM425="","",IF(BL424="",AM425,MAX(BL424,AM425)))</f>
        <v/>
      </c>
      <c r="BM425" s="17">
        <f>IF(AN425="","",IF(BM424="",AN425,MAX(BM424,AN425)))</f>
        <v/>
      </c>
      <c r="BN425" s="17">
        <f>IF(AJ425="","",BI425-AJ425)</f>
        <v/>
      </c>
      <c r="BO425" s="17">
        <f>IF(AK425="","",BJ425-AK425)</f>
        <v/>
      </c>
      <c r="BP425" s="17">
        <f>IF(AL425="","",BK425-AL425)</f>
        <v/>
      </c>
      <c r="BQ425" s="17">
        <f>IF(AM425="","",BL425-AM425)</f>
        <v/>
      </c>
      <c r="BR425" s="17">
        <f>IF(AN425="","",BM425-AN425)</f>
        <v/>
      </c>
    </row>
    <row r="426">
      <c r="A426">
        <f>ROW()-1</f>
        <v/>
      </c>
      <c r="B426" s="9" t="n"/>
      <c r="C426" s="12" t="n"/>
      <c r="D426" s="11">
        <f>IF(B426="","",CHOOSE(WEEKDAY(B426,2),"Lu","Ma","Mi","Jo","Vi","Sa","Du"))</f>
        <v/>
      </c>
      <c r="E426" s="11">
        <f>IF(OR(B426="",C426=""),"",IF(OR(WEEKDAY(B426,2)=1,WEEKDAY(B426,2)=5),"D",IF(AND(C426&gt;=TIME(15,30,0),C426&lt;TIME(16,30,0)),"C",IF(AND(AND(WEEKDAY(B426,2)&gt;=2,WEEKDAY(B426,2)&lt;=4),C426&gt;=TIME(16,35,0),C426&lt;TIME(17,0,0)),"A1",IF(AND(AND(WEEKDAY(B426,2)&gt;=2,WEEKDAY(B426,2)&lt;=4),C426&gt;=TIME(17,0,0),C426&lt;TIME(18,0,0)),"A2",IF(AND(AND(WEEKDAY(B426,2)&gt;=2,WEEKDAY(B426,2)&lt;=4),C426&gt;=TIME(18,0,0),C426&lt;TIME(19,0,0)),"A3",IF(AND(AND(WEEKDAY(B426,2)&gt;=2,WEEKDAY(B426,2)&lt;=4),C426&gt;=TIME(22,0,0),C426&lt;TIME(22,45,0)),"B","Other")))))))</f>
        <v/>
      </c>
      <c r="F426" s="12" t="n"/>
      <c r="G426" s="12" t="n"/>
      <c r="H426" s="12" t="n"/>
      <c r="I426" s="12" t="n"/>
      <c r="J426" s="13" t="n"/>
      <c r="K426" s="13" t="n"/>
      <c r="L426" s="13" t="n"/>
      <c r="M426" s="13" t="n"/>
      <c r="N426" s="12" t="n"/>
      <c r="O426" s="12" t="n"/>
      <c r="P426" s="14">
        <f>IF(N426="","",IF(N426="SL",-1,K426/J426))</f>
        <v/>
      </c>
      <c r="Q426" s="14">
        <f>IF(N426="","",IF(OR(N426="SL",N426="TP0"),-1,L426/J426))</f>
        <v/>
      </c>
      <c r="R426" s="14">
        <f>IF(N426="","",IF(N426="TP2",M426/J426,-1))</f>
        <v/>
      </c>
      <c r="S426" s="14">
        <f>IF(N426="","",IF(N426="SL",-1,IF(N426="TP0",0.5*K426/J426,0.5*(K426+L426)/J426)))</f>
        <v/>
      </c>
      <c r="T426" s="14">
        <f>IF(N426="","",IF(N426="SL",-1,IF(N426="TP0",0.5*K426/J426-0.5,0.5*(K426+L426)/J426)))</f>
        <v/>
      </c>
      <c r="U426" s="15">
        <f>IF(P426="","",P426*J426/100*Config!$B$4)</f>
        <v/>
      </c>
      <c r="V426" s="15">
        <f>IF(Q426="","",Q426*J426/100*Config!$B$4)</f>
        <v/>
      </c>
      <c r="W426" s="15">
        <f>IF(R426="","",R426*J426/100*Config!$B$4)</f>
        <v/>
      </c>
      <c r="X426" s="15">
        <f>IF(S426="","",S426*J426/100*Config!$B$4)</f>
        <v/>
      </c>
      <c r="Y426" s="15">
        <f>IF(T426="","",T426*J426/100*Config!$B$4)</f>
        <v/>
      </c>
      <c r="Z426" s="15">
        <f>IF(U426="","",Config!$B$4 + SUM($U$2:U426))</f>
        <v/>
      </c>
      <c r="AA426" s="15">
        <f>IF(V426="","",Config!$B$4 + SUM($V$2:V426))</f>
        <v/>
      </c>
      <c r="AB426" s="15">
        <f>IF(W426="","",Config!$B$4 + SUM($W$2:W426))</f>
        <v/>
      </c>
      <c r="AC426" s="15">
        <f>IF(X426="","",Config!$B$4 + SUM($X$2:X426))</f>
        <v/>
      </c>
      <c r="AD426" s="15">
        <f>IF(Y426="","",Config!$B$4 + SUM($Y$2:Y426))</f>
        <v/>
      </c>
      <c r="AE426" s="15">
        <f>IF(P426="","",P426*J426/100*Config!$B$11)</f>
        <v/>
      </c>
      <c r="AF426" s="15">
        <f>IF(Q426="","",Q426*J426/100*Config!$B$11)</f>
        <v/>
      </c>
      <c r="AG426" s="15">
        <f>IF(R426="","",R426*J426/100*Config!$B$11)</f>
        <v/>
      </c>
      <c r="AH426" s="15">
        <f>IF(S426="","",S426*J426/100*Config!$B$11)</f>
        <v/>
      </c>
      <c r="AI426" s="15">
        <f>IF(T426="","",T426*J426/100*Config!$B$11)</f>
        <v/>
      </c>
      <c r="AJ426" s="15">
        <f>IF(AE426="","",Config!$B$9 + SUM($AE$2:AE426))</f>
        <v/>
      </c>
      <c r="AK426" s="15">
        <f>IF(AF426="","",Config!$B$9 + SUM($AF$2:AF426))</f>
        <v/>
      </c>
      <c r="AL426" s="15">
        <f>IF(AG426="","",Config!$B$9 + SUM($AG$2:AG426))</f>
        <v/>
      </c>
      <c r="AM426" s="15">
        <f>IF(AH426="","",Config!$B$9 + SUM($AH$2:AH426))</f>
        <v/>
      </c>
      <c r="AN426" s="15">
        <f>IF(AI426="","",Config!$B$9 + SUM($AI$2:AI426))</f>
        <v/>
      </c>
      <c r="AO426" s="16">
        <f>IF(P426="","",IF(P426&gt;0,1,0))</f>
        <v/>
      </c>
      <c r="AP426" s="16">
        <f>IF(Q426="","",IF(Q426&gt;0,1,0))</f>
        <v/>
      </c>
      <c r="AQ426" s="16">
        <f>IF(R426="","",IF(R426&gt;0,1,0))</f>
        <v/>
      </c>
      <c r="AR426" s="16">
        <f>IF(S426="","",IF(S426&gt;0,1,0))</f>
        <v/>
      </c>
      <c r="AS426" s="16">
        <f>IF(T426="","",IF(T426&gt;0,1,0))</f>
        <v/>
      </c>
      <c r="AT426" s="17">
        <f>IF(Z426="","",IF(AT425="",Z426,MAX(AT425,Z426)))</f>
        <v/>
      </c>
      <c r="AU426" s="17">
        <f>IF(AA426="","",IF(AU425="",AA426,MAX(AU425,AA426)))</f>
        <v/>
      </c>
      <c r="AV426" s="17">
        <f>IF(AB426="","",IF(AV425="",AB426,MAX(AV425,AB426)))</f>
        <v/>
      </c>
      <c r="AW426" s="17">
        <f>IF(AC426="","",IF(AW425="",AC426,MAX(AW425,AC426)))</f>
        <v/>
      </c>
      <c r="AX426" s="17">
        <f>IF(AD426="","",IF(AX425="",AD426,MAX(AX425,AD426)))</f>
        <v/>
      </c>
      <c r="AY426" s="17">
        <f>IF(Z426="","",AT426-Z426)</f>
        <v/>
      </c>
      <c r="AZ426" s="17">
        <f>IF(AA426="","",AU426-AA426)</f>
        <v/>
      </c>
      <c r="BA426" s="17">
        <f>IF(AB426="","",AV426-AB426)</f>
        <v/>
      </c>
      <c r="BB426" s="17">
        <f>IF(AC426="","",AW426-AC426)</f>
        <v/>
      </c>
      <c r="BC426" s="17">
        <f>IF(AD426="","",AX426-AD426)</f>
        <v/>
      </c>
      <c r="BD426" s="17">
        <f>IF(OR(AE426="",B426=""),"",SUMIFS($AE$2:AE426,$B$2:B426,B426))</f>
        <v/>
      </c>
      <c r="BE426" s="17">
        <f>IF(OR(AF426="",B426=""),"",SUMIFS($AF$2:AF426,$B$2:B426,B426))</f>
        <v/>
      </c>
      <c r="BF426" s="17">
        <f>IF(OR(AG426="",B426=""),"",SUMIFS($AG$2:AG426,$B$2:B426,B426))</f>
        <v/>
      </c>
      <c r="BG426" s="17">
        <f>IF(OR(AH426="",B426=""),"",SUMIFS($AH$2:AH426,$B$2:B426,B426))</f>
        <v/>
      </c>
      <c r="BH426" s="17">
        <f>IF(OR(AI426="",B426=""),"",SUMIFS($AI$2:AI426,$B$2:B426,B426))</f>
        <v/>
      </c>
      <c r="BI426" s="17">
        <f>IF(AJ426="","",IF(BI425="",AJ426,MAX(BI425,AJ426)))</f>
        <v/>
      </c>
      <c r="BJ426" s="17">
        <f>IF(AK426="","",IF(BJ425="",AK426,MAX(BJ425,AK426)))</f>
        <v/>
      </c>
      <c r="BK426" s="17">
        <f>IF(AL426="","",IF(BK425="",AL426,MAX(BK425,AL426)))</f>
        <v/>
      </c>
      <c r="BL426" s="17">
        <f>IF(AM426="","",IF(BL425="",AM426,MAX(BL425,AM426)))</f>
        <v/>
      </c>
      <c r="BM426" s="17">
        <f>IF(AN426="","",IF(BM425="",AN426,MAX(BM425,AN426)))</f>
        <v/>
      </c>
      <c r="BN426" s="17">
        <f>IF(AJ426="","",BI426-AJ426)</f>
        <v/>
      </c>
      <c r="BO426" s="17">
        <f>IF(AK426="","",BJ426-AK426)</f>
        <v/>
      </c>
      <c r="BP426" s="17">
        <f>IF(AL426="","",BK426-AL426)</f>
        <v/>
      </c>
      <c r="BQ426" s="17">
        <f>IF(AM426="","",BL426-AM426)</f>
        <v/>
      </c>
      <c r="BR426" s="17">
        <f>IF(AN426="","",BM426-AN426)</f>
        <v/>
      </c>
    </row>
    <row r="427">
      <c r="A427">
        <f>ROW()-1</f>
        <v/>
      </c>
      <c r="B427" s="9" t="n"/>
      <c r="C427" s="12" t="n"/>
      <c r="D427" s="11">
        <f>IF(B427="","",CHOOSE(WEEKDAY(B427,2),"Lu","Ma","Mi","Jo","Vi","Sa","Du"))</f>
        <v/>
      </c>
      <c r="E427" s="11">
        <f>IF(OR(B427="",C427=""),"",IF(OR(WEEKDAY(B427,2)=1,WEEKDAY(B427,2)=5),"D",IF(AND(C427&gt;=TIME(15,30,0),C427&lt;TIME(16,30,0)),"C",IF(AND(AND(WEEKDAY(B427,2)&gt;=2,WEEKDAY(B427,2)&lt;=4),C427&gt;=TIME(16,35,0),C427&lt;TIME(17,0,0)),"A1",IF(AND(AND(WEEKDAY(B427,2)&gt;=2,WEEKDAY(B427,2)&lt;=4),C427&gt;=TIME(17,0,0),C427&lt;TIME(18,0,0)),"A2",IF(AND(AND(WEEKDAY(B427,2)&gt;=2,WEEKDAY(B427,2)&lt;=4),C427&gt;=TIME(18,0,0),C427&lt;TIME(19,0,0)),"A3",IF(AND(AND(WEEKDAY(B427,2)&gt;=2,WEEKDAY(B427,2)&lt;=4),C427&gt;=TIME(22,0,0),C427&lt;TIME(22,45,0)),"B","Other")))))))</f>
        <v/>
      </c>
      <c r="F427" s="12" t="n"/>
      <c r="G427" s="12" t="n"/>
      <c r="H427" s="12" t="n"/>
      <c r="I427" s="12" t="n"/>
      <c r="J427" s="13" t="n"/>
      <c r="K427" s="13" t="n"/>
      <c r="L427" s="13" t="n"/>
      <c r="M427" s="13" t="n"/>
      <c r="N427" s="12" t="n"/>
      <c r="O427" s="12" t="n"/>
      <c r="P427" s="14">
        <f>IF(N427="","",IF(N427="SL",-1,K427/J427))</f>
        <v/>
      </c>
      <c r="Q427" s="14">
        <f>IF(N427="","",IF(OR(N427="SL",N427="TP0"),-1,L427/J427))</f>
        <v/>
      </c>
      <c r="R427" s="14">
        <f>IF(N427="","",IF(N427="TP2",M427/J427,-1))</f>
        <v/>
      </c>
      <c r="S427" s="14">
        <f>IF(N427="","",IF(N427="SL",-1,IF(N427="TP0",0.5*K427/J427,0.5*(K427+L427)/J427)))</f>
        <v/>
      </c>
      <c r="T427" s="14">
        <f>IF(N427="","",IF(N427="SL",-1,IF(N427="TP0",0.5*K427/J427-0.5,0.5*(K427+L427)/J427)))</f>
        <v/>
      </c>
      <c r="U427" s="15">
        <f>IF(P427="","",P427*J427/100*Config!$B$4)</f>
        <v/>
      </c>
      <c r="V427" s="15">
        <f>IF(Q427="","",Q427*J427/100*Config!$B$4)</f>
        <v/>
      </c>
      <c r="W427" s="15">
        <f>IF(R427="","",R427*J427/100*Config!$B$4)</f>
        <v/>
      </c>
      <c r="X427" s="15">
        <f>IF(S427="","",S427*J427/100*Config!$B$4)</f>
        <v/>
      </c>
      <c r="Y427" s="15">
        <f>IF(T427="","",T427*J427/100*Config!$B$4)</f>
        <v/>
      </c>
      <c r="Z427" s="15">
        <f>IF(U427="","",Config!$B$4 + SUM($U$2:U427))</f>
        <v/>
      </c>
      <c r="AA427" s="15">
        <f>IF(V427="","",Config!$B$4 + SUM($V$2:V427))</f>
        <v/>
      </c>
      <c r="AB427" s="15">
        <f>IF(W427="","",Config!$B$4 + SUM($W$2:W427))</f>
        <v/>
      </c>
      <c r="AC427" s="15">
        <f>IF(X427="","",Config!$B$4 + SUM($X$2:X427))</f>
        <v/>
      </c>
      <c r="AD427" s="15">
        <f>IF(Y427="","",Config!$B$4 + SUM($Y$2:Y427))</f>
        <v/>
      </c>
      <c r="AE427" s="15">
        <f>IF(P427="","",P427*J427/100*Config!$B$11)</f>
        <v/>
      </c>
      <c r="AF427" s="15">
        <f>IF(Q427="","",Q427*J427/100*Config!$B$11)</f>
        <v/>
      </c>
      <c r="AG427" s="15">
        <f>IF(R427="","",R427*J427/100*Config!$B$11)</f>
        <v/>
      </c>
      <c r="AH427" s="15">
        <f>IF(S427="","",S427*J427/100*Config!$B$11)</f>
        <v/>
      </c>
      <c r="AI427" s="15">
        <f>IF(T427="","",T427*J427/100*Config!$B$11)</f>
        <v/>
      </c>
      <c r="AJ427" s="15">
        <f>IF(AE427="","",Config!$B$9 + SUM($AE$2:AE427))</f>
        <v/>
      </c>
      <c r="AK427" s="15">
        <f>IF(AF427="","",Config!$B$9 + SUM($AF$2:AF427))</f>
        <v/>
      </c>
      <c r="AL427" s="15">
        <f>IF(AG427="","",Config!$B$9 + SUM($AG$2:AG427))</f>
        <v/>
      </c>
      <c r="AM427" s="15">
        <f>IF(AH427="","",Config!$B$9 + SUM($AH$2:AH427))</f>
        <v/>
      </c>
      <c r="AN427" s="15">
        <f>IF(AI427="","",Config!$B$9 + SUM($AI$2:AI427))</f>
        <v/>
      </c>
      <c r="AO427" s="16">
        <f>IF(P427="","",IF(P427&gt;0,1,0))</f>
        <v/>
      </c>
      <c r="AP427" s="16">
        <f>IF(Q427="","",IF(Q427&gt;0,1,0))</f>
        <v/>
      </c>
      <c r="AQ427" s="16">
        <f>IF(R427="","",IF(R427&gt;0,1,0))</f>
        <v/>
      </c>
      <c r="AR427" s="16">
        <f>IF(S427="","",IF(S427&gt;0,1,0))</f>
        <v/>
      </c>
      <c r="AS427" s="16">
        <f>IF(T427="","",IF(T427&gt;0,1,0))</f>
        <v/>
      </c>
      <c r="AT427" s="17">
        <f>IF(Z427="","",IF(AT426="",Z427,MAX(AT426,Z427)))</f>
        <v/>
      </c>
      <c r="AU427" s="17">
        <f>IF(AA427="","",IF(AU426="",AA427,MAX(AU426,AA427)))</f>
        <v/>
      </c>
      <c r="AV427" s="17">
        <f>IF(AB427="","",IF(AV426="",AB427,MAX(AV426,AB427)))</f>
        <v/>
      </c>
      <c r="AW427" s="17">
        <f>IF(AC427="","",IF(AW426="",AC427,MAX(AW426,AC427)))</f>
        <v/>
      </c>
      <c r="AX427" s="17">
        <f>IF(AD427="","",IF(AX426="",AD427,MAX(AX426,AD427)))</f>
        <v/>
      </c>
      <c r="AY427" s="17">
        <f>IF(Z427="","",AT427-Z427)</f>
        <v/>
      </c>
      <c r="AZ427" s="17">
        <f>IF(AA427="","",AU427-AA427)</f>
        <v/>
      </c>
      <c r="BA427" s="17">
        <f>IF(AB427="","",AV427-AB427)</f>
        <v/>
      </c>
      <c r="BB427" s="17">
        <f>IF(AC427="","",AW427-AC427)</f>
        <v/>
      </c>
      <c r="BC427" s="17">
        <f>IF(AD427="","",AX427-AD427)</f>
        <v/>
      </c>
      <c r="BD427" s="17">
        <f>IF(OR(AE427="",B427=""),"",SUMIFS($AE$2:AE427,$B$2:B427,B427))</f>
        <v/>
      </c>
      <c r="BE427" s="17">
        <f>IF(OR(AF427="",B427=""),"",SUMIFS($AF$2:AF427,$B$2:B427,B427))</f>
        <v/>
      </c>
      <c r="BF427" s="17">
        <f>IF(OR(AG427="",B427=""),"",SUMIFS($AG$2:AG427,$B$2:B427,B427))</f>
        <v/>
      </c>
      <c r="BG427" s="17">
        <f>IF(OR(AH427="",B427=""),"",SUMIFS($AH$2:AH427,$B$2:B427,B427))</f>
        <v/>
      </c>
      <c r="BH427" s="17">
        <f>IF(OR(AI427="",B427=""),"",SUMIFS($AI$2:AI427,$B$2:B427,B427))</f>
        <v/>
      </c>
      <c r="BI427" s="17">
        <f>IF(AJ427="","",IF(BI426="",AJ427,MAX(BI426,AJ427)))</f>
        <v/>
      </c>
      <c r="BJ427" s="17">
        <f>IF(AK427="","",IF(BJ426="",AK427,MAX(BJ426,AK427)))</f>
        <v/>
      </c>
      <c r="BK427" s="17">
        <f>IF(AL427="","",IF(BK426="",AL427,MAX(BK426,AL427)))</f>
        <v/>
      </c>
      <c r="BL427" s="17">
        <f>IF(AM427="","",IF(BL426="",AM427,MAX(BL426,AM427)))</f>
        <v/>
      </c>
      <c r="BM427" s="17">
        <f>IF(AN427="","",IF(BM426="",AN427,MAX(BM426,AN427)))</f>
        <v/>
      </c>
      <c r="BN427" s="17">
        <f>IF(AJ427="","",BI427-AJ427)</f>
        <v/>
      </c>
      <c r="BO427" s="17">
        <f>IF(AK427="","",BJ427-AK427)</f>
        <v/>
      </c>
      <c r="BP427" s="17">
        <f>IF(AL427="","",BK427-AL427)</f>
        <v/>
      </c>
      <c r="BQ427" s="17">
        <f>IF(AM427="","",BL427-AM427)</f>
        <v/>
      </c>
      <c r="BR427" s="17">
        <f>IF(AN427="","",BM427-AN427)</f>
        <v/>
      </c>
    </row>
    <row r="428">
      <c r="A428">
        <f>ROW()-1</f>
        <v/>
      </c>
      <c r="B428" s="9" t="n"/>
      <c r="C428" s="12" t="n"/>
      <c r="D428" s="11">
        <f>IF(B428="","",CHOOSE(WEEKDAY(B428,2),"Lu","Ma","Mi","Jo","Vi","Sa","Du"))</f>
        <v/>
      </c>
      <c r="E428" s="11">
        <f>IF(OR(B428="",C428=""),"",IF(OR(WEEKDAY(B428,2)=1,WEEKDAY(B428,2)=5),"D",IF(AND(C428&gt;=TIME(15,30,0),C428&lt;TIME(16,30,0)),"C",IF(AND(AND(WEEKDAY(B428,2)&gt;=2,WEEKDAY(B428,2)&lt;=4),C428&gt;=TIME(16,35,0),C428&lt;TIME(17,0,0)),"A1",IF(AND(AND(WEEKDAY(B428,2)&gt;=2,WEEKDAY(B428,2)&lt;=4),C428&gt;=TIME(17,0,0),C428&lt;TIME(18,0,0)),"A2",IF(AND(AND(WEEKDAY(B428,2)&gt;=2,WEEKDAY(B428,2)&lt;=4),C428&gt;=TIME(18,0,0),C428&lt;TIME(19,0,0)),"A3",IF(AND(AND(WEEKDAY(B428,2)&gt;=2,WEEKDAY(B428,2)&lt;=4),C428&gt;=TIME(22,0,0),C428&lt;TIME(22,45,0)),"B","Other")))))))</f>
        <v/>
      </c>
      <c r="F428" s="12" t="n"/>
      <c r="G428" s="12" t="n"/>
      <c r="H428" s="12" t="n"/>
      <c r="I428" s="12" t="n"/>
      <c r="J428" s="13" t="n"/>
      <c r="K428" s="13" t="n"/>
      <c r="L428" s="13" t="n"/>
      <c r="M428" s="13" t="n"/>
      <c r="N428" s="12" t="n"/>
      <c r="O428" s="12" t="n"/>
      <c r="P428" s="14">
        <f>IF(N428="","",IF(N428="SL",-1,K428/J428))</f>
        <v/>
      </c>
      <c r="Q428" s="14">
        <f>IF(N428="","",IF(OR(N428="SL",N428="TP0"),-1,L428/J428))</f>
        <v/>
      </c>
      <c r="R428" s="14">
        <f>IF(N428="","",IF(N428="TP2",M428/J428,-1))</f>
        <v/>
      </c>
      <c r="S428" s="14">
        <f>IF(N428="","",IF(N428="SL",-1,IF(N428="TP0",0.5*K428/J428,0.5*(K428+L428)/J428)))</f>
        <v/>
      </c>
      <c r="T428" s="14">
        <f>IF(N428="","",IF(N428="SL",-1,IF(N428="TP0",0.5*K428/J428-0.5,0.5*(K428+L428)/J428)))</f>
        <v/>
      </c>
      <c r="U428" s="15">
        <f>IF(P428="","",P428*J428/100*Config!$B$4)</f>
        <v/>
      </c>
      <c r="V428" s="15">
        <f>IF(Q428="","",Q428*J428/100*Config!$B$4)</f>
        <v/>
      </c>
      <c r="W428" s="15">
        <f>IF(R428="","",R428*J428/100*Config!$B$4)</f>
        <v/>
      </c>
      <c r="X428" s="15">
        <f>IF(S428="","",S428*J428/100*Config!$B$4)</f>
        <v/>
      </c>
      <c r="Y428" s="15">
        <f>IF(T428="","",T428*J428/100*Config!$B$4)</f>
        <v/>
      </c>
      <c r="Z428" s="15">
        <f>IF(U428="","",Config!$B$4 + SUM($U$2:U428))</f>
        <v/>
      </c>
      <c r="AA428" s="15">
        <f>IF(V428="","",Config!$B$4 + SUM($V$2:V428))</f>
        <v/>
      </c>
      <c r="AB428" s="15">
        <f>IF(W428="","",Config!$B$4 + SUM($W$2:W428))</f>
        <v/>
      </c>
      <c r="AC428" s="15">
        <f>IF(X428="","",Config!$B$4 + SUM($X$2:X428))</f>
        <v/>
      </c>
      <c r="AD428" s="15">
        <f>IF(Y428="","",Config!$B$4 + SUM($Y$2:Y428))</f>
        <v/>
      </c>
      <c r="AE428" s="15">
        <f>IF(P428="","",P428*J428/100*Config!$B$11)</f>
        <v/>
      </c>
      <c r="AF428" s="15">
        <f>IF(Q428="","",Q428*J428/100*Config!$B$11)</f>
        <v/>
      </c>
      <c r="AG428" s="15">
        <f>IF(R428="","",R428*J428/100*Config!$B$11)</f>
        <v/>
      </c>
      <c r="AH428" s="15">
        <f>IF(S428="","",S428*J428/100*Config!$B$11)</f>
        <v/>
      </c>
      <c r="AI428" s="15">
        <f>IF(T428="","",T428*J428/100*Config!$B$11)</f>
        <v/>
      </c>
      <c r="AJ428" s="15">
        <f>IF(AE428="","",Config!$B$9 + SUM($AE$2:AE428))</f>
        <v/>
      </c>
      <c r="AK428" s="15">
        <f>IF(AF428="","",Config!$B$9 + SUM($AF$2:AF428))</f>
        <v/>
      </c>
      <c r="AL428" s="15">
        <f>IF(AG428="","",Config!$B$9 + SUM($AG$2:AG428))</f>
        <v/>
      </c>
      <c r="AM428" s="15">
        <f>IF(AH428="","",Config!$B$9 + SUM($AH$2:AH428))</f>
        <v/>
      </c>
      <c r="AN428" s="15">
        <f>IF(AI428="","",Config!$B$9 + SUM($AI$2:AI428))</f>
        <v/>
      </c>
      <c r="AO428" s="16">
        <f>IF(P428="","",IF(P428&gt;0,1,0))</f>
        <v/>
      </c>
      <c r="AP428" s="16">
        <f>IF(Q428="","",IF(Q428&gt;0,1,0))</f>
        <v/>
      </c>
      <c r="AQ428" s="16">
        <f>IF(R428="","",IF(R428&gt;0,1,0))</f>
        <v/>
      </c>
      <c r="AR428" s="16">
        <f>IF(S428="","",IF(S428&gt;0,1,0))</f>
        <v/>
      </c>
      <c r="AS428" s="16">
        <f>IF(T428="","",IF(T428&gt;0,1,0))</f>
        <v/>
      </c>
      <c r="AT428" s="17">
        <f>IF(Z428="","",IF(AT427="",Z428,MAX(AT427,Z428)))</f>
        <v/>
      </c>
      <c r="AU428" s="17">
        <f>IF(AA428="","",IF(AU427="",AA428,MAX(AU427,AA428)))</f>
        <v/>
      </c>
      <c r="AV428" s="17">
        <f>IF(AB428="","",IF(AV427="",AB428,MAX(AV427,AB428)))</f>
        <v/>
      </c>
      <c r="AW428" s="17">
        <f>IF(AC428="","",IF(AW427="",AC428,MAX(AW427,AC428)))</f>
        <v/>
      </c>
      <c r="AX428" s="17">
        <f>IF(AD428="","",IF(AX427="",AD428,MAX(AX427,AD428)))</f>
        <v/>
      </c>
      <c r="AY428" s="17">
        <f>IF(Z428="","",AT428-Z428)</f>
        <v/>
      </c>
      <c r="AZ428" s="17">
        <f>IF(AA428="","",AU428-AA428)</f>
        <v/>
      </c>
      <c r="BA428" s="17">
        <f>IF(AB428="","",AV428-AB428)</f>
        <v/>
      </c>
      <c r="BB428" s="17">
        <f>IF(AC428="","",AW428-AC428)</f>
        <v/>
      </c>
      <c r="BC428" s="17">
        <f>IF(AD428="","",AX428-AD428)</f>
        <v/>
      </c>
      <c r="BD428" s="17">
        <f>IF(OR(AE428="",B428=""),"",SUMIFS($AE$2:AE428,$B$2:B428,B428))</f>
        <v/>
      </c>
      <c r="BE428" s="17">
        <f>IF(OR(AF428="",B428=""),"",SUMIFS($AF$2:AF428,$B$2:B428,B428))</f>
        <v/>
      </c>
      <c r="BF428" s="17">
        <f>IF(OR(AG428="",B428=""),"",SUMIFS($AG$2:AG428,$B$2:B428,B428))</f>
        <v/>
      </c>
      <c r="BG428" s="17">
        <f>IF(OR(AH428="",B428=""),"",SUMIFS($AH$2:AH428,$B$2:B428,B428))</f>
        <v/>
      </c>
      <c r="BH428" s="17">
        <f>IF(OR(AI428="",B428=""),"",SUMIFS($AI$2:AI428,$B$2:B428,B428))</f>
        <v/>
      </c>
      <c r="BI428" s="17">
        <f>IF(AJ428="","",IF(BI427="",AJ428,MAX(BI427,AJ428)))</f>
        <v/>
      </c>
      <c r="BJ428" s="17">
        <f>IF(AK428="","",IF(BJ427="",AK428,MAX(BJ427,AK428)))</f>
        <v/>
      </c>
      <c r="BK428" s="17">
        <f>IF(AL428="","",IF(BK427="",AL428,MAX(BK427,AL428)))</f>
        <v/>
      </c>
      <c r="BL428" s="17">
        <f>IF(AM428="","",IF(BL427="",AM428,MAX(BL427,AM428)))</f>
        <v/>
      </c>
      <c r="BM428" s="17">
        <f>IF(AN428="","",IF(BM427="",AN428,MAX(BM427,AN428)))</f>
        <v/>
      </c>
      <c r="BN428" s="17">
        <f>IF(AJ428="","",BI428-AJ428)</f>
        <v/>
      </c>
      <c r="BO428" s="17">
        <f>IF(AK428="","",BJ428-AK428)</f>
        <v/>
      </c>
      <c r="BP428" s="17">
        <f>IF(AL428="","",BK428-AL428)</f>
        <v/>
      </c>
      <c r="BQ428" s="17">
        <f>IF(AM428="","",BL428-AM428)</f>
        <v/>
      </c>
      <c r="BR428" s="17">
        <f>IF(AN428="","",BM428-AN428)</f>
        <v/>
      </c>
    </row>
    <row r="429">
      <c r="A429">
        <f>ROW()-1</f>
        <v/>
      </c>
      <c r="B429" s="9" t="n"/>
      <c r="C429" s="12" t="n"/>
      <c r="D429" s="11">
        <f>IF(B429="","",CHOOSE(WEEKDAY(B429,2),"Lu","Ma","Mi","Jo","Vi","Sa","Du"))</f>
        <v/>
      </c>
      <c r="E429" s="11">
        <f>IF(OR(B429="",C429=""),"",IF(OR(WEEKDAY(B429,2)=1,WEEKDAY(B429,2)=5),"D",IF(AND(C429&gt;=TIME(15,30,0),C429&lt;TIME(16,30,0)),"C",IF(AND(AND(WEEKDAY(B429,2)&gt;=2,WEEKDAY(B429,2)&lt;=4),C429&gt;=TIME(16,35,0),C429&lt;TIME(17,0,0)),"A1",IF(AND(AND(WEEKDAY(B429,2)&gt;=2,WEEKDAY(B429,2)&lt;=4),C429&gt;=TIME(17,0,0),C429&lt;TIME(18,0,0)),"A2",IF(AND(AND(WEEKDAY(B429,2)&gt;=2,WEEKDAY(B429,2)&lt;=4),C429&gt;=TIME(18,0,0),C429&lt;TIME(19,0,0)),"A3",IF(AND(AND(WEEKDAY(B429,2)&gt;=2,WEEKDAY(B429,2)&lt;=4),C429&gt;=TIME(22,0,0),C429&lt;TIME(22,45,0)),"B","Other")))))))</f>
        <v/>
      </c>
      <c r="F429" s="12" t="n"/>
      <c r="G429" s="12" t="n"/>
      <c r="H429" s="12" t="n"/>
      <c r="I429" s="12" t="n"/>
      <c r="J429" s="13" t="n"/>
      <c r="K429" s="13" t="n"/>
      <c r="L429" s="13" t="n"/>
      <c r="M429" s="13" t="n"/>
      <c r="N429" s="12" t="n"/>
      <c r="O429" s="12" t="n"/>
      <c r="P429" s="14">
        <f>IF(N429="","",IF(N429="SL",-1,K429/J429))</f>
        <v/>
      </c>
      <c r="Q429" s="14">
        <f>IF(N429="","",IF(OR(N429="SL",N429="TP0"),-1,L429/J429))</f>
        <v/>
      </c>
      <c r="R429" s="14">
        <f>IF(N429="","",IF(N429="TP2",M429/J429,-1))</f>
        <v/>
      </c>
      <c r="S429" s="14">
        <f>IF(N429="","",IF(N429="SL",-1,IF(N429="TP0",0.5*K429/J429,0.5*(K429+L429)/J429)))</f>
        <v/>
      </c>
      <c r="T429" s="14">
        <f>IF(N429="","",IF(N429="SL",-1,IF(N429="TP0",0.5*K429/J429-0.5,0.5*(K429+L429)/J429)))</f>
        <v/>
      </c>
      <c r="U429" s="15">
        <f>IF(P429="","",P429*J429/100*Config!$B$4)</f>
        <v/>
      </c>
      <c r="V429" s="15">
        <f>IF(Q429="","",Q429*J429/100*Config!$B$4)</f>
        <v/>
      </c>
      <c r="W429" s="15">
        <f>IF(R429="","",R429*J429/100*Config!$B$4)</f>
        <v/>
      </c>
      <c r="X429" s="15">
        <f>IF(S429="","",S429*J429/100*Config!$B$4)</f>
        <v/>
      </c>
      <c r="Y429" s="15">
        <f>IF(T429="","",T429*J429/100*Config!$B$4)</f>
        <v/>
      </c>
      <c r="Z429" s="15">
        <f>IF(U429="","",Config!$B$4 + SUM($U$2:U429))</f>
        <v/>
      </c>
      <c r="AA429" s="15">
        <f>IF(V429="","",Config!$B$4 + SUM($V$2:V429))</f>
        <v/>
      </c>
      <c r="AB429" s="15">
        <f>IF(W429="","",Config!$B$4 + SUM($W$2:W429))</f>
        <v/>
      </c>
      <c r="AC429" s="15">
        <f>IF(X429="","",Config!$B$4 + SUM($X$2:X429))</f>
        <v/>
      </c>
      <c r="AD429" s="15">
        <f>IF(Y429="","",Config!$B$4 + SUM($Y$2:Y429))</f>
        <v/>
      </c>
      <c r="AE429" s="15">
        <f>IF(P429="","",P429*J429/100*Config!$B$11)</f>
        <v/>
      </c>
      <c r="AF429" s="15">
        <f>IF(Q429="","",Q429*J429/100*Config!$B$11)</f>
        <v/>
      </c>
      <c r="AG429" s="15">
        <f>IF(R429="","",R429*J429/100*Config!$B$11)</f>
        <v/>
      </c>
      <c r="AH429" s="15">
        <f>IF(S429="","",S429*J429/100*Config!$B$11)</f>
        <v/>
      </c>
      <c r="AI429" s="15">
        <f>IF(T429="","",T429*J429/100*Config!$B$11)</f>
        <v/>
      </c>
      <c r="AJ429" s="15">
        <f>IF(AE429="","",Config!$B$9 + SUM($AE$2:AE429))</f>
        <v/>
      </c>
      <c r="AK429" s="15">
        <f>IF(AF429="","",Config!$B$9 + SUM($AF$2:AF429))</f>
        <v/>
      </c>
      <c r="AL429" s="15">
        <f>IF(AG429="","",Config!$B$9 + SUM($AG$2:AG429))</f>
        <v/>
      </c>
      <c r="AM429" s="15">
        <f>IF(AH429="","",Config!$B$9 + SUM($AH$2:AH429))</f>
        <v/>
      </c>
      <c r="AN429" s="15">
        <f>IF(AI429="","",Config!$B$9 + SUM($AI$2:AI429))</f>
        <v/>
      </c>
      <c r="AO429" s="16">
        <f>IF(P429="","",IF(P429&gt;0,1,0))</f>
        <v/>
      </c>
      <c r="AP429" s="16">
        <f>IF(Q429="","",IF(Q429&gt;0,1,0))</f>
        <v/>
      </c>
      <c r="AQ429" s="16">
        <f>IF(R429="","",IF(R429&gt;0,1,0))</f>
        <v/>
      </c>
      <c r="AR429" s="16">
        <f>IF(S429="","",IF(S429&gt;0,1,0))</f>
        <v/>
      </c>
      <c r="AS429" s="16">
        <f>IF(T429="","",IF(T429&gt;0,1,0))</f>
        <v/>
      </c>
      <c r="AT429" s="17">
        <f>IF(Z429="","",IF(AT428="",Z429,MAX(AT428,Z429)))</f>
        <v/>
      </c>
      <c r="AU429" s="17">
        <f>IF(AA429="","",IF(AU428="",AA429,MAX(AU428,AA429)))</f>
        <v/>
      </c>
      <c r="AV429" s="17">
        <f>IF(AB429="","",IF(AV428="",AB429,MAX(AV428,AB429)))</f>
        <v/>
      </c>
      <c r="AW429" s="17">
        <f>IF(AC429="","",IF(AW428="",AC429,MAX(AW428,AC429)))</f>
        <v/>
      </c>
      <c r="AX429" s="17">
        <f>IF(AD429="","",IF(AX428="",AD429,MAX(AX428,AD429)))</f>
        <v/>
      </c>
      <c r="AY429" s="17">
        <f>IF(Z429="","",AT429-Z429)</f>
        <v/>
      </c>
      <c r="AZ429" s="17">
        <f>IF(AA429="","",AU429-AA429)</f>
        <v/>
      </c>
      <c r="BA429" s="17">
        <f>IF(AB429="","",AV429-AB429)</f>
        <v/>
      </c>
      <c r="BB429" s="17">
        <f>IF(AC429="","",AW429-AC429)</f>
        <v/>
      </c>
      <c r="BC429" s="17">
        <f>IF(AD429="","",AX429-AD429)</f>
        <v/>
      </c>
      <c r="BD429" s="17">
        <f>IF(OR(AE429="",B429=""),"",SUMIFS($AE$2:AE429,$B$2:B429,B429))</f>
        <v/>
      </c>
      <c r="BE429" s="17">
        <f>IF(OR(AF429="",B429=""),"",SUMIFS($AF$2:AF429,$B$2:B429,B429))</f>
        <v/>
      </c>
      <c r="BF429" s="17">
        <f>IF(OR(AG429="",B429=""),"",SUMIFS($AG$2:AG429,$B$2:B429,B429))</f>
        <v/>
      </c>
      <c r="BG429" s="17">
        <f>IF(OR(AH429="",B429=""),"",SUMIFS($AH$2:AH429,$B$2:B429,B429))</f>
        <v/>
      </c>
      <c r="BH429" s="17">
        <f>IF(OR(AI429="",B429=""),"",SUMIFS($AI$2:AI429,$B$2:B429,B429))</f>
        <v/>
      </c>
      <c r="BI429" s="17">
        <f>IF(AJ429="","",IF(BI428="",AJ429,MAX(BI428,AJ429)))</f>
        <v/>
      </c>
      <c r="BJ429" s="17">
        <f>IF(AK429="","",IF(BJ428="",AK429,MAX(BJ428,AK429)))</f>
        <v/>
      </c>
      <c r="BK429" s="17">
        <f>IF(AL429="","",IF(BK428="",AL429,MAX(BK428,AL429)))</f>
        <v/>
      </c>
      <c r="BL429" s="17">
        <f>IF(AM429="","",IF(BL428="",AM429,MAX(BL428,AM429)))</f>
        <v/>
      </c>
      <c r="BM429" s="17">
        <f>IF(AN429="","",IF(BM428="",AN429,MAX(BM428,AN429)))</f>
        <v/>
      </c>
      <c r="BN429" s="17">
        <f>IF(AJ429="","",BI429-AJ429)</f>
        <v/>
      </c>
      <c r="BO429" s="17">
        <f>IF(AK429="","",BJ429-AK429)</f>
        <v/>
      </c>
      <c r="BP429" s="17">
        <f>IF(AL429="","",BK429-AL429)</f>
        <v/>
      </c>
      <c r="BQ429" s="17">
        <f>IF(AM429="","",BL429-AM429)</f>
        <v/>
      </c>
      <c r="BR429" s="17">
        <f>IF(AN429="","",BM429-AN429)</f>
        <v/>
      </c>
    </row>
    <row r="430">
      <c r="A430">
        <f>ROW()-1</f>
        <v/>
      </c>
      <c r="B430" s="9" t="n"/>
      <c r="C430" s="12" t="n"/>
      <c r="D430" s="11">
        <f>IF(B430="","",CHOOSE(WEEKDAY(B430,2),"Lu","Ma","Mi","Jo","Vi","Sa","Du"))</f>
        <v/>
      </c>
      <c r="E430" s="11">
        <f>IF(OR(B430="",C430=""),"",IF(OR(WEEKDAY(B430,2)=1,WEEKDAY(B430,2)=5),"D",IF(AND(C430&gt;=TIME(15,30,0),C430&lt;TIME(16,30,0)),"C",IF(AND(AND(WEEKDAY(B430,2)&gt;=2,WEEKDAY(B430,2)&lt;=4),C430&gt;=TIME(16,35,0),C430&lt;TIME(17,0,0)),"A1",IF(AND(AND(WEEKDAY(B430,2)&gt;=2,WEEKDAY(B430,2)&lt;=4),C430&gt;=TIME(17,0,0),C430&lt;TIME(18,0,0)),"A2",IF(AND(AND(WEEKDAY(B430,2)&gt;=2,WEEKDAY(B430,2)&lt;=4),C430&gt;=TIME(18,0,0),C430&lt;TIME(19,0,0)),"A3",IF(AND(AND(WEEKDAY(B430,2)&gt;=2,WEEKDAY(B430,2)&lt;=4),C430&gt;=TIME(22,0,0),C430&lt;TIME(22,45,0)),"B","Other")))))))</f>
        <v/>
      </c>
      <c r="F430" s="12" t="n"/>
      <c r="G430" s="12" t="n"/>
      <c r="H430" s="12" t="n"/>
      <c r="I430" s="12" t="n"/>
      <c r="J430" s="13" t="n"/>
      <c r="K430" s="13" t="n"/>
      <c r="L430" s="13" t="n"/>
      <c r="M430" s="13" t="n"/>
      <c r="N430" s="12" t="n"/>
      <c r="O430" s="12" t="n"/>
      <c r="P430" s="14">
        <f>IF(N430="","",IF(N430="SL",-1,K430/J430))</f>
        <v/>
      </c>
      <c r="Q430" s="14">
        <f>IF(N430="","",IF(OR(N430="SL",N430="TP0"),-1,L430/J430))</f>
        <v/>
      </c>
      <c r="R430" s="14">
        <f>IF(N430="","",IF(N430="TP2",M430/J430,-1))</f>
        <v/>
      </c>
      <c r="S430" s="14">
        <f>IF(N430="","",IF(N430="SL",-1,IF(N430="TP0",0.5*K430/J430,0.5*(K430+L430)/J430)))</f>
        <v/>
      </c>
      <c r="T430" s="14">
        <f>IF(N430="","",IF(N430="SL",-1,IF(N430="TP0",0.5*K430/J430-0.5,0.5*(K430+L430)/J430)))</f>
        <v/>
      </c>
      <c r="U430" s="15">
        <f>IF(P430="","",P430*J430/100*Config!$B$4)</f>
        <v/>
      </c>
      <c r="V430" s="15">
        <f>IF(Q430="","",Q430*J430/100*Config!$B$4)</f>
        <v/>
      </c>
      <c r="W430" s="15">
        <f>IF(R430="","",R430*J430/100*Config!$B$4)</f>
        <v/>
      </c>
      <c r="X430" s="15">
        <f>IF(S430="","",S430*J430/100*Config!$B$4)</f>
        <v/>
      </c>
      <c r="Y430" s="15">
        <f>IF(T430="","",T430*J430/100*Config!$B$4)</f>
        <v/>
      </c>
      <c r="Z430" s="15">
        <f>IF(U430="","",Config!$B$4 + SUM($U$2:U430))</f>
        <v/>
      </c>
      <c r="AA430" s="15">
        <f>IF(V430="","",Config!$B$4 + SUM($V$2:V430))</f>
        <v/>
      </c>
      <c r="AB430" s="15">
        <f>IF(W430="","",Config!$B$4 + SUM($W$2:W430))</f>
        <v/>
      </c>
      <c r="AC430" s="15">
        <f>IF(X430="","",Config!$B$4 + SUM($X$2:X430))</f>
        <v/>
      </c>
      <c r="AD430" s="15">
        <f>IF(Y430="","",Config!$B$4 + SUM($Y$2:Y430))</f>
        <v/>
      </c>
      <c r="AE430" s="15">
        <f>IF(P430="","",P430*J430/100*Config!$B$11)</f>
        <v/>
      </c>
      <c r="AF430" s="15">
        <f>IF(Q430="","",Q430*J430/100*Config!$B$11)</f>
        <v/>
      </c>
      <c r="AG430" s="15">
        <f>IF(R430="","",R430*J430/100*Config!$B$11)</f>
        <v/>
      </c>
      <c r="AH430" s="15">
        <f>IF(S430="","",S430*J430/100*Config!$B$11)</f>
        <v/>
      </c>
      <c r="AI430" s="15">
        <f>IF(T430="","",T430*J430/100*Config!$B$11)</f>
        <v/>
      </c>
      <c r="AJ430" s="15">
        <f>IF(AE430="","",Config!$B$9 + SUM($AE$2:AE430))</f>
        <v/>
      </c>
      <c r="AK430" s="15">
        <f>IF(AF430="","",Config!$B$9 + SUM($AF$2:AF430))</f>
        <v/>
      </c>
      <c r="AL430" s="15">
        <f>IF(AG430="","",Config!$B$9 + SUM($AG$2:AG430))</f>
        <v/>
      </c>
      <c r="AM430" s="15">
        <f>IF(AH430="","",Config!$B$9 + SUM($AH$2:AH430))</f>
        <v/>
      </c>
      <c r="AN430" s="15">
        <f>IF(AI430="","",Config!$B$9 + SUM($AI$2:AI430))</f>
        <v/>
      </c>
      <c r="AO430" s="16">
        <f>IF(P430="","",IF(P430&gt;0,1,0))</f>
        <v/>
      </c>
      <c r="AP430" s="16">
        <f>IF(Q430="","",IF(Q430&gt;0,1,0))</f>
        <v/>
      </c>
      <c r="AQ430" s="16">
        <f>IF(R430="","",IF(R430&gt;0,1,0))</f>
        <v/>
      </c>
      <c r="AR430" s="16">
        <f>IF(S430="","",IF(S430&gt;0,1,0))</f>
        <v/>
      </c>
      <c r="AS430" s="16">
        <f>IF(T430="","",IF(T430&gt;0,1,0))</f>
        <v/>
      </c>
      <c r="AT430" s="17">
        <f>IF(Z430="","",IF(AT429="",Z430,MAX(AT429,Z430)))</f>
        <v/>
      </c>
      <c r="AU430" s="17">
        <f>IF(AA430="","",IF(AU429="",AA430,MAX(AU429,AA430)))</f>
        <v/>
      </c>
      <c r="AV430" s="17">
        <f>IF(AB430="","",IF(AV429="",AB430,MAX(AV429,AB430)))</f>
        <v/>
      </c>
      <c r="AW430" s="17">
        <f>IF(AC430="","",IF(AW429="",AC430,MAX(AW429,AC430)))</f>
        <v/>
      </c>
      <c r="AX430" s="17">
        <f>IF(AD430="","",IF(AX429="",AD430,MAX(AX429,AD430)))</f>
        <v/>
      </c>
      <c r="AY430" s="17">
        <f>IF(Z430="","",AT430-Z430)</f>
        <v/>
      </c>
      <c r="AZ430" s="17">
        <f>IF(AA430="","",AU430-AA430)</f>
        <v/>
      </c>
      <c r="BA430" s="17">
        <f>IF(AB430="","",AV430-AB430)</f>
        <v/>
      </c>
      <c r="BB430" s="17">
        <f>IF(AC430="","",AW430-AC430)</f>
        <v/>
      </c>
      <c r="BC430" s="17">
        <f>IF(AD430="","",AX430-AD430)</f>
        <v/>
      </c>
      <c r="BD430" s="17">
        <f>IF(OR(AE430="",B430=""),"",SUMIFS($AE$2:AE430,$B$2:B430,B430))</f>
        <v/>
      </c>
      <c r="BE430" s="17">
        <f>IF(OR(AF430="",B430=""),"",SUMIFS($AF$2:AF430,$B$2:B430,B430))</f>
        <v/>
      </c>
      <c r="BF430" s="17">
        <f>IF(OR(AG430="",B430=""),"",SUMIFS($AG$2:AG430,$B$2:B430,B430))</f>
        <v/>
      </c>
      <c r="BG430" s="17">
        <f>IF(OR(AH430="",B430=""),"",SUMIFS($AH$2:AH430,$B$2:B430,B430))</f>
        <v/>
      </c>
      <c r="BH430" s="17">
        <f>IF(OR(AI430="",B430=""),"",SUMIFS($AI$2:AI430,$B$2:B430,B430))</f>
        <v/>
      </c>
      <c r="BI430" s="17">
        <f>IF(AJ430="","",IF(BI429="",AJ430,MAX(BI429,AJ430)))</f>
        <v/>
      </c>
      <c r="BJ430" s="17">
        <f>IF(AK430="","",IF(BJ429="",AK430,MAX(BJ429,AK430)))</f>
        <v/>
      </c>
      <c r="BK430" s="17">
        <f>IF(AL430="","",IF(BK429="",AL430,MAX(BK429,AL430)))</f>
        <v/>
      </c>
      <c r="BL430" s="17">
        <f>IF(AM430="","",IF(BL429="",AM430,MAX(BL429,AM430)))</f>
        <v/>
      </c>
      <c r="BM430" s="17">
        <f>IF(AN430="","",IF(BM429="",AN430,MAX(BM429,AN430)))</f>
        <v/>
      </c>
      <c r="BN430" s="17">
        <f>IF(AJ430="","",BI430-AJ430)</f>
        <v/>
      </c>
      <c r="BO430" s="17">
        <f>IF(AK430="","",BJ430-AK430)</f>
        <v/>
      </c>
      <c r="BP430" s="17">
        <f>IF(AL430="","",BK430-AL430)</f>
        <v/>
      </c>
      <c r="BQ430" s="17">
        <f>IF(AM430="","",BL430-AM430)</f>
        <v/>
      </c>
      <c r="BR430" s="17">
        <f>IF(AN430="","",BM430-AN430)</f>
        <v/>
      </c>
    </row>
    <row r="431">
      <c r="A431">
        <f>ROW()-1</f>
        <v/>
      </c>
      <c r="B431" s="9" t="n"/>
      <c r="C431" s="12" t="n"/>
      <c r="D431" s="11">
        <f>IF(B431="","",CHOOSE(WEEKDAY(B431,2),"Lu","Ma","Mi","Jo","Vi","Sa","Du"))</f>
        <v/>
      </c>
      <c r="E431" s="11">
        <f>IF(OR(B431="",C431=""),"",IF(OR(WEEKDAY(B431,2)=1,WEEKDAY(B431,2)=5),"D",IF(AND(C431&gt;=TIME(15,30,0),C431&lt;TIME(16,30,0)),"C",IF(AND(AND(WEEKDAY(B431,2)&gt;=2,WEEKDAY(B431,2)&lt;=4),C431&gt;=TIME(16,35,0),C431&lt;TIME(17,0,0)),"A1",IF(AND(AND(WEEKDAY(B431,2)&gt;=2,WEEKDAY(B431,2)&lt;=4),C431&gt;=TIME(17,0,0),C431&lt;TIME(18,0,0)),"A2",IF(AND(AND(WEEKDAY(B431,2)&gt;=2,WEEKDAY(B431,2)&lt;=4),C431&gt;=TIME(18,0,0),C431&lt;TIME(19,0,0)),"A3",IF(AND(AND(WEEKDAY(B431,2)&gt;=2,WEEKDAY(B431,2)&lt;=4),C431&gt;=TIME(22,0,0),C431&lt;TIME(22,45,0)),"B","Other")))))))</f>
        <v/>
      </c>
      <c r="F431" s="12" t="n"/>
      <c r="G431" s="12" t="n"/>
      <c r="H431" s="12" t="n"/>
      <c r="I431" s="12" t="n"/>
      <c r="J431" s="13" t="n"/>
      <c r="K431" s="13" t="n"/>
      <c r="L431" s="13" t="n"/>
      <c r="M431" s="13" t="n"/>
      <c r="N431" s="12" t="n"/>
      <c r="O431" s="12" t="n"/>
      <c r="P431" s="14">
        <f>IF(N431="","",IF(N431="SL",-1,K431/J431))</f>
        <v/>
      </c>
      <c r="Q431" s="14">
        <f>IF(N431="","",IF(OR(N431="SL",N431="TP0"),-1,L431/J431))</f>
        <v/>
      </c>
      <c r="R431" s="14">
        <f>IF(N431="","",IF(N431="TP2",M431/J431,-1))</f>
        <v/>
      </c>
      <c r="S431" s="14">
        <f>IF(N431="","",IF(N431="SL",-1,IF(N431="TP0",0.5*K431/J431,0.5*(K431+L431)/J431)))</f>
        <v/>
      </c>
      <c r="T431" s="14">
        <f>IF(N431="","",IF(N431="SL",-1,IF(N431="TP0",0.5*K431/J431-0.5,0.5*(K431+L431)/J431)))</f>
        <v/>
      </c>
      <c r="U431" s="15">
        <f>IF(P431="","",P431*J431/100*Config!$B$4)</f>
        <v/>
      </c>
      <c r="V431" s="15">
        <f>IF(Q431="","",Q431*J431/100*Config!$B$4)</f>
        <v/>
      </c>
      <c r="W431" s="15">
        <f>IF(R431="","",R431*J431/100*Config!$B$4)</f>
        <v/>
      </c>
      <c r="X431" s="15">
        <f>IF(S431="","",S431*J431/100*Config!$B$4)</f>
        <v/>
      </c>
      <c r="Y431" s="15">
        <f>IF(T431="","",T431*J431/100*Config!$B$4)</f>
        <v/>
      </c>
      <c r="Z431" s="15">
        <f>IF(U431="","",Config!$B$4 + SUM($U$2:U431))</f>
        <v/>
      </c>
      <c r="AA431" s="15">
        <f>IF(V431="","",Config!$B$4 + SUM($V$2:V431))</f>
        <v/>
      </c>
      <c r="AB431" s="15">
        <f>IF(W431="","",Config!$B$4 + SUM($W$2:W431))</f>
        <v/>
      </c>
      <c r="AC431" s="15">
        <f>IF(X431="","",Config!$B$4 + SUM($X$2:X431))</f>
        <v/>
      </c>
      <c r="AD431" s="15">
        <f>IF(Y431="","",Config!$B$4 + SUM($Y$2:Y431))</f>
        <v/>
      </c>
      <c r="AE431" s="15">
        <f>IF(P431="","",P431*J431/100*Config!$B$11)</f>
        <v/>
      </c>
      <c r="AF431" s="15">
        <f>IF(Q431="","",Q431*J431/100*Config!$B$11)</f>
        <v/>
      </c>
      <c r="AG431" s="15">
        <f>IF(R431="","",R431*J431/100*Config!$B$11)</f>
        <v/>
      </c>
      <c r="AH431" s="15">
        <f>IF(S431="","",S431*J431/100*Config!$B$11)</f>
        <v/>
      </c>
      <c r="AI431" s="15">
        <f>IF(T431="","",T431*J431/100*Config!$B$11)</f>
        <v/>
      </c>
      <c r="AJ431" s="15">
        <f>IF(AE431="","",Config!$B$9 + SUM($AE$2:AE431))</f>
        <v/>
      </c>
      <c r="AK431" s="15">
        <f>IF(AF431="","",Config!$B$9 + SUM($AF$2:AF431))</f>
        <v/>
      </c>
      <c r="AL431" s="15">
        <f>IF(AG431="","",Config!$B$9 + SUM($AG$2:AG431))</f>
        <v/>
      </c>
      <c r="AM431" s="15">
        <f>IF(AH431="","",Config!$B$9 + SUM($AH$2:AH431))</f>
        <v/>
      </c>
      <c r="AN431" s="15">
        <f>IF(AI431="","",Config!$B$9 + SUM($AI$2:AI431))</f>
        <v/>
      </c>
      <c r="AO431" s="16">
        <f>IF(P431="","",IF(P431&gt;0,1,0))</f>
        <v/>
      </c>
      <c r="AP431" s="16">
        <f>IF(Q431="","",IF(Q431&gt;0,1,0))</f>
        <v/>
      </c>
      <c r="AQ431" s="16">
        <f>IF(R431="","",IF(R431&gt;0,1,0))</f>
        <v/>
      </c>
      <c r="AR431" s="16">
        <f>IF(S431="","",IF(S431&gt;0,1,0))</f>
        <v/>
      </c>
      <c r="AS431" s="16">
        <f>IF(T431="","",IF(T431&gt;0,1,0))</f>
        <v/>
      </c>
      <c r="AT431" s="17">
        <f>IF(Z431="","",IF(AT430="",Z431,MAX(AT430,Z431)))</f>
        <v/>
      </c>
      <c r="AU431" s="17">
        <f>IF(AA431="","",IF(AU430="",AA431,MAX(AU430,AA431)))</f>
        <v/>
      </c>
      <c r="AV431" s="17">
        <f>IF(AB431="","",IF(AV430="",AB431,MAX(AV430,AB431)))</f>
        <v/>
      </c>
      <c r="AW431" s="17">
        <f>IF(AC431="","",IF(AW430="",AC431,MAX(AW430,AC431)))</f>
        <v/>
      </c>
      <c r="AX431" s="17">
        <f>IF(AD431="","",IF(AX430="",AD431,MAX(AX430,AD431)))</f>
        <v/>
      </c>
      <c r="AY431" s="17">
        <f>IF(Z431="","",AT431-Z431)</f>
        <v/>
      </c>
      <c r="AZ431" s="17">
        <f>IF(AA431="","",AU431-AA431)</f>
        <v/>
      </c>
      <c r="BA431" s="17">
        <f>IF(AB431="","",AV431-AB431)</f>
        <v/>
      </c>
      <c r="BB431" s="17">
        <f>IF(AC431="","",AW431-AC431)</f>
        <v/>
      </c>
      <c r="BC431" s="17">
        <f>IF(AD431="","",AX431-AD431)</f>
        <v/>
      </c>
      <c r="BD431" s="17">
        <f>IF(OR(AE431="",B431=""),"",SUMIFS($AE$2:AE431,$B$2:B431,B431))</f>
        <v/>
      </c>
      <c r="BE431" s="17">
        <f>IF(OR(AF431="",B431=""),"",SUMIFS($AF$2:AF431,$B$2:B431,B431))</f>
        <v/>
      </c>
      <c r="BF431" s="17">
        <f>IF(OR(AG431="",B431=""),"",SUMIFS($AG$2:AG431,$B$2:B431,B431))</f>
        <v/>
      </c>
      <c r="BG431" s="17">
        <f>IF(OR(AH431="",B431=""),"",SUMIFS($AH$2:AH431,$B$2:B431,B431))</f>
        <v/>
      </c>
      <c r="BH431" s="17">
        <f>IF(OR(AI431="",B431=""),"",SUMIFS($AI$2:AI431,$B$2:B431,B431))</f>
        <v/>
      </c>
      <c r="BI431" s="17">
        <f>IF(AJ431="","",IF(BI430="",AJ431,MAX(BI430,AJ431)))</f>
        <v/>
      </c>
      <c r="BJ431" s="17">
        <f>IF(AK431="","",IF(BJ430="",AK431,MAX(BJ430,AK431)))</f>
        <v/>
      </c>
      <c r="BK431" s="17">
        <f>IF(AL431="","",IF(BK430="",AL431,MAX(BK430,AL431)))</f>
        <v/>
      </c>
      <c r="BL431" s="17">
        <f>IF(AM431="","",IF(BL430="",AM431,MAX(BL430,AM431)))</f>
        <v/>
      </c>
      <c r="BM431" s="17">
        <f>IF(AN431="","",IF(BM430="",AN431,MAX(BM430,AN431)))</f>
        <v/>
      </c>
      <c r="BN431" s="17">
        <f>IF(AJ431="","",BI431-AJ431)</f>
        <v/>
      </c>
      <c r="BO431" s="17">
        <f>IF(AK431="","",BJ431-AK431)</f>
        <v/>
      </c>
      <c r="BP431" s="17">
        <f>IF(AL431="","",BK431-AL431)</f>
        <v/>
      </c>
      <c r="BQ431" s="17">
        <f>IF(AM431="","",BL431-AM431)</f>
        <v/>
      </c>
      <c r="BR431" s="17">
        <f>IF(AN431="","",BM431-AN431)</f>
        <v/>
      </c>
    </row>
    <row r="432">
      <c r="A432">
        <f>ROW()-1</f>
        <v/>
      </c>
      <c r="B432" s="9" t="n"/>
      <c r="C432" s="12" t="n"/>
      <c r="D432" s="11">
        <f>IF(B432="","",CHOOSE(WEEKDAY(B432,2),"Lu","Ma","Mi","Jo","Vi","Sa","Du"))</f>
        <v/>
      </c>
      <c r="E432" s="11">
        <f>IF(OR(B432="",C432=""),"",IF(OR(WEEKDAY(B432,2)=1,WEEKDAY(B432,2)=5),"D",IF(AND(C432&gt;=TIME(15,30,0),C432&lt;TIME(16,30,0)),"C",IF(AND(AND(WEEKDAY(B432,2)&gt;=2,WEEKDAY(B432,2)&lt;=4),C432&gt;=TIME(16,35,0),C432&lt;TIME(17,0,0)),"A1",IF(AND(AND(WEEKDAY(B432,2)&gt;=2,WEEKDAY(B432,2)&lt;=4),C432&gt;=TIME(17,0,0),C432&lt;TIME(18,0,0)),"A2",IF(AND(AND(WEEKDAY(B432,2)&gt;=2,WEEKDAY(B432,2)&lt;=4),C432&gt;=TIME(18,0,0),C432&lt;TIME(19,0,0)),"A3",IF(AND(AND(WEEKDAY(B432,2)&gt;=2,WEEKDAY(B432,2)&lt;=4),C432&gt;=TIME(22,0,0),C432&lt;TIME(22,45,0)),"B","Other")))))))</f>
        <v/>
      </c>
      <c r="F432" s="12" t="n"/>
      <c r="G432" s="12" t="n"/>
      <c r="H432" s="12" t="n"/>
      <c r="I432" s="12" t="n"/>
      <c r="J432" s="13" t="n"/>
      <c r="K432" s="13" t="n"/>
      <c r="L432" s="13" t="n"/>
      <c r="M432" s="13" t="n"/>
      <c r="N432" s="12" t="n"/>
      <c r="O432" s="12" t="n"/>
      <c r="P432" s="14">
        <f>IF(N432="","",IF(N432="SL",-1,K432/J432))</f>
        <v/>
      </c>
      <c r="Q432" s="14">
        <f>IF(N432="","",IF(OR(N432="SL",N432="TP0"),-1,L432/J432))</f>
        <v/>
      </c>
      <c r="R432" s="14">
        <f>IF(N432="","",IF(N432="TP2",M432/J432,-1))</f>
        <v/>
      </c>
      <c r="S432" s="14">
        <f>IF(N432="","",IF(N432="SL",-1,IF(N432="TP0",0.5*K432/J432,0.5*(K432+L432)/J432)))</f>
        <v/>
      </c>
      <c r="T432" s="14">
        <f>IF(N432="","",IF(N432="SL",-1,IF(N432="TP0",0.5*K432/J432-0.5,0.5*(K432+L432)/J432)))</f>
        <v/>
      </c>
      <c r="U432" s="15">
        <f>IF(P432="","",P432*J432/100*Config!$B$4)</f>
        <v/>
      </c>
      <c r="V432" s="15">
        <f>IF(Q432="","",Q432*J432/100*Config!$B$4)</f>
        <v/>
      </c>
      <c r="W432" s="15">
        <f>IF(R432="","",R432*J432/100*Config!$B$4)</f>
        <v/>
      </c>
      <c r="X432" s="15">
        <f>IF(S432="","",S432*J432/100*Config!$B$4)</f>
        <v/>
      </c>
      <c r="Y432" s="15">
        <f>IF(T432="","",T432*J432/100*Config!$B$4)</f>
        <v/>
      </c>
      <c r="Z432" s="15">
        <f>IF(U432="","",Config!$B$4 + SUM($U$2:U432))</f>
        <v/>
      </c>
      <c r="AA432" s="15">
        <f>IF(V432="","",Config!$B$4 + SUM($V$2:V432))</f>
        <v/>
      </c>
      <c r="AB432" s="15">
        <f>IF(W432="","",Config!$B$4 + SUM($W$2:W432))</f>
        <v/>
      </c>
      <c r="AC432" s="15">
        <f>IF(X432="","",Config!$B$4 + SUM($X$2:X432))</f>
        <v/>
      </c>
      <c r="AD432" s="15">
        <f>IF(Y432="","",Config!$B$4 + SUM($Y$2:Y432))</f>
        <v/>
      </c>
      <c r="AE432" s="15">
        <f>IF(P432="","",P432*J432/100*Config!$B$11)</f>
        <v/>
      </c>
      <c r="AF432" s="15">
        <f>IF(Q432="","",Q432*J432/100*Config!$B$11)</f>
        <v/>
      </c>
      <c r="AG432" s="15">
        <f>IF(R432="","",R432*J432/100*Config!$B$11)</f>
        <v/>
      </c>
      <c r="AH432" s="15">
        <f>IF(S432="","",S432*J432/100*Config!$B$11)</f>
        <v/>
      </c>
      <c r="AI432" s="15">
        <f>IF(T432="","",T432*J432/100*Config!$B$11)</f>
        <v/>
      </c>
      <c r="AJ432" s="15">
        <f>IF(AE432="","",Config!$B$9 + SUM($AE$2:AE432))</f>
        <v/>
      </c>
      <c r="AK432" s="15">
        <f>IF(AF432="","",Config!$B$9 + SUM($AF$2:AF432))</f>
        <v/>
      </c>
      <c r="AL432" s="15">
        <f>IF(AG432="","",Config!$B$9 + SUM($AG$2:AG432))</f>
        <v/>
      </c>
      <c r="AM432" s="15">
        <f>IF(AH432="","",Config!$B$9 + SUM($AH$2:AH432))</f>
        <v/>
      </c>
      <c r="AN432" s="15">
        <f>IF(AI432="","",Config!$B$9 + SUM($AI$2:AI432))</f>
        <v/>
      </c>
      <c r="AO432" s="16">
        <f>IF(P432="","",IF(P432&gt;0,1,0))</f>
        <v/>
      </c>
      <c r="AP432" s="16">
        <f>IF(Q432="","",IF(Q432&gt;0,1,0))</f>
        <v/>
      </c>
      <c r="AQ432" s="16">
        <f>IF(R432="","",IF(R432&gt;0,1,0))</f>
        <v/>
      </c>
      <c r="AR432" s="16">
        <f>IF(S432="","",IF(S432&gt;0,1,0))</f>
        <v/>
      </c>
      <c r="AS432" s="16">
        <f>IF(T432="","",IF(T432&gt;0,1,0))</f>
        <v/>
      </c>
      <c r="AT432" s="17">
        <f>IF(Z432="","",IF(AT431="",Z432,MAX(AT431,Z432)))</f>
        <v/>
      </c>
      <c r="AU432" s="17">
        <f>IF(AA432="","",IF(AU431="",AA432,MAX(AU431,AA432)))</f>
        <v/>
      </c>
      <c r="AV432" s="17">
        <f>IF(AB432="","",IF(AV431="",AB432,MAX(AV431,AB432)))</f>
        <v/>
      </c>
      <c r="AW432" s="17">
        <f>IF(AC432="","",IF(AW431="",AC432,MAX(AW431,AC432)))</f>
        <v/>
      </c>
      <c r="AX432" s="17">
        <f>IF(AD432="","",IF(AX431="",AD432,MAX(AX431,AD432)))</f>
        <v/>
      </c>
      <c r="AY432" s="17">
        <f>IF(Z432="","",AT432-Z432)</f>
        <v/>
      </c>
      <c r="AZ432" s="17">
        <f>IF(AA432="","",AU432-AA432)</f>
        <v/>
      </c>
      <c r="BA432" s="17">
        <f>IF(AB432="","",AV432-AB432)</f>
        <v/>
      </c>
      <c r="BB432" s="17">
        <f>IF(AC432="","",AW432-AC432)</f>
        <v/>
      </c>
      <c r="BC432" s="17">
        <f>IF(AD432="","",AX432-AD432)</f>
        <v/>
      </c>
      <c r="BD432" s="17">
        <f>IF(OR(AE432="",B432=""),"",SUMIFS($AE$2:AE432,$B$2:B432,B432))</f>
        <v/>
      </c>
      <c r="BE432" s="17">
        <f>IF(OR(AF432="",B432=""),"",SUMIFS($AF$2:AF432,$B$2:B432,B432))</f>
        <v/>
      </c>
      <c r="BF432" s="17">
        <f>IF(OR(AG432="",B432=""),"",SUMIFS($AG$2:AG432,$B$2:B432,B432))</f>
        <v/>
      </c>
      <c r="BG432" s="17">
        <f>IF(OR(AH432="",B432=""),"",SUMIFS($AH$2:AH432,$B$2:B432,B432))</f>
        <v/>
      </c>
      <c r="BH432" s="17">
        <f>IF(OR(AI432="",B432=""),"",SUMIFS($AI$2:AI432,$B$2:B432,B432))</f>
        <v/>
      </c>
      <c r="BI432" s="17">
        <f>IF(AJ432="","",IF(BI431="",AJ432,MAX(BI431,AJ432)))</f>
        <v/>
      </c>
      <c r="BJ432" s="17">
        <f>IF(AK432="","",IF(BJ431="",AK432,MAX(BJ431,AK432)))</f>
        <v/>
      </c>
      <c r="BK432" s="17">
        <f>IF(AL432="","",IF(BK431="",AL432,MAX(BK431,AL432)))</f>
        <v/>
      </c>
      <c r="BL432" s="17">
        <f>IF(AM432="","",IF(BL431="",AM432,MAX(BL431,AM432)))</f>
        <v/>
      </c>
      <c r="BM432" s="17">
        <f>IF(AN432="","",IF(BM431="",AN432,MAX(BM431,AN432)))</f>
        <v/>
      </c>
      <c r="BN432" s="17">
        <f>IF(AJ432="","",BI432-AJ432)</f>
        <v/>
      </c>
      <c r="BO432" s="17">
        <f>IF(AK432="","",BJ432-AK432)</f>
        <v/>
      </c>
      <c r="BP432" s="17">
        <f>IF(AL432="","",BK432-AL432)</f>
        <v/>
      </c>
      <c r="BQ432" s="17">
        <f>IF(AM432="","",BL432-AM432)</f>
        <v/>
      </c>
      <c r="BR432" s="17">
        <f>IF(AN432="","",BM432-AN432)</f>
        <v/>
      </c>
    </row>
    <row r="433">
      <c r="A433">
        <f>ROW()-1</f>
        <v/>
      </c>
      <c r="B433" s="9" t="n"/>
      <c r="C433" s="12" t="n"/>
      <c r="D433" s="11">
        <f>IF(B433="","",CHOOSE(WEEKDAY(B433,2),"Lu","Ma","Mi","Jo","Vi","Sa","Du"))</f>
        <v/>
      </c>
      <c r="E433" s="11">
        <f>IF(OR(B433="",C433=""),"",IF(OR(WEEKDAY(B433,2)=1,WEEKDAY(B433,2)=5),"D",IF(AND(C433&gt;=TIME(15,30,0),C433&lt;TIME(16,30,0)),"C",IF(AND(AND(WEEKDAY(B433,2)&gt;=2,WEEKDAY(B433,2)&lt;=4),C433&gt;=TIME(16,35,0),C433&lt;TIME(17,0,0)),"A1",IF(AND(AND(WEEKDAY(B433,2)&gt;=2,WEEKDAY(B433,2)&lt;=4),C433&gt;=TIME(17,0,0),C433&lt;TIME(18,0,0)),"A2",IF(AND(AND(WEEKDAY(B433,2)&gt;=2,WEEKDAY(B433,2)&lt;=4),C433&gt;=TIME(18,0,0),C433&lt;TIME(19,0,0)),"A3",IF(AND(AND(WEEKDAY(B433,2)&gt;=2,WEEKDAY(B433,2)&lt;=4),C433&gt;=TIME(22,0,0),C433&lt;TIME(22,45,0)),"B","Other")))))))</f>
        <v/>
      </c>
      <c r="F433" s="12" t="n"/>
      <c r="G433" s="12" t="n"/>
      <c r="H433" s="12" t="n"/>
      <c r="I433" s="12" t="n"/>
      <c r="J433" s="13" t="n"/>
      <c r="K433" s="13" t="n"/>
      <c r="L433" s="13" t="n"/>
      <c r="M433" s="13" t="n"/>
      <c r="N433" s="12" t="n"/>
      <c r="O433" s="12" t="n"/>
      <c r="P433" s="14">
        <f>IF(N433="","",IF(N433="SL",-1,K433/J433))</f>
        <v/>
      </c>
      <c r="Q433" s="14">
        <f>IF(N433="","",IF(OR(N433="SL",N433="TP0"),-1,L433/J433))</f>
        <v/>
      </c>
      <c r="R433" s="14">
        <f>IF(N433="","",IF(N433="TP2",M433/J433,-1))</f>
        <v/>
      </c>
      <c r="S433" s="14">
        <f>IF(N433="","",IF(N433="SL",-1,IF(N433="TP0",0.5*K433/J433,0.5*(K433+L433)/J433)))</f>
        <v/>
      </c>
      <c r="T433" s="14">
        <f>IF(N433="","",IF(N433="SL",-1,IF(N433="TP0",0.5*K433/J433-0.5,0.5*(K433+L433)/J433)))</f>
        <v/>
      </c>
      <c r="U433" s="15">
        <f>IF(P433="","",P433*J433/100*Config!$B$4)</f>
        <v/>
      </c>
      <c r="V433" s="15">
        <f>IF(Q433="","",Q433*J433/100*Config!$B$4)</f>
        <v/>
      </c>
      <c r="W433" s="15">
        <f>IF(R433="","",R433*J433/100*Config!$B$4)</f>
        <v/>
      </c>
      <c r="X433" s="15">
        <f>IF(S433="","",S433*J433/100*Config!$B$4)</f>
        <v/>
      </c>
      <c r="Y433" s="15">
        <f>IF(T433="","",T433*J433/100*Config!$B$4)</f>
        <v/>
      </c>
      <c r="Z433" s="15">
        <f>IF(U433="","",Config!$B$4 + SUM($U$2:U433))</f>
        <v/>
      </c>
      <c r="AA433" s="15">
        <f>IF(V433="","",Config!$B$4 + SUM($V$2:V433))</f>
        <v/>
      </c>
      <c r="AB433" s="15">
        <f>IF(W433="","",Config!$B$4 + SUM($W$2:W433))</f>
        <v/>
      </c>
      <c r="AC433" s="15">
        <f>IF(X433="","",Config!$B$4 + SUM($X$2:X433))</f>
        <v/>
      </c>
      <c r="AD433" s="15">
        <f>IF(Y433="","",Config!$B$4 + SUM($Y$2:Y433))</f>
        <v/>
      </c>
      <c r="AE433" s="15">
        <f>IF(P433="","",P433*J433/100*Config!$B$11)</f>
        <v/>
      </c>
      <c r="AF433" s="15">
        <f>IF(Q433="","",Q433*J433/100*Config!$B$11)</f>
        <v/>
      </c>
      <c r="AG433" s="15">
        <f>IF(R433="","",R433*J433/100*Config!$B$11)</f>
        <v/>
      </c>
      <c r="AH433" s="15">
        <f>IF(S433="","",S433*J433/100*Config!$B$11)</f>
        <v/>
      </c>
      <c r="AI433" s="15">
        <f>IF(T433="","",T433*J433/100*Config!$B$11)</f>
        <v/>
      </c>
      <c r="AJ433" s="15">
        <f>IF(AE433="","",Config!$B$9 + SUM($AE$2:AE433))</f>
        <v/>
      </c>
      <c r="AK433" s="15">
        <f>IF(AF433="","",Config!$B$9 + SUM($AF$2:AF433))</f>
        <v/>
      </c>
      <c r="AL433" s="15">
        <f>IF(AG433="","",Config!$B$9 + SUM($AG$2:AG433))</f>
        <v/>
      </c>
      <c r="AM433" s="15">
        <f>IF(AH433="","",Config!$B$9 + SUM($AH$2:AH433))</f>
        <v/>
      </c>
      <c r="AN433" s="15">
        <f>IF(AI433="","",Config!$B$9 + SUM($AI$2:AI433))</f>
        <v/>
      </c>
      <c r="AO433" s="16">
        <f>IF(P433="","",IF(P433&gt;0,1,0))</f>
        <v/>
      </c>
      <c r="AP433" s="16">
        <f>IF(Q433="","",IF(Q433&gt;0,1,0))</f>
        <v/>
      </c>
      <c r="AQ433" s="16">
        <f>IF(R433="","",IF(R433&gt;0,1,0))</f>
        <v/>
      </c>
      <c r="AR433" s="16">
        <f>IF(S433="","",IF(S433&gt;0,1,0))</f>
        <v/>
      </c>
      <c r="AS433" s="16">
        <f>IF(T433="","",IF(T433&gt;0,1,0))</f>
        <v/>
      </c>
      <c r="AT433" s="17">
        <f>IF(Z433="","",IF(AT432="",Z433,MAX(AT432,Z433)))</f>
        <v/>
      </c>
      <c r="AU433" s="17">
        <f>IF(AA433="","",IF(AU432="",AA433,MAX(AU432,AA433)))</f>
        <v/>
      </c>
      <c r="AV433" s="17">
        <f>IF(AB433="","",IF(AV432="",AB433,MAX(AV432,AB433)))</f>
        <v/>
      </c>
      <c r="AW433" s="17">
        <f>IF(AC433="","",IF(AW432="",AC433,MAX(AW432,AC433)))</f>
        <v/>
      </c>
      <c r="AX433" s="17">
        <f>IF(AD433="","",IF(AX432="",AD433,MAX(AX432,AD433)))</f>
        <v/>
      </c>
      <c r="AY433" s="17">
        <f>IF(Z433="","",AT433-Z433)</f>
        <v/>
      </c>
      <c r="AZ433" s="17">
        <f>IF(AA433="","",AU433-AA433)</f>
        <v/>
      </c>
      <c r="BA433" s="17">
        <f>IF(AB433="","",AV433-AB433)</f>
        <v/>
      </c>
      <c r="BB433" s="17">
        <f>IF(AC433="","",AW433-AC433)</f>
        <v/>
      </c>
      <c r="BC433" s="17">
        <f>IF(AD433="","",AX433-AD433)</f>
        <v/>
      </c>
      <c r="BD433" s="17">
        <f>IF(OR(AE433="",B433=""),"",SUMIFS($AE$2:AE433,$B$2:B433,B433))</f>
        <v/>
      </c>
      <c r="BE433" s="17">
        <f>IF(OR(AF433="",B433=""),"",SUMIFS($AF$2:AF433,$B$2:B433,B433))</f>
        <v/>
      </c>
      <c r="BF433" s="17">
        <f>IF(OR(AG433="",B433=""),"",SUMIFS($AG$2:AG433,$B$2:B433,B433))</f>
        <v/>
      </c>
      <c r="BG433" s="17">
        <f>IF(OR(AH433="",B433=""),"",SUMIFS($AH$2:AH433,$B$2:B433,B433))</f>
        <v/>
      </c>
      <c r="BH433" s="17">
        <f>IF(OR(AI433="",B433=""),"",SUMIFS($AI$2:AI433,$B$2:B433,B433))</f>
        <v/>
      </c>
      <c r="BI433" s="17">
        <f>IF(AJ433="","",IF(BI432="",AJ433,MAX(BI432,AJ433)))</f>
        <v/>
      </c>
      <c r="BJ433" s="17">
        <f>IF(AK433="","",IF(BJ432="",AK433,MAX(BJ432,AK433)))</f>
        <v/>
      </c>
      <c r="BK433" s="17">
        <f>IF(AL433="","",IF(BK432="",AL433,MAX(BK432,AL433)))</f>
        <v/>
      </c>
      <c r="BL433" s="17">
        <f>IF(AM433="","",IF(BL432="",AM433,MAX(BL432,AM433)))</f>
        <v/>
      </c>
      <c r="BM433" s="17">
        <f>IF(AN433="","",IF(BM432="",AN433,MAX(BM432,AN433)))</f>
        <v/>
      </c>
      <c r="BN433" s="17">
        <f>IF(AJ433="","",BI433-AJ433)</f>
        <v/>
      </c>
      <c r="BO433" s="17">
        <f>IF(AK433="","",BJ433-AK433)</f>
        <v/>
      </c>
      <c r="BP433" s="17">
        <f>IF(AL433="","",BK433-AL433)</f>
        <v/>
      </c>
      <c r="BQ433" s="17">
        <f>IF(AM433="","",BL433-AM433)</f>
        <v/>
      </c>
      <c r="BR433" s="17">
        <f>IF(AN433="","",BM433-AN433)</f>
        <v/>
      </c>
    </row>
    <row r="434">
      <c r="A434">
        <f>ROW()-1</f>
        <v/>
      </c>
      <c r="B434" s="9" t="n"/>
      <c r="C434" s="12" t="n"/>
      <c r="D434" s="11">
        <f>IF(B434="","",CHOOSE(WEEKDAY(B434,2),"Lu","Ma","Mi","Jo","Vi","Sa","Du"))</f>
        <v/>
      </c>
      <c r="E434" s="11">
        <f>IF(OR(B434="",C434=""),"",IF(OR(WEEKDAY(B434,2)=1,WEEKDAY(B434,2)=5),"D",IF(AND(C434&gt;=TIME(15,30,0),C434&lt;TIME(16,30,0)),"C",IF(AND(AND(WEEKDAY(B434,2)&gt;=2,WEEKDAY(B434,2)&lt;=4),C434&gt;=TIME(16,35,0),C434&lt;TIME(17,0,0)),"A1",IF(AND(AND(WEEKDAY(B434,2)&gt;=2,WEEKDAY(B434,2)&lt;=4),C434&gt;=TIME(17,0,0),C434&lt;TIME(18,0,0)),"A2",IF(AND(AND(WEEKDAY(B434,2)&gt;=2,WEEKDAY(B434,2)&lt;=4),C434&gt;=TIME(18,0,0),C434&lt;TIME(19,0,0)),"A3",IF(AND(AND(WEEKDAY(B434,2)&gt;=2,WEEKDAY(B434,2)&lt;=4),C434&gt;=TIME(22,0,0),C434&lt;TIME(22,45,0)),"B","Other")))))))</f>
        <v/>
      </c>
      <c r="F434" s="12" t="n"/>
      <c r="G434" s="12" t="n"/>
      <c r="H434" s="12" t="n"/>
      <c r="I434" s="12" t="n"/>
      <c r="J434" s="13" t="n"/>
      <c r="K434" s="13" t="n"/>
      <c r="L434" s="13" t="n"/>
      <c r="M434" s="13" t="n"/>
      <c r="N434" s="12" t="n"/>
      <c r="O434" s="12" t="n"/>
      <c r="P434" s="14">
        <f>IF(N434="","",IF(N434="SL",-1,K434/J434))</f>
        <v/>
      </c>
      <c r="Q434" s="14">
        <f>IF(N434="","",IF(OR(N434="SL",N434="TP0"),-1,L434/J434))</f>
        <v/>
      </c>
      <c r="R434" s="14">
        <f>IF(N434="","",IF(N434="TP2",M434/J434,-1))</f>
        <v/>
      </c>
      <c r="S434" s="14">
        <f>IF(N434="","",IF(N434="SL",-1,IF(N434="TP0",0.5*K434/J434,0.5*(K434+L434)/J434)))</f>
        <v/>
      </c>
      <c r="T434" s="14">
        <f>IF(N434="","",IF(N434="SL",-1,IF(N434="TP0",0.5*K434/J434-0.5,0.5*(K434+L434)/J434)))</f>
        <v/>
      </c>
      <c r="U434" s="15">
        <f>IF(P434="","",P434*J434/100*Config!$B$4)</f>
        <v/>
      </c>
      <c r="V434" s="15">
        <f>IF(Q434="","",Q434*J434/100*Config!$B$4)</f>
        <v/>
      </c>
      <c r="W434" s="15">
        <f>IF(R434="","",R434*J434/100*Config!$B$4)</f>
        <v/>
      </c>
      <c r="X434" s="15">
        <f>IF(S434="","",S434*J434/100*Config!$B$4)</f>
        <v/>
      </c>
      <c r="Y434" s="15">
        <f>IF(T434="","",T434*J434/100*Config!$B$4)</f>
        <v/>
      </c>
      <c r="Z434" s="15">
        <f>IF(U434="","",Config!$B$4 + SUM($U$2:U434))</f>
        <v/>
      </c>
      <c r="AA434" s="15">
        <f>IF(V434="","",Config!$B$4 + SUM($V$2:V434))</f>
        <v/>
      </c>
      <c r="AB434" s="15">
        <f>IF(W434="","",Config!$B$4 + SUM($W$2:W434))</f>
        <v/>
      </c>
      <c r="AC434" s="15">
        <f>IF(X434="","",Config!$B$4 + SUM($X$2:X434))</f>
        <v/>
      </c>
      <c r="AD434" s="15">
        <f>IF(Y434="","",Config!$B$4 + SUM($Y$2:Y434))</f>
        <v/>
      </c>
      <c r="AE434" s="15">
        <f>IF(P434="","",P434*J434/100*Config!$B$11)</f>
        <v/>
      </c>
      <c r="AF434" s="15">
        <f>IF(Q434="","",Q434*J434/100*Config!$B$11)</f>
        <v/>
      </c>
      <c r="AG434" s="15">
        <f>IF(R434="","",R434*J434/100*Config!$B$11)</f>
        <v/>
      </c>
      <c r="AH434" s="15">
        <f>IF(S434="","",S434*J434/100*Config!$B$11)</f>
        <v/>
      </c>
      <c r="AI434" s="15">
        <f>IF(T434="","",T434*J434/100*Config!$B$11)</f>
        <v/>
      </c>
      <c r="AJ434" s="15">
        <f>IF(AE434="","",Config!$B$9 + SUM($AE$2:AE434))</f>
        <v/>
      </c>
      <c r="AK434" s="15">
        <f>IF(AF434="","",Config!$B$9 + SUM($AF$2:AF434))</f>
        <v/>
      </c>
      <c r="AL434" s="15">
        <f>IF(AG434="","",Config!$B$9 + SUM($AG$2:AG434))</f>
        <v/>
      </c>
      <c r="AM434" s="15">
        <f>IF(AH434="","",Config!$B$9 + SUM($AH$2:AH434))</f>
        <v/>
      </c>
      <c r="AN434" s="15">
        <f>IF(AI434="","",Config!$B$9 + SUM($AI$2:AI434))</f>
        <v/>
      </c>
      <c r="AO434" s="16">
        <f>IF(P434="","",IF(P434&gt;0,1,0))</f>
        <v/>
      </c>
      <c r="AP434" s="16">
        <f>IF(Q434="","",IF(Q434&gt;0,1,0))</f>
        <v/>
      </c>
      <c r="AQ434" s="16">
        <f>IF(R434="","",IF(R434&gt;0,1,0))</f>
        <v/>
      </c>
      <c r="AR434" s="16">
        <f>IF(S434="","",IF(S434&gt;0,1,0))</f>
        <v/>
      </c>
      <c r="AS434" s="16">
        <f>IF(T434="","",IF(T434&gt;0,1,0))</f>
        <v/>
      </c>
      <c r="AT434" s="17">
        <f>IF(Z434="","",IF(AT433="",Z434,MAX(AT433,Z434)))</f>
        <v/>
      </c>
      <c r="AU434" s="17">
        <f>IF(AA434="","",IF(AU433="",AA434,MAX(AU433,AA434)))</f>
        <v/>
      </c>
      <c r="AV434" s="17">
        <f>IF(AB434="","",IF(AV433="",AB434,MAX(AV433,AB434)))</f>
        <v/>
      </c>
      <c r="AW434" s="17">
        <f>IF(AC434="","",IF(AW433="",AC434,MAX(AW433,AC434)))</f>
        <v/>
      </c>
      <c r="AX434" s="17">
        <f>IF(AD434="","",IF(AX433="",AD434,MAX(AX433,AD434)))</f>
        <v/>
      </c>
      <c r="AY434" s="17">
        <f>IF(Z434="","",AT434-Z434)</f>
        <v/>
      </c>
      <c r="AZ434" s="17">
        <f>IF(AA434="","",AU434-AA434)</f>
        <v/>
      </c>
      <c r="BA434" s="17">
        <f>IF(AB434="","",AV434-AB434)</f>
        <v/>
      </c>
      <c r="BB434" s="17">
        <f>IF(AC434="","",AW434-AC434)</f>
        <v/>
      </c>
      <c r="BC434" s="17">
        <f>IF(AD434="","",AX434-AD434)</f>
        <v/>
      </c>
      <c r="BD434" s="17">
        <f>IF(OR(AE434="",B434=""),"",SUMIFS($AE$2:AE434,$B$2:B434,B434))</f>
        <v/>
      </c>
      <c r="BE434" s="17">
        <f>IF(OR(AF434="",B434=""),"",SUMIFS($AF$2:AF434,$B$2:B434,B434))</f>
        <v/>
      </c>
      <c r="BF434" s="17">
        <f>IF(OR(AG434="",B434=""),"",SUMIFS($AG$2:AG434,$B$2:B434,B434))</f>
        <v/>
      </c>
      <c r="BG434" s="17">
        <f>IF(OR(AH434="",B434=""),"",SUMIFS($AH$2:AH434,$B$2:B434,B434))</f>
        <v/>
      </c>
      <c r="BH434" s="17">
        <f>IF(OR(AI434="",B434=""),"",SUMIFS($AI$2:AI434,$B$2:B434,B434))</f>
        <v/>
      </c>
      <c r="BI434" s="17">
        <f>IF(AJ434="","",IF(BI433="",AJ434,MAX(BI433,AJ434)))</f>
        <v/>
      </c>
      <c r="BJ434" s="17">
        <f>IF(AK434="","",IF(BJ433="",AK434,MAX(BJ433,AK434)))</f>
        <v/>
      </c>
      <c r="BK434" s="17">
        <f>IF(AL434="","",IF(BK433="",AL434,MAX(BK433,AL434)))</f>
        <v/>
      </c>
      <c r="BL434" s="17">
        <f>IF(AM434="","",IF(BL433="",AM434,MAX(BL433,AM434)))</f>
        <v/>
      </c>
      <c r="BM434" s="17">
        <f>IF(AN434="","",IF(BM433="",AN434,MAX(BM433,AN434)))</f>
        <v/>
      </c>
      <c r="BN434" s="17">
        <f>IF(AJ434="","",BI434-AJ434)</f>
        <v/>
      </c>
      <c r="BO434" s="17">
        <f>IF(AK434="","",BJ434-AK434)</f>
        <v/>
      </c>
      <c r="BP434" s="17">
        <f>IF(AL434="","",BK434-AL434)</f>
        <v/>
      </c>
      <c r="BQ434" s="17">
        <f>IF(AM434="","",BL434-AM434)</f>
        <v/>
      </c>
      <c r="BR434" s="17">
        <f>IF(AN434="","",BM434-AN434)</f>
        <v/>
      </c>
    </row>
    <row r="435">
      <c r="A435">
        <f>ROW()-1</f>
        <v/>
      </c>
      <c r="B435" s="9" t="n"/>
      <c r="C435" s="12" t="n"/>
      <c r="D435" s="11">
        <f>IF(B435="","",CHOOSE(WEEKDAY(B435,2),"Lu","Ma","Mi","Jo","Vi","Sa","Du"))</f>
        <v/>
      </c>
      <c r="E435" s="11">
        <f>IF(OR(B435="",C435=""),"",IF(OR(WEEKDAY(B435,2)=1,WEEKDAY(B435,2)=5),"D",IF(AND(C435&gt;=TIME(15,30,0),C435&lt;TIME(16,30,0)),"C",IF(AND(AND(WEEKDAY(B435,2)&gt;=2,WEEKDAY(B435,2)&lt;=4),C435&gt;=TIME(16,35,0),C435&lt;TIME(17,0,0)),"A1",IF(AND(AND(WEEKDAY(B435,2)&gt;=2,WEEKDAY(B435,2)&lt;=4),C435&gt;=TIME(17,0,0),C435&lt;TIME(18,0,0)),"A2",IF(AND(AND(WEEKDAY(B435,2)&gt;=2,WEEKDAY(B435,2)&lt;=4),C435&gt;=TIME(18,0,0),C435&lt;TIME(19,0,0)),"A3",IF(AND(AND(WEEKDAY(B435,2)&gt;=2,WEEKDAY(B435,2)&lt;=4),C435&gt;=TIME(22,0,0),C435&lt;TIME(22,45,0)),"B","Other")))))))</f>
        <v/>
      </c>
      <c r="F435" s="12" t="n"/>
      <c r="G435" s="12" t="n"/>
      <c r="H435" s="12" t="n"/>
      <c r="I435" s="12" t="n"/>
      <c r="J435" s="13" t="n"/>
      <c r="K435" s="13" t="n"/>
      <c r="L435" s="13" t="n"/>
      <c r="M435" s="13" t="n"/>
      <c r="N435" s="12" t="n"/>
      <c r="O435" s="12" t="n"/>
      <c r="P435" s="14">
        <f>IF(N435="","",IF(N435="SL",-1,K435/J435))</f>
        <v/>
      </c>
      <c r="Q435" s="14">
        <f>IF(N435="","",IF(OR(N435="SL",N435="TP0"),-1,L435/J435))</f>
        <v/>
      </c>
      <c r="R435" s="14">
        <f>IF(N435="","",IF(N435="TP2",M435/J435,-1))</f>
        <v/>
      </c>
      <c r="S435" s="14">
        <f>IF(N435="","",IF(N435="SL",-1,IF(N435="TP0",0.5*K435/J435,0.5*(K435+L435)/J435)))</f>
        <v/>
      </c>
      <c r="T435" s="14">
        <f>IF(N435="","",IF(N435="SL",-1,IF(N435="TP0",0.5*K435/J435-0.5,0.5*(K435+L435)/J435)))</f>
        <v/>
      </c>
      <c r="U435" s="15">
        <f>IF(P435="","",P435*J435/100*Config!$B$4)</f>
        <v/>
      </c>
      <c r="V435" s="15">
        <f>IF(Q435="","",Q435*J435/100*Config!$B$4)</f>
        <v/>
      </c>
      <c r="W435" s="15">
        <f>IF(R435="","",R435*J435/100*Config!$B$4)</f>
        <v/>
      </c>
      <c r="X435" s="15">
        <f>IF(S435="","",S435*J435/100*Config!$B$4)</f>
        <v/>
      </c>
      <c r="Y435" s="15">
        <f>IF(T435="","",T435*J435/100*Config!$B$4)</f>
        <v/>
      </c>
      <c r="Z435" s="15">
        <f>IF(U435="","",Config!$B$4 + SUM($U$2:U435))</f>
        <v/>
      </c>
      <c r="AA435" s="15">
        <f>IF(V435="","",Config!$B$4 + SUM($V$2:V435))</f>
        <v/>
      </c>
      <c r="AB435" s="15">
        <f>IF(W435="","",Config!$B$4 + SUM($W$2:W435))</f>
        <v/>
      </c>
      <c r="AC435" s="15">
        <f>IF(X435="","",Config!$B$4 + SUM($X$2:X435))</f>
        <v/>
      </c>
      <c r="AD435" s="15">
        <f>IF(Y435="","",Config!$B$4 + SUM($Y$2:Y435))</f>
        <v/>
      </c>
      <c r="AE435" s="15">
        <f>IF(P435="","",P435*J435/100*Config!$B$11)</f>
        <v/>
      </c>
      <c r="AF435" s="15">
        <f>IF(Q435="","",Q435*J435/100*Config!$B$11)</f>
        <v/>
      </c>
      <c r="AG435" s="15">
        <f>IF(R435="","",R435*J435/100*Config!$B$11)</f>
        <v/>
      </c>
      <c r="AH435" s="15">
        <f>IF(S435="","",S435*J435/100*Config!$B$11)</f>
        <v/>
      </c>
      <c r="AI435" s="15">
        <f>IF(T435="","",T435*J435/100*Config!$B$11)</f>
        <v/>
      </c>
      <c r="AJ435" s="15">
        <f>IF(AE435="","",Config!$B$9 + SUM($AE$2:AE435))</f>
        <v/>
      </c>
      <c r="AK435" s="15">
        <f>IF(AF435="","",Config!$B$9 + SUM($AF$2:AF435))</f>
        <v/>
      </c>
      <c r="AL435" s="15">
        <f>IF(AG435="","",Config!$B$9 + SUM($AG$2:AG435))</f>
        <v/>
      </c>
      <c r="AM435" s="15">
        <f>IF(AH435="","",Config!$B$9 + SUM($AH$2:AH435))</f>
        <v/>
      </c>
      <c r="AN435" s="15">
        <f>IF(AI435="","",Config!$B$9 + SUM($AI$2:AI435))</f>
        <v/>
      </c>
      <c r="AO435" s="16">
        <f>IF(P435="","",IF(P435&gt;0,1,0))</f>
        <v/>
      </c>
      <c r="AP435" s="16">
        <f>IF(Q435="","",IF(Q435&gt;0,1,0))</f>
        <v/>
      </c>
      <c r="AQ435" s="16">
        <f>IF(R435="","",IF(R435&gt;0,1,0))</f>
        <v/>
      </c>
      <c r="AR435" s="16">
        <f>IF(S435="","",IF(S435&gt;0,1,0))</f>
        <v/>
      </c>
      <c r="AS435" s="16">
        <f>IF(T435="","",IF(T435&gt;0,1,0))</f>
        <v/>
      </c>
      <c r="AT435" s="17">
        <f>IF(Z435="","",IF(AT434="",Z435,MAX(AT434,Z435)))</f>
        <v/>
      </c>
      <c r="AU435" s="17">
        <f>IF(AA435="","",IF(AU434="",AA435,MAX(AU434,AA435)))</f>
        <v/>
      </c>
      <c r="AV435" s="17">
        <f>IF(AB435="","",IF(AV434="",AB435,MAX(AV434,AB435)))</f>
        <v/>
      </c>
      <c r="AW435" s="17">
        <f>IF(AC435="","",IF(AW434="",AC435,MAX(AW434,AC435)))</f>
        <v/>
      </c>
      <c r="AX435" s="17">
        <f>IF(AD435="","",IF(AX434="",AD435,MAX(AX434,AD435)))</f>
        <v/>
      </c>
      <c r="AY435" s="17">
        <f>IF(Z435="","",AT435-Z435)</f>
        <v/>
      </c>
      <c r="AZ435" s="17">
        <f>IF(AA435="","",AU435-AA435)</f>
        <v/>
      </c>
      <c r="BA435" s="17">
        <f>IF(AB435="","",AV435-AB435)</f>
        <v/>
      </c>
      <c r="BB435" s="17">
        <f>IF(AC435="","",AW435-AC435)</f>
        <v/>
      </c>
      <c r="BC435" s="17">
        <f>IF(AD435="","",AX435-AD435)</f>
        <v/>
      </c>
      <c r="BD435" s="17">
        <f>IF(OR(AE435="",B435=""),"",SUMIFS($AE$2:AE435,$B$2:B435,B435))</f>
        <v/>
      </c>
      <c r="BE435" s="17">
        <f>IF(OR(AF435="",B435=""),"",SUMIFS($AF$2:AF435,$B$2:B435,B435))</f>
        <v/>
      </c>
      <c r="BF435" s="17">
        <f>IF(OR(AG435="",B435=""),"",SUMIFS($AG$2:AG435,$B$2:B435,B435))</f>
        <v/>
      </c>
      <c r="BG435" s="17">
        <f>IF(OR(AH435="",B435=""),"",SUMIFS($AH$2:AH435,$B$2:B435,B435))</f>
        <v/>
      </c>
      <c r="BH435" s="17">
        <f>IF(OR(AI435="",B435=""),"",SUMIFS($AI$2:AI435,$B$2:B435,B435))</f>
        <v/>
      </c>
      <c r="BI435" s="17">
        <f>IF(AJ435="","",IF(BI434="",AJ435,MAX(BI434,AJ435)))</f>
        <v/>
      </c>
      <c r="BJ435" s="17">
        <f>IF(AK435="","",IF(BJ434="",AK435,MAX(BJ434,AK435)))</f>
        <v/>
      </c>
      <c r="BK435" s="17">
        <f>IF(AL435="","",IF(BK434="",AL435,MAX(BK434,AL435)))</f>
        <v/>
      </c>
      <c r="BL435" s="17">
        <f>IF(AM435="","",IF(BL434="",AM435,MAX(BL434,AM435)))</f>
        <v/>
      </c>
      <c r="BM435" s="17">
        <f>IF(AN435="","",IF(BM434="",AN435,MAX(BM434,AN435)))</f>
        <v/>
      </c>
      <c r="BN435" s="17">
        <f>IF(AJ435="","",BI435-AJ435)</f>
        <v/>
      </c>
      <c r="BO435" s="17">
        <f>IF(AK435="","",BJ435-AK435)</f>
        <v/>
      </c>
      <c r="BP435" s="17">
        <f>IF(AL435="","",BK435-AL435)</f>
        <v/>
      </c>
      <c r="BQ435" s="17">
        <f>IF(AM435="","",BL435-AM435)</f>
        <v/>
      </c>
      <c r="BR435" s="17">
        <f>IF(AN435="","",BM435-AN435)</f>
        <v/>
      </c>
    </row>
    <row r="436">
      <c r="A436">
        <f>ROW()-1</f>
        <v/>
      </c>
      <c r="B436" s="9" t="n"/>
      <c r="C436" s="12" t="n"/>
      <c r="D436" s="11">
        <f>IF(B436="","",CHOOSE(WEEKDAY(B436,2),"Lu","Ma","Mi","Jo","Vi","Sa","Du"))</f>
        <v/>
      </c>
      <c r="E436" s="11">
        <f>IF(OR(B436="",C436=""),"",IF(OR(WEEKDAY(B436,2)=1,WEEKDAY(B436,2)=5),"D",IF(AND(C436&gt;=TIME(15,30,0),C436&lt;TIME(16,30,0)),"C",IF(AND(AND(WEEKDAY(B436,2)&gt;=2,WEEKDAY(B436,2)&lt;=4),C436&gt;=TIME(16,35,0),C436&lt;TIME(17,0,0)),"A1",IF(AND(AND(WEEKDAY(B436,2)&gt;=2,WEEKDAY(B436,2)&lt;=4),C436&gt;=TIME(17,0,0),C436&lt;TIME(18,0,0)),"A2",IF(AND(AND(WEEKDAY(B436,2)&gt;=2,WEEKDAY(B436,2)&lt;=4),C436&gt;=TIME(18,0,0),C436&lt;TIME(19,0,0)),"A3",IF(AND(AND(WEEKDAY(B436,2)&gt;=2,WEEKDAY(B436,2)&lt;=4),C436&gt;=TIME(22,0,0),C436&lt;TIME(22,45,0)),"B","Other")))))))</f>
        <v/>
      </c>
      <c r="F436" s="12" t="n"/>
      <c r="G436" s="12" t="n"/>
      <c r="H436" s="12" t="n"/>
      <c r="I436" s="12" t="n"/>
      <c r="J436" s="13" t="n"/>
      <c r="K436" s="13" t="n"/>
      <c r="L436" s="13" t="n"/>
      <c r="M436" s="13" t="n"/>
      <c r="N436" s="12" t="n"/>
      <c r="O436" s="12" t="n"/>
      <c r="P436" s="14">
        <f>IF(N436="","",IF(N436="SL",-1,K436/J436))</f>
        <v/>
      </c>
      <c r="Q436" s="14">
        <f>IF(N436="","",IF(OR(N436="SL",N436="TP0"),-1,L436/J436))</f>
        <v/>
      </c>
      <c r="R436" s="14">
        <f>IF(N436="","",IF(N436="TP2",M436/J436,-1))</f>
        <v/>
      </c>
      <c r="S436" s="14">
        <f>IF(N436="","",IF(N436="SL",-1,IF(N436="TP0",0.5*K436/J436,0.5*(K436+L436)/J436)))</f>
        <v/>
      </c>
      <c r="T436" s="14">
        <f>IF(N436="","",IF(N436="SL",-1,IF(N436="TP0",0.5*K436/J436-0.5,0.5*(K436+L436)/J436)))</f>
        <v/>
      </c>
      <c r="U436" s="15">
        <f>IF(P436="","",P436*J436/100*Config!$B$4)</f>
        <v/>
      </c>
      <c r="V436" s="15">
        <f>IF(Q436="","",Q436*J436/100*Config!$B$4)</f>
        <v/>
      </c>
      <c r="W436" s="15">
        <f>IF(R436="","",R436*J436/100*Config!$B$4)</f>
        <v/>
      </c>
      <c r="X436" s="15">
        <f>IF(S436="","",S436*J436/100*Config!$B$4)</f>
        <v/>
      </c>
      <c r="Y436" s="15">
        <f>IF(T436="","",T436*J436/100*Config!$B$4)</f>
        <v/>
      </c>
      <c r="Z436" s="15">
        <f>IF(U436="","",Config!$B$4 + SUM($U$2:U436))</f>
        <v/>
      </c>
      <c r="AA436" s="15">
        <f>IF(V436="","",Config!$B$4 + SUM($V$2:V436))</f>
        <v/>
      </c>
      <c r="AB436" s="15">
        <f>IF(W436="","",Config!$B$4 + SUM($W$2:W436))</f>
        <v/>
      </c>
      <c r="AC436" s="15">
        <f>IF(X436="","",Config!$B$4 + SUM($X$2:X436))</f>
        <v/>
      </c>
      <c r="AD436" s="15">
        <f>IF(Y436="","",Config!$B$4 + SUM($Y$2:Y436))</f>
        <v/>
      </c>
      <c r="AE436" s="15">
        <f>IF(P436="","",P436*J436/100*Config!$B$11)</f>
        <v/>
      </c>
      <c r="AF436" s="15">
        <f>IF(Q436="","",Q436*J436/100*Config!$B$11)</f>
        <v/>
      </c>
      <c r="AG436" s="15">
        <f>IF(R436="","",R436*J436/100*Config!$B$11)</f>
        <v/>
      </c>
      <c r="AH436" s="15">
        <f>IF(S436="","",S436*J436/100*Config!$B$11)</f>
        <v/>
      </c>
      <c r="AI436" s="15">
        <f>IF(T436="","",T436*J436/100*Config!$B$11)</f>
        <v/>
      </c>
      <c r="AJ436" s="15">
        <f>IF(AE436="","",Config!$B$9 + SUM($AE$2:AE436))</f>
        <v/>
      </c>
      <c r="AK436" s="15">
        <f>IF(AF436="","",Config!$B$9 + SUM($AF$2:AF436))</f>
        <v/>
      </c>
      <c r="AL436" s="15">
        <f>IF(AG436="","",Config!$B$9 + SUM($AG$2:AG436))</f>
        <v/>
      </c>
      <c r="AM436" s="15">
        <f>IF(AH436="","",Config!$B$9 + SUM($AH$2:AH436))</f>
        <v/>
      </c>
      <c r="AN436" s="15">
        <f>IF(AI436="","",Config!$B$9 + SUM($AI$2:AI436))</f>
        <v/>
      </c>
      <c r="AO436" s="16">
        <f>IF(P436="","",IF(P436&gt;0,1,0))</f>
        <v/>
      </c>
      <c r="AP436" s="16">
        <f>IF(Q436="","",IF(Q436&gt;0,1,0))</f>
        <v/>
      </c>
      <c r="AQ436" s="16">
        <f>IF(R436="","",IF(R436&gt;0,1,0))</f>
        <v/>
      </c>
      <c r="AR436" s="16">
        <f>IF(S436="","",IF(S436&gt;0,1,0))</f>
        <v/>
      </c>
      <c r="AS436" s="16">
        <f>IF(T436="","",IF(T436&gt;0,1,0))</f>
        <v/>
      </c>
      <c r="AT436" s="17">
        <f>IF(Z436="","",IF(AT435="",Z436,MAX(AT435,Z436)))</f>
        <v/>
      </c>
      <c r="AU436" s="17">
        <f>IF(AA436="","",IF(AU435="",AA436,MAX(AU435,AA436)))</f>
        <v/>
      </c>
      <c r="AV436" s="17">
        <f>IF(AB436="","",IF(AV435="",AB436,MAX(AV435,AB436)))</f>
        <v/>
      </c>
      <c r="AW436" s="17">
        <f>IF(AC436="","",IF(AW435="",AC436,MAX(AW435,AC436)))</f>
        <v/>
      </c>
      <c r="AX436" s="17">
        <f>IF(AD436="","",IF(AX435="",AD436,MAX(AX435,AD436)))</f>
        <v/>
      </c>
      <c r="AY436" s="17">
        <f>IF(Z436="","",AT436-Z436)</f>
        <v/>
      </c>
      <c r="AZ436" s="17">
        <f>IF(AA436="","",AU436-AA436)</f>
        <v/>
      </c>
      <c r="BA436" s="17">
        <f>IF(AB436="","",AV436-AB436)</f>
        <v/>
      </c>
      <c r="BB436" s="17">
        <f>IF(AC436="","",AW436-AC436)</f>
        <v/>
      </c>
      <c r="BC436" s="17">
        <f>IF(AD436="","",AX436-AD436)</f>
        <v/>
      </c>
      <c r="BD436" s="17">
        <f>IF(OR(AE436="",B436=""),"",SUMIFS($AE$2:AE436,$B$2:B436,B436))</f>
        <v/>
      </c>
      <c r="BE436" s="17">
        <f>IF(OR(AF436="",B436=""),"",SUMIFS($AF$2:AF436,$B$2:B436,B436))</f>
        <v/>
      </c>
      <c r="BF436" s="17">
        <f>IF(OR(AG436="",B436=""),"",SUMIFS($AG$2:AG436,$B$2:B436,B436))</f>
        <v/>
      </c>
      <c r="BG436" s="17">
        <f>IF(OR(AH436="",B436=""),"",SUMIFS($AH$2:AH436,$B$2:B436,B436))</f>
        <v/>
      </c>
      <c r="BH436" s="17">
        <f>IF(OR(AI436="",B436=""),"",SUMIFS($AI$2:AI436,$B$2:B436,B436))</f>
        <v/>
      </c>
      <c r="BI436" s="17">
        <f>IF(AJ436="","",IF(BI435="",AJ436,MAX(BI435,AJ436)))</f>
        <v/>
      </c>
      <c r="BJ436" s="17">
        <f>IF(AK436="","",IF(BJ435="",AK436,MAX(BJ435,AK436)))</f>
        <v/>
      </c>
      <c r="BK436" s="17">
        <f>IF(AL436="","",IF(BK435="",AL436,MAX(BK435,AL436)))</f>
        <v/>
      </c>
      <c r="BL436" s="17">
        <f>IF(AM436="","",IF(BL435="",AM436,MAX(BL435,AM436)))</f>
        <v/>
      </c>
      <c r="BM436" s="17">
        <f>IF(AN436="","",IF(BM435="",AN436,MAX(BM435,AN436)))</f>
        <v/>
      </c>
      <c r="BN436" s="17">
        <f>IF(AJ436="","",BI436-AJ436)</f>
        <v/>
      </c>
      <c r="BO436" s="17">
        <f>IF(AK436="","",BJ436-AK436)</f>
        <v/>
      </c>
      <c r="BP436" s="17">
        <f>IF(AL436="","",BK436-AL436)</f>
        <v/>
      </c>
      <c r="BQ436" s="17">
        <f>IF(AM436="","",BL436-AM436)</f>
        <v/>
      </c>
      <c r="BR436" s="17">
        <f>IF(AN436="","",BM436-AN436)</f>
        <v/>
      </c>
    </row>
    <row r="437">
      <c r="A437">
        <f>ROW()-1</f>
        <v/>
      </c>
      <c r="B437" s="9" t="n"/>
      <c r="C437" s="12" t="n"/>
      <c r="D437" s="11">
        <f>IF(B437="","",CHOOSE(WEEKDAY(B437,2),"Lu","Ma","Mi","Jo","Vi","Sa","Du"))</f>
        <v/>
      </c>
      <c r="E437" s="11">
        <f>IF(OR(B437="",C437=""),"",IF(OR(WEEKDAY(B437,2)=1,WEEKDAY(B437,2)=5),"D",IF(AND(C437&gt;=TIME(15,30,0),C437&lt;TIME(16,30,0)),"C",IF(AND(AND(WEEKDAY(B437,2)&gt;=2,WEEKDAY(B437,2)&lt;=4),C437&gt;=TIME(16,35,0),C437&lt;TIME(17,0,0)),"A1",IF(AND(AND(WEEKDAY(B437,2)&gt;=2,WEEKDAY(B437,2)&lt;=4),C437&gt;=TIME(17,0,0),C437&lt;TIME(18,0,0)),"A2",IF(AND(AND(WEEKDAY(B437,2)&gt;=2,WEEKDAY(B437,2)&lt;=4),C437&gt;=TIME(18,0,0),C437&lt;TIME(19,0,0)),"A3",IF(AND(AND(WEEKDAY(B437,2)&gt;=2,WEEKDAY(B437,2)&lt;=4),C437&gt;=TIME(22,0,0),C437&lt;TIME(22,45,0)),"B","Other")))))))</f>
        <v/>
      </c>
      <c r="F437" s="12" t="n"/>
      <c r="G437" s="12" t="n"/>
      <c r="H437" s="12" t="n"/>
      <c r="I437" s="12" t="n"/>
      <c r="J437" s="13" t="n"/>
      <c r="K437" s="13" t="n"/>
      <c r="L437" s="13" t="n"/>
      <c r="M437" s="13" t="n"/>
      <c r="N437" s="12" t="n"/>
      <c r="O437" s="12" t="n"/>
      <c r="P437" s="14">
        <f>IF(N437="","",IF(N437="SL",-1,K437/J437))</f>
        <v/>
      </c>
      <c r="Q437" s="14">
        <f>IF(N437="","",IF(OR(N437="SL",N437="TP0"),-1,L437/J437))</f>
        <v/>
      </c>
      <c r="R437" s="14">
        <f>IF(N437="","",IF(N437="TP2",M437/J437,-1))</f>
        <v/>
      </c>
      <c r="S437" s="14">
        <f>IF(N437="","",IF(N437="SL",-1,IF(N437="TP0",0.5*K437/J437,0.5*(K437+L437)/J437)))</f>
        <v/>
      </c>
      <c r="T437" s="14">
        <f>IF(N437="","",IF(N437="SL",-1,IF(N437="TP0",0.5*K437/J437-0.5,0.5*(K437+L437)/J437)))</f>
        <v/>
      </c>
      <c r="U437" s="15">
        <f>IF(P437="","",P437*J437/100*Config!$B$4)</f>
        <v/>
      </c>
      <c r="V437" s="15">
        <f>IF(Q437="","",Q437*J437/100*Config!$B$4)</f>
        <v/>
      </c>
      <c r="W437" s="15">
        <f>IF(R437="","",R437*J437/100*Config!$B$4)</f>
        <v/>
      </c>
      <c r="X437" s="15">
        <f>IF(S437="","",S437*J437/100*Config!$B$4)</f>
        <v/>
      </c>
      <c r="Y437" s="15">
        <f>IF(T437="","",T437*J437/100*Config!$B$4)</f>
        <v/>
      </c>
      <c r="Z437" s="15">
        <f>IF(U437="","",Config!$B$4 + SUM($U$2:U437))</f>
        <v/>
      </c>
      <c r="AA437" s="15">
        <f>IF(V437="","",Config!$B$4 + SUM($V$2:V437))</f>
        <v/>
      </c>
      <c r="AB437" s="15">
        <f>IF(W437="","",Config!$B$4 + SUM($W$2:W437))</f>
        <v/>
      </c>
      <c r="AC437" s="15">
        <f>IF(X437="","",Config!$B$4 + SUM($X$2:X437))</f>
        <v/>
      </c>
      <c r="AD437" s="15">
        <f>IF(Y437="","",Config!$B$4 + SUM($Y$2:Y437))</f>
        <v/>
      </c>
      <c r="AE437" s="15">
        <f>IF(P437="","",P437*J437/100*Config!$B$11)</f>
        <v/>
      </c>
      <c r="AF437" s="15">
        <f>IF(Q437="","",Q437*J437/100*Config!$B$11)</f>
        <v/>
      </c>
      <c r="AG437" s="15">
        <f>IF(R437="","",R437*J437/100*Config!$B$11)</f>
        <v/>
      </c>
      <c r="AH437" s="15">
        <f>IF(S437="","",S437*J437/100*Config!$B$11)</f>
        <v/>
      </c>
      <c r="AI437" s="15">
        <f>IF(T437="","",T437*J437/100*Config!$B$11)</f>
        <v/>
      </c>
      <c r="AJ437" s="15">
        <f>IF(AE437="","",Config!$B$9 + SUM($AE$2:AE437))</f>
        <v/>
      </c>
      <c r="AK437" s="15">
        <f>IF(AF437="","",Config!$B$9 + SUM($AF$2:AF437))</f>
        <v/>
      </c>
      <c r="AL437" s="15">
        <f>IF(AG437="","",Config!$B$9 + SUM($AG$2:AG437))</f>
        <v/>
      </c>
      <c r="AM437" s="15">
        <f>IF(AH437="","",Config!$B$9 + SUM($AH$2:AH437))</f>
        <v/>
      </c>
      <c r="AN437" s="15">
        <f>IF(AI437="","",Config!$B$9 + SUM($AI$2:AI437))</f>
        <v/>
      </c>
      <c r="AO437" s="16">
        <f>IF(P437="","",IF(P437&gt;0,1,0))</f>
        <v/>
      </c>
      <c r="AP437" s="16">
        <f>IF(Q437="","",IF(Q437&gt;0,1,0))</f>
        <v/>
      </c>
      <c r="AQ437" s="16">
        <f>IF(R437="","",IF(R437&gt;0,1,0))</f>
        <v/>
      </c>
      <c r="AR437" s="16">
        <f>IF(S437="","",IF(S437&gt;0,1,0))</f>
        <v/>
      </c>
      <c r="AS437" s="16">
        <f>IF(T437="","",IF(T437&gt;0,1,0))</f>
        <v/>
      </c>
      <c r="AT437" s="17">
        <f>IF(Z437="","",IF(AT436="",Z437,MAX(AT436,Z437)))</f>
        <v/>
      </c>
      <c r="AU437" s="17">
        <f>IF(AA437="","",IF(AU436="",AA437,MAX(AU436,AA437)))</f>
        <v/>
      </c>
      <c r="AV437" s="17">
        <f>IF(AB437="","",IF(AV436="",AB437,MAX(AV436,AB437)))</f>
        <v/>
      </c>
      <c r="AW437" s="17">
        <f>IF(AC437="","",IF(AW436="",AC437,MAX(AW436,AC437)))</f>
        <v/>
      </c>
      <c r="AX437" s="17">
        <f>IF(AD437="","",IF(AX436="",AD437,MAX(AX436,AD437)))</f>
        <v/>
      </c>
      <c r="AY437" s="17">
        <f>IF(Z437="","",AT437-Z437)</f>
        <v/>
      </c>
      <c r="AZ437" s="17">
        <f>IF(AA437="","",AU437-AA437)</f>
        <v/>
      </c>
      <c r="BA437" s="17">
        <f>IF(AB437="","",AV437-AB437)</f>
        <v/>
      </c>
      <c r="BB437" s="17">
        <f>IF(AC437="","",AW437-AC437)</f>
        <v/>
      </c>
      <c r="BC437" s="17">
        <f>IF(AD437="","",AX437-AD437)</f>
        <v/>
      </c>
      <c r="BD437" s="17">
        <f>IF(OR(AE437="",B437=""),"",SUMIFS($AE$2:AE437,$B$2:B437,B437))</f>
        <v/>
      </c>
      <c r="BE437" s="17">
        <f>IF(OR(AF437="",B437=""),"",SUMIFS($AF$2:AF437,$B$2:B437,B437))</f>
        <v/>
      </c>
      <c r="BF437" s="17">
        <f>IF(OR(AG437="",B437=""),"",SUMIFS($AG$2:AG437,$B$2:B437,B437))</f>
        <v/>
      </c>
      <c r="BG437" s="17">
        <f>IF(OR(AH437="",B437=""),"",SUMIFS($AH$2:AH437,$B$2:B437,B437))</f>
        <v/>
      </c>
      <c r="BH437" s="17">
        <f>IF(OR(AI437="",B437=""),"",SUMIFS($AI$2:AI437,$B$2:B437,B437))</f>
        <v/>
      </c>
      <c r="BI437" s="17">
        <f>IF(AJ437="","",IF(BI436="",AJ437,MAX(BI436,AJ437)))</f>
        <v/>
      </c>
      <c r="BJ437" s="17">
        <f>IF(AK437="","",IF(BJ436="",AK437,MAX(BJ436,AK437)))</f>
        <v/>
      </c>
      <c r="BK437" s="17">
        <f>IF(AL437="","",IF(BK436="",AL437,MAX(BK436,AL437)))</f>
        <v/>
      </c>
      <c r="BL437" s="17">
        <f>IF(AM437="","",IF(BL436="",AM437,MAX(BL436,AM437)))</f>
        <v/>
      </c>
      <c r="BM437" s="17">
        <f>IF(AN437="","",IF(BM436="",AN437,MAX(BM436,AN437)))</f>
        <v/>
      </c>
      <c r="BN437" s="17">
        <f>IF(AJ437="","",BI437-AJ437)</f>
        <v/>
      </c>
      <c r="BO437" s="17">
        <f>IF(AK437="","",BJ437-AK437)</f>
        <v/>
      </c>
      <c r="BP437" s="17">
        <f>IF(AL437="","",BK437-AL437)</f>
        <v/>
      </c>
      <c r="BQ437" s="17">
        <f>IF(AM437="","",BL437-AM437)</f>
        <v/>
      </c>
      <c r="BR437" s="17">
        <f>IF(AN437="","",BM437-AN437)</f>
        <v/>
      </c>
    </row>
    <row r="438">
      <c r="A438">
        <f>ROW()-1</f>
        <v/>
      </c>
      <c r="B438" s="9" t="n"/>
      <c r="C438" s="12" t="n"/>
      <c r="D438" s="11">
        <f>IF(B438="","",CHOOSE(WEEKDAY(B438,2),"Lu","Ma","Mi","Jo","Vi","Sa","Du"))</f>
        <v/>
      </c>
      <c r="E438" s="11">
        <f>IF(OR(B438="",C438=""),"",IF(OR(WEEKDAY(B438,2)=1,WEEKDAY(B438,2)=5),"D",IF(AND(C438&gt;=TIME(15,30,0),C438&lt;TIME(16,30,0)),"C",IF(AND(AND(WEEKDAY(B438,2)&gt;=2,WEEKDAY(B438,2)&lt;=4),C438&gt;=TIME(16,35,0),C438&lt;TIME(17,0,0)),"A1",IF(AND(AND(WEEKDAY(B438,2)&gt;=2,WEEKDAY(B438,2)&lt;=4),C438&gt;=TIME(17,0,0),C438&lt;TIME(18,0,0)),"A2",IF(AND(AND(WEEKDAY(B438,2)&gt;=2,WEEKDAY(B438,2)&lt;=4),C438&gt;=TIME(18,0,0),C438&lt;TIME(19,0,0)),"A3",IF(AND(AND(WEEKDAY(B438,2)&gt;=2,WEEKDAY(B438,2)&lt;=4),C438&gt;=TIME(22,0,0),C438&lt;TIME(22,45,0)),"B","Other")))))))</f>
        <v/>
      </c>
      <c r="F438" s="12" t="n"/>
      <c r="G438" s="12" t="n"/>
      <c r="H438" s="12" t="n"/>
      <c r="I438" s="12" t="n"/>
      <c r="J438" s="13" t="n"/>
      <c r="K438" s="13" t="n"/>
      <c r="L438" s="13" t="n"/>
      <c r="M438" s="13" t="n"/>
      <c r="N438" s="12" t="n"/>
      <c r="O438" s="12" t="n"/>
      <c r="P438" s="14">
        <f>IF(N438="","",IF(N438="SL",-1,K438/J438))</f>
        <v/>
      </c>
      <c r="Q438" s="14">
        <f>IF(N438="","",IF(OR(N438="SL",N438="TP0"),-1,L438/J438))</f>
        <v/>
      </c>
      <c r="R438" s="14">
        <f>IF(N438="","",IF(N438="TP2",M438/J438,-1))</f>
        <v/>
      </c>
      <c r="S438" s="14">
        <f>IF(N438="","",IF(N438="SL",-1,IF(N438="TP0",0.5*K438/J438,0.5*(K438+L438)/J438)))</f>
        <v/>
      </c>
      <c r="T438" s="14">
        <f>IF(N438="","",IF(N438="SL",-1,IF(N438="TP0",0.5*K438/J438-0.5,0.5*(K438+L438)/J438)))</f>
        <v/>
      </c>
      <c r="U438" s="15">
        <f>IF(P438="","",P438*J438/100*Config!$B$4)</f>
        <v/>
      </c>
      <c r="V438" s="15">
        <f>IF(Q438="","",Q438*J438/100*Config!$B$4)</f>
        <v/>
      </c>
      <c r="W438" s="15">
        <f>IF(R438="","",R438*J438/100*Config!$B$4)</f>
        <v/>
      </c>
      <c r="X438" s="15">
        <f>IF(S438="","",S438*J438/100*Config!$B$4)</f>
        <v/>
      </c>
      <c r="Y438" s="15">
        <f>IF(T438="","",T438*J438/100*Config!$B$4)</f>
        <v/>
      </c>
      <c r="Z438" s="15">
        <f>IF(U438="","",Config!$B$4 + SUM($U$2:U438))</f>
        <v/>
      </c>
      <c r="AA438" s="15">
        <f>IF(V438="","",Config!$B$4 + SUM($V$2:V438))</f>
        <v/>
      </c>
      <c r="AB438" s="15">
        <f>IF(W438="","",Config!$B$4 + SUM($W$2:W438))</f>
        <v/>
      </c>
      <c r="AC438" s="15">
        <f>IF(X438="","",Config!$B$4 + SUM($X$2:X438))</f>
        <v/>
      </c>
      <c r="AD438" s="15">
        <f>IF(Y438="","",Config!$B$4 + SUM($Y$2:Y438))</f>
        <v/>
      </c>
      <c r="AE438" s="15">
        <f>IF(P438="","",P438*J438/100*Config!$B$11)</f>
        <v/>
      </c>
      <c r="AF438" s="15">
        <f>IF(Q438="","",Q438*J438/100*Config!$B$11)</f>
        <v/>
      </c>
      <c r="AG438" s="15">
        <f>IF(R438="","",R438*J438/100*Config!$B$11)</f>
        <v/>
      </c>
      <c r="AH438" s="15">
        <f>IF(S438="","",S438*J438/100*Config!$B$11)</f>
        <v/>
      </c>
      <c r="AI438" s="15">
        <f>IF(T438="","",T438*J438/100*Config!$B$11)</f>
        <v/>
      </c>
      <c r="AJ438" s="15">
        <f>IF(AE438="","",Config!$B$9 + SUM($AE$2:AE438))</f>
        <v/>
      </c>
      <c r="AK438" s="15">
        <f>IF(AF438="","",Config!$B$9 + SUM($AF$2:AF438))</f>
        <v/>
      </c>
      <c r="AL438" s="15">
        <f>IF(AG438="","",Config!$B$9 + SUM($AG$2:AG438))</f>
        <v/>
      </c>
      <c r="AM438" s="15">
        <f>IF(AH438="","",Config!$B$9 + SUM($AH$2:AH438))</f>
        <v/>
      </c>
      <c r="AN438" s="15">
        <f>IF(AI438="","",Config!$B$9 + SUM($AI$2:AI438))</f>
        <v/>
      </c>
      <c r="AO438" s="16">
        <f>IF(P438="","",IF(P438&gt;0,1,0))</f>
        <v/>
      </c>
      <c r="AP438" s="16">
        <f>IF(Q438="","",IF(Q438&gt;0,1,0))</f>
        <v/>
      </c>
      <c r="AQ438" s="16">
        <f>IF(R438="","",IF(R438&gt;0,1,0))</f>
        <v/>
      </c>
      <c r="AR438" s="16">
        <f>IF(S438="","",IF(S438&gt;0,1,0))</f>
        <v/>
      </c>
      <c r="AS438" s="16">
        <f>IF(T438="","",IF(T438&gt;0,1,0))</f>
        <v/>
      </c>
      <c r="AT438" s="17">
        <f>IF(Z438="","",IF(AT437="",Z438,MAX(AT437,Z438)))</f>
        <v/>
      </c>
      <c r="AU438" s="17">
        <f>IF(AA438="","",IF(AU437="",AA438,MAX(AU437,AA438)))</f>
        <v/>
      </c>
      <c r="AV438" s="17">
        <f>IF(AB438="","",IF(AV437="",AB438,MAX(AV437,AB438)))</f>
        <v/>
      </c>
      <c r="AW438" s="17">
        <f>IF(AC438="","",IF(AW437="",AC438,MAX(AW437,AC438)))</f>
        <v/>
      </c>
      <c r="AX438" s="17">
        <f>IF(AD438="","",IF(AX437="",AD438,MAX(AX437,AD438)))</f>
        <v/>
      </c>
      <c r="AY438" s="17">
        <f>IF(Z438="","",AT438-Z438)</f>
        <v/>
      </c>
      <c r="AZ438" s="17">
        <f>IF(AA438="","",AU438-AA438)</f>
        <v/>
      </c>
      <c r="BA438" s="17">
        <f>IF(AB438="","",AV438-AB438)</f>
        <v/>
      </c>
      <c r="BB438" s="17">
        <f>IF(AC438="","",AW438-AC438)</f>
        <v/>
      </c>
      <c r="BC438" s="17">
        <f>IF(AD438="","",AX438-AD438)</f>
        <v/>
      </c>
      <c r="BD438" s="17">
        <f>IF(OR(AE438="",B438=""),"",SUMIFS($AE$2:AE438,$B$2:B438,B438))</f>
        <v/>
      </c>
      <c r="BE438" s="17">
        <f>IF(OR(AF438="",B438=""),"",SUMIFS($AF$2:AF438,$B$2:B438,B438))</f>
        <v/>
      </c>
      <c r="BF438" s="17">
        <f>IF(OR(AG438="",B438=""),"",SUMIFS($AG$2:AG438,$B$2:B438,B438))</f>
        <v/>
      </c>
      <c r="BG438" s="17">
        <f>IF(OR(AH438="",B438=""),"",SUMIFS($AH$2:AH438,$B$2:B438,B438))</f>
        <v/>
      </c>
      <c r="BH438" s="17">
        <f>IF(OR(AI438="",B438=""),"",SUMIFS($AI$2:AI438,$B$2:B438,B438))</f>
        <v/>
      </c>
      <c r="BI438" s="17">
        <f>IF(AJ438="","",IF(BI437="",AJ438,MAX(BI437,AJ438)))</f>
        <v/>
      </c>
      <c r="BJ438" s="17">
        <f>IF(AK438="","",IF(BJ437="",AK438,MAX(BJ437,AK438)))</f>
        <v/>
      </c>
      <c r="BK438" s="17">
        <f>IF(AL438="","",IF(BK437="",AL438,MAX(BK437,AL438)))</f>
        <v/>
      </c>
      <c r="BL438" s="17">
        <f>IF(AM438="","",IF(BL437="",AM438,MAX(BL437,AM438)))</f>
        <v/>
      </c>
      <c r="BM438" s="17">
        <f>IF(AN438="","",IF(BM437="",AN438,MAX(BM437,AN438)))</f>
        <v/>
      </c>
      <c r="BN438" s="17">
        <f>IF(AJ438="","",BI438-AJ438)</f>
        <v/>
      </c>
      <c r="BO438" s="17">
        <f>IF(AK438="","",BJ438-AK438)</f>
        <v/>
      </c>
      <c r="BP438" s="17">
        <f>IF(AL438="","",BK438-AL438)</f>
        <v/>
      </c>
      <c r="BQ438" s="17">
        <f>IF(AM438="","",BL438-AM438)</f>
        <v/>
      </c>
      <c r="BR438" s="17">
        <f>IF(AN438="","",BM438-AN438)</f>
        <v/>
      </c>
    </row>
    <row r="439">
      <c r="A439">
        <f>ROW()-1</f>
        <v/>
      </c>
      <c r="B439" s="9" t="n"/>
      <c r="C439" s="12" t="n"/>
      <c r="D439" s="11">
        <f>IF(B439="","",CHOOSE(WEEKDAY(B439,2),"Lu","Ma","Mi","Jo","Vi","Sa","Du"))</f>
        <v/>
      </c>
      <c r="E439" s="11">
        <f>IF(OR(B439="",C439=""),"",IF(OR(WEEKDAY(B439,2)=1,WEEKDAY(B439,2)=5),"D",IF(AND(C439&gt;=TIME(15,30,0),C439&lt;TIME(16,30,0)),"C",IF(AND(AND(WEEKDAY(B439,2)&gt;=2,WEEKDAY(B439,2)&lt;=4),C439&gt;=TIME(16,35,0),C439&lt;TIME(17,0,0)),"A1",IF(AND(AND(WEEKDAY(B439,2)&gt;=2,WEEKDAY(B439,2)&lt;=4),C439&gt;=TIME(17,0,0),C439&lt;TIME(18,0,0)),"A2",IF(AND(AND(WEEKDAY(B439,2)&gt;=2,WEEKDAY(B439,2)&lt;=4),C439&gt;=TIME(18,0,0),C439&lt;TIME(19,0,0)),"A3",IF(AND(AND(WEEKDAY(B439,2)&gt;=2,WEEKDAY(B439,2)&lt;=4),C439&gt;=TIME(22,0,0),C439&lt;TIME(22,45,0)),"B","Other")))))))</f>
        <v/>
      </c>
      <c r="F439" s="12" t="n"/>
      <c r="G439" s="12" t="n"/>
      <c r="H439" s="12" t="n"/>
      <c r="I439" s="12" t="n"/>
      <c r="J439" s="13" t="n"/>
      <c r="K439" s="13" t="n"/>
      <c r="L439" s="13" t="n"/>
      <c r="M439" s="13" t="n"/>
      <c r="N439" s="12" t="n"/>
      <c r="O439" s="12" t="n"/>
      <c r="P439" s="14">
        <f>IF(N439="","",IF(N439="SL",-1,K439/J439))</f>
        <v/>
      </c>
      <c r="Q439" s="14">
        <f>IF(N439="","",IF(OR(N439="SL",N439="TP0"),-1,L439/J439))</f>
        <v/>
      </c>
      <c r="R439" s="14">
        <f>IF(N439="","",IF(N439="TP2",M439/J439,-1))</f>
        <v/>
      </c>
      <c r="S439" s="14">
        <f>IF(N439="","",IF(N439="SL",-1,IF(N439="TP0",0.5*K439/J439,0.5*(K439+L439)/J439)))</f>
        <v/>
      </c>
      <c r="T439" s="14">
        <f>IF(N439="","",IF(N439="SL",-1,IF(N439="TP0",0.5*K439/J439-0.5,0.5*(K439+L439)/J439)))</f>
        <v/>
      </c>
      <c r="U439" s="15">
        <f>IF(P439="","",P439*J439/100*Config!$B$4)</f>
        <v/>
      </c>
      <c r="V439" s="15">
        <f>IF(Q439="","",Q439*J439/100*Config!$B$4)</f>
        <v/>
      </c>
      <c r="W439" s="15">
        <f>IF(R439="","",R439*J439/100*Config!$B$4)</f>
        <v/>
      </c>
      <c r="X439" s="15">
        <f>IF(S439="","",S439*J439/100*Config!$B$4)</f>
        <v/>
      </c>
      <c r="Y439" s="15">
        <f>IF(T439="","",T439*J439/100*Config!$B$4)</f>
        <v/>
      </c>
      <c r="Z439" s="15">
        <f>IF(U439="","",Config!$B$4 + SUM($U$2:U439))</f>
        <v/>
      </c>
      <c r="AA439" s="15">
        <f>IF(V439="","",Config!$B$4 + SUM($V$2:V439))</f>
        <v/>
      </c>
      <c r="AB439" s="15">
        <f>IF(W439="","",Config!$B$4 + SUM($W$2:W439))</f>
        <v/>
      </c>
      <c r="AC439" s="15">
        <f>IF(X439="","",Config!$B$4 + SUM($X$2:X439))</f>
        <v/>
      </c>
      <c r="AD439" s="15">
        <f>IF(Y439="","",Config!$B$4 + SUM($Y$2:Y439))</f>
        <v/>
      </c>
      <c r="AE439" s="15">
        <f>IF(P439="","",P439*J439/100*Config!$B$11)</f>
        <v/>
      </c>
      <c r="AF439" s="15">
        <f>IF(Q439="","",Q439*J439/100*Config!$B$11)</f>
        <v/>
      </c>
      <c r="AG439" s="15">
        <f>IF(R439="","",R439*J439/100*Config!$B$11)</f>
        <v/>
      </c>
      <c r="AH439" s="15">
        <f>IF(S439="","",S439*J439/100*Config!$B$11)</f>
        <v/>
      </c>
      <c r="AI439" s="15">
        <f>IF(T439="","",T439*J439/100*Config!$B$11)</f>
        <v/>
      </c>
      <c r="AJ439" s="15">
        <f>IF(AE439="","",Config!$B$9 + SUM($AE$2:AE439))</f>
        <v/>
      </c>
      <c r="AK439" s="15">
        <f>IF(AF439="","",Config!$B$9 + SUM($AF$2:AF439))</f>
        <v/>
      </c>
      <c r="AL439" s="15">
        <f>IF(AG439="","",Config!$B$9 + SUM($AG$2:AG439))</f>
        <v/>
      </c>
      <c r="AM439" s="15">
        <f>IF(AH439="","",Config!$B$9 + SUM($AH$2:AH439))</f>
        <v/>
      </c>
      <c r="AN439" s="15">
        <f>IF(AI439="","",Config!$B$9 + SUM($AI$2:AI439))</f>
        <v/>
      </c>
      <c r="AO439" s="16">
        <f>IF(P439="","",IF(P439&gt;0,1,0))</f>
        <v/>
      </c>
      <c r="AP439" s="16">
        <f>IF(Q439="","",IF(Q439&gt;0,1,0))</f>
        <v/>
      </c>
      <c r="AQ439" s="16">
        <f>IF(R439="","",IF(R439&gt;0,1,0))</f>
        <v/>
      </c>
      <c r="AR439" s="16">
        <f>IF(S439="","",IF(S439&gt;0,1,0))</f>
        <v/>
      </c>
      <c r="AS439" s="16">
        <f>IF(T439="","",IF(T439&gt;0,1,0))</f>
        <v/>
      </c>
      <c r="AT439" s="17">
        <f>IF(Z439="","",IF(AT438="",Z439,MAX(AT438,Z439)))</f>
        <v/>
      </c>
      <c r="AU439" s="17">
        <f>IF(AA439="","",IF(AU438="",AA439,MAX(AU438,AA439)))</f>
        <v/>
      </c>
      <c r="AV439" s="17">
        <f>IF(AB439="","",IF(AV438="",AB439,MAX(AV438,AB439)))</f>
        <v/>
      </c>
      <c r="AW439" s="17">
        <f>IF(AC439="","",IF(AW438="",AC439,MAX(AW438,AC439)))</f>
        <v/>
      </c>
      <c r="AX439" s="17">
        <f>IF(AD439="","",IF(AX438="",AD439,MAX(AX438,AD439)))</f>
        <v/>
      </c>
      <c r="AY439" s="17">
        <f>IF(Z439="","",AT439-Z439)</f>
        <v/>
      </c>
      <c r="AZ439" s="17">
        <f>IF(AA439="","",AU439-AA439)</f>
        <v/>
      </c>
      <c r="BA439" s="17">
        <f>IF(AB439="","",AV439-AB439)</f>
        <v/>
      </c>
      <c r="BB439" s="17">
        <f>IF(AC439="","",AW439-AC439)</f>
        <v/>
      </c>
      <c r="BC439" s="17">
        <f>IF(AD439="","",AX439-AD439)</f>
        <v/>
      </c>
      <c r="BD439" s="17">
        <f>IF(OR(AE439="",B439=""),"",SUMIFS($AE$2:AE439,$B$2:B439,B439))</f>
        <v/>
      </c>
      <c r="BE439" s="17">
        <f>IF(OR(AF439="",B439=""),"",SUMIFS($AF$2:AF439,$B$2:B439,B439))</f>
        <v/>
      </c>
      <c r="BF439" s="17">
        <f>IF(OR(AG439="",B439=""),"",SUMIFS($AG$2:AG439,$B$2:B439,B439))</f>
        <v/>
      </c>
      <c r="BG439" s="17">
        <f>IF(OR(AH439="",B439=""),"",SUMIFS($AH$2:AH439,$B$2:B439,B439))</f>
        <v/>
      </c>
      <c r="BH439" s="17">
        <f>IF(OR(AI439="",B439=""),"",SUMIFS($AI$2:AI439,$B$2:B439,B439))</f>
        <v/>
      </c>
      <c r="BI439" s="17">
        <f>IF(AJ439="","",IF(BI438="",AJ439,MAX(BI438,AJ439)))</f>
        <v/>
      </c>
      <c r="BJ439" s="17">
        <f>IF(AK439="","",IF(BJ438="",AK439,MAX(BJ438,AK439)))</f>
        <v/>
      </c>
      <c r="BK439" s="17">
        <f>IF(AL439="","",IF(BK438="",AL439,MAX(BK438,AL439)))</f>
        <v/>
      </c>
      <c r="BL439" s="17">
        <f>IF(AM439="","",IF(BL438="",AM439,MAX(BL438,AM439)))</f>
        <v/>
      </c>
      <c r="BM439" s="17">
        <f>IF(AN439="","",IF(BM438="",AN439,MAX(BM438,AN439)))</f>
        <v/>
      </c>
      <c r="BN439" s="17">
        <f>IF(AJ439="","",BI439-AJ439)</f>
        <v/>
      </c>
      <c r="BO439" s="17">
        <f>IF(AK439="","",BJ439-AK439)</f>
        <v/>
      </c>
      <c r="BP439" s="17">
        <f>IF(AL439="","",BK439-AL439)</f>
        <v/>
      </c>
      <c r="BQ439" s="17">
        <f>IF(AM439="","",BL439-AM439)</f>
        <v/>
      </c>
      <c r="BR439" s="17">
        <f>IF(AN439="","",BM439-AN439)</f>
        <v/>
      </c>
    </row>
    <row r="440">
      <c r="A440">
        <f>ROW()-1</f>
        <v/>
      </c>
      <c r="B440" s="9" t="n"/>
      <c r="C440" s="12" t="n"/>
      <c r="D440" s="11">
        <f>IF(B440="","",CHOOSE(WEEKDAY(B440,2),"Lu","Ma","Mi","Jo","Vi","Sa","Du"))</f>
        <v/>
      </c>
      <c r="E440" s="11">
        <f>IF(OR(B440="",C440=""),"",IF(OR(WEEKDAY(B440,2)=1,WEEKDAY(B440,2)=5),"D",IF(AND(C440&gt;=TIME(15,30,0),C440&lt;TIME(16,30,0)),"C",IF(AND(AND(WEEKDAY(B440,2)&gt;=2,WEEKDAY(B440,2)&lt;=4),C440&gt;=TIME(16,35,0),C440&lt;TIME(17,0,0)),"A1",IF(AND(AND(WEEKDAY(B440,2)&gt;=2,WEEKDAY(B440,2)&lt;=4),C440&gt;=TIME(17,0,0),C440&lt;TIME(18,0,0)),"A2",IF(AND(AND(WEEKDAY(B440,2)&gt;=2,WEEKDAY(B440,2)&lt;=4),C440&gt;=TIME(18,0,0),C440&lt;TIME(19,0,0)),"A3",IF(AND(AND(WEEKDAY(B440,2)&gt;=2,WEEKDAY(B440,2)&lt;=4),C440&gt;=TIME(22,0,0),C440&lt;TIME(22,45,0)),"B","Other")))))))</f>
        <v/>
      </c>
      <c r="F440" s="12" t="n"/>
      <c r="G440" s="12" t="n"/>
      <c r="H440" s="12" t="n"/>
      <c r="I440" s="12" t="n"/>
      <c r="J440" s="13" t="n"/>
      <c r="K440" s="13" t="n"/>
      <c r="L440" s="13" t="n"/>
      <c r="M440" s="13" t="n"/>
      <c r="N440" s="12" t="n"/>
      <c r="O440" s="12" t="n"/>
      <c r="P440" s="14">
        <f>IF(N440="","",IF(N440="SL",-1,K440/J440))</f>
        <v/>
      </c>
      <c r="Q440" s="14">
        <f>IF(N440="","",IF(OR(N440="SL",N440="TP0"),-1,L440/J440))</f>
        <v/>
      </c>
      <c r="R440" s="14">
        <f>IF(N440="","",IF(N440="TP2",M440/J440,-1))</f>
        <v/>
      </c>
      <c r="S440" s="14">
        <f>IF(N440="","",IF(N440="SL",-1,IF(N440="TP0",0.5*K440/J440,0.5*(K440+L440)/J440)))</f>
        <v/>
      </c>
      <c r="T440" s="14">
        <f>IF(N440="","",IF(N440="SL",-1,IF(N440="TP0",0.5*K440/J440-0.5,0.5*(K440+L440)/J440)))</f>
        <v/>
      </c>
      <c r="U440" s="15">
        <f>IF(P440="","",P440*J440/100*Config!$B$4)</f>
        <v/>
      </c>
      <c r="V440" s="15">
        <f>IF(Q440="","",Q440*J440/100*Config!$B$4)</f>
        <v/>
      </c>
      <c r="W440" s="15">
        <f>IF(R440="","",R440*J440/100*Config!$B$4)</f>
        <v/>
      </c>
      <c r="X440" s="15">
        <f>IF(S440="","",S440*J440/100*Config!$B$4)</f>
        <v/>
      </c>
      <c r="Y440" s="15">
        <f>IF(T440="","",T440*J440/100*Config!$B$4)</f>
        <v/>
      </c>
      <c r="Z440" s="15">
        <f>IF(U440="","",Config!$B$4 + SUM($U$2:U440))</f>
        <v/>
      </c>
      <c r="AA440" s="15">
        <f>IF(V440="","",Config!$B$4 + SUM($V$2:V440))</f>
        <v/>
      </c>
      <c r="AB440" s="15">
        <f>IF(W440="","",Config!$B$4 + SUM($W$2:W440))</f>
        <v/>
      </c>
      <c r="AC440" s="15">
        <f>IF(X440="","",Config!$B$4 + SUM($X$2:X440))</f>
        <v/>
      </c>
      <c r="AD440" s="15">
        <f>IF(Y440="","",Config!$B$4 + SUM($Y$2:Y440))</f>
        <v/>
      </c>
      <c r="AE440" s="15">
        <f>IF(P440="","",P440*J440/100*Config!$B$11)</f>
        <v/>
      </c>
      <c r="AF440" s="15">
        <f>IF(Q440="","",Q440*J440/100*Config!$B$11)</f>
        <v/>
      </c>
      <c r="AG440" s="15">
        <f>IF(R440="","",R440*J440/100*Config!$B$11)</f>
        <v/>
      </c>
      <c r="AH440" s="15">
        <f>IF(S440="","",S440*J440/100*Config!$B$11)</f>
        <v/>
      </c>
      <c r="AI440" s="15">
        <f>IF(T440="","",T440*J440/100*Config!$B$11)</f>
        <v/>
      </c>
      <c r="AJ440" s="15">
        <f>IF(AE440="","",Config!$B$9 + SUM($AE$2:AE440))</f>
        <v/>
      </c>
      <c r="AK440" s="15">
        <f>IF(AF440="","",Config!$B$9 + SUM($AF$2:AF440))</f>
        <v/>
      </c>
      <c r="AL440" s="15">
        <f>IF(AG440="","",Config!$B$9 + SUM($AG$2:AG440))</f>
        <v/>
      </c>
      <c r="AM440" s="15">
        <f>IF(AH440="","",Config!$B$9 + SUM($AH$2:AH440))</f>
        <v/>
      </c>
      <c r="AN440" s="15">
        <f>IF(AI440="","",Config!$B$9 + SUM($AI$2:AI440))</f>
        <v/>
      </c>
      <c r="AO440" s="16">
        <f>IF(P440="","",IF(P440&gt;0,1,0))</f>
        <v/>
      </c>
      <c r="AP440" s="16">
        <f>IF(Q440="","",IF(Q440&gt;0,1,0))</f>
        <v/>
      </c>
      <c r="AQ440" s="16">
        <f>IF(R440="","",IF(R440&gt;0,1,0))</f>
        <v/>
      </c>
      <c r="AR440" s="16">
        <f>IF(S440="","",IF(S440&gt;0,1,0))</f>
        <v/>
      </c>
      <c r="AS440" s="16">
        <f>IF(T440="","",IF(T440&gt;0,1,0))</f>
        <v/>
      </c>
      <c r="AT440" s="17">
        <f>IF(Z440="","",IF(AT439="",Z440,MAX(AT439,Z440)))</f>
        <v/>
      </c>
      <c r="AU440" s="17">
        <f>IF(AA440="","",IF(AU439="",AA440,MAX(AU439,AA440)))</f>
        <v/>
      </c>
      <c r="AV440" s="17">
        <f>IF(AB440="","",IF(AV439="",AB440,MAX(AV439,AB440)))</f>
        <v/>
      </c>
      <c r="AW440" s="17">
        <f>IF(AC440="","",IF(AW439="",AC440,MAX(AW439,AC440)))</f>
        <v/>
      </c>
      <c r="AX440" s="17">
        <f>IF(AD440="","",IF(AX439="",AD440,MAX(AX439,AD440)))</f>
        <v/>
      </c>
      <c r="AY440" s="17">
        <f>IF(Z440="","",AT440-Z440)</f>
        <v/>
      </c>
      <c r="AZ440" s="17">
        <f>IF(AA440="","",AU440-AA440)</f>
        <v/>
      </c>
      <c r="BA440" s="17">
        <f>IF(AB440="","",AV440-AB440)</f>
        <v/>
      </c>
      <c r="BB440" s="17">
        <f>IF(AC440="","",AW440-AC440)</f>
        <v/>
      </c>
      <c r="BC440" s="17">
        <f>IF(AD440="","",AX440-AD440)</f>
        <v/>
      </c>
      <c r="BD440" s="17">
        <f>IF(OR(AE440="",B440=""),"",SUMIFS($AE$2:AE440,$B$2:B440,B440))</f>
        <v/>
      </c>
      <c r="BE440" s="17">
        <f>IF(OR(AF440="",B440=""),"",SUMIFS($AF$2:AF440,$B$2:B440,B440))</f>
        <v/>
      </c>
      <c r="BF440" s="17">
        <f>IF(OR(AG440="",B440=""),"",SUMIFS($AG$2:AG440,$B$2:B440,B440))</f>
        <v/>
      </c>
      <c r="BG440" s="17">
        <f>IF(OR(AH440="",B440=""),"",SUMIFS($AH$2:AH440,$B$2:B440,B440))</f>
        <v/>
      </c>
      <c r="BH440" s="17">
        <f>IF(OR(AI440="",B440=""),"",SUMIFS($AI$2:AI440,$B$2:B440,B440))</f>
        <v/>
      </c>
      <c r="BI440" s="17">
        <f>IF(AJ440="","",IF(BI439="",AJ440,MAX(BI439,AJ440)))</f>
        <v/>
      </c>
      <c r="BJ440" s="17">
        <f>IF(AK440="","",IF(BJ439="",AK440,MAX(BJ439,AK440)))</f>
        <v/>
      </c>
      <c r="BK440" s="17">
        <f>IF(AL440="","",IF(BK439="",AL440,MAX(BK439,AL440)))</f>
        <v/>
      </c>
      <c r="BL440" s="17">
        <f>IF(AM440="","",IF(BL439="",AM440,MAX(BL439,AM440)))</f>
        <v/>
      </c>
      <c r="BM440" s="17">
        <f>IF(AN440="","",IF(BM439="",AN440,MAX(BM439,AN440)))</f>
        <v/>
      </c>
      <c r="BN440" s="17">
        <f>IF(AJ440="","",BI440-AJ440)</f>
        <v/>
      </c>
      <c r="BO440" s="17">
        <f>IF(AK440="","",BJ440-AK440)</f>
        <v/>
      </c>
      <c r="BP440" s="17">
        <f>IF(AL440="","",BK440-AL440)</f>
        <v/>
      </c>
      <c r="BQ440" s="17">
        <f>IF(AM440="","",BL440-AM440)</f>
        <v/>
      </c>
      <c r="BR440" s="17">
        <f>IF(AN440="","",BM440-AN440)</f>
        <v/>
      </c>
    </row>
    <row r="441">
      <c r="A441">
        <f>ROW()-1</f>
        <v/>
      </c>
      <c r="B441" s="9" t="n"/>
      <c r="C441" s="12" t="n"/>
      <c r="D441" s="11">
        <f>IF(B441="","",CHOOSE(WEEKDAY(B441,2),"Lu","Ma","Mi","Jo","Vi","Sa","Du"))</f>
        <v/>
      </c>
      <c r="E441" s="11">
        <f>IF(OR(B441="",C441=""),"",IF(OR(WEEKDAY(B441,2)=1,WEEKDAY(B441,2)=5),"D",IF(AND(C441&gt;=TIME(15,30,0),C441&lt;TIME(16,30,0)),"C",IF(AND(AND(WEEKDAY(B441,2)&gt;=2,WEEKDAY(B441,2)&lt;=4),C441&gt;=TIME(16,35,0),C441&lt;TIME(17,0,0)),"A1",IF(AND(AND(WEEKDAY(B441,2)&gt;=2,WEEKDAY(B441,2)&lt;=4),C441&gt;=TIME(17,0,0),C441&lt;TIME(18,0,0)),"A2",IF(AND(AND(WEEKDAY(B441,2)&gt;=2,WEEKDAY(B441,2)&lt;=4),C441&gt;=TIME(18,0,0),C441&lt;TIME(19,0,0)),"A3",IF(AND(AND(WEEKDAY(B441,2)&gt;=2,WEEKDAY(B441,2)&lt;=4),C441&gt;=TIME(22,0,0),C441&lt;TIME(22,45,0)),"B","Other")))))))</f>
        <v/>
      </c>
      <c r="F441" s="12" t="n"/>
      <c r="G441" s="12" t="n"/>
      <c r="H441" s="12" t="n"/>
      <c r="I441" s="12" t="n"/>
      <c r="J441" s="13" t="n"/>
      <c r="K441" s="13" t="n"/>
      <c r="L441" s="13" t="n"/>
      <c r="M441" s="13" t="n"/>
      <c r="N441" s="12" t="n"/>
      <c r="O441" s="12" t="n"/>
      <c r="P441" s="14">
        <f>IF(N441="","",IF(N441="SL",-1,K441/J441))</f>
        <v/>
      </c>
      <c r="Q441" s="14">
        <f>IF(N441="","",IF(OR(N441="SL",N441="TP0"),-1,L441/J441))</f>
        <v/>
      </c>
      <c r="R441" s="14">
        <f>IF(N441="","",IF(N441="TP2",M441/J441,-1))</f>
        <v/>
      </c>
      <c r="S441" s="14">
        <f>IF(N441="","",IF(N441="SL",-1,IF(N441="TP0",0.5*K441/J441,0.5*(K441+L441)/J441)))</f>
        <v/>
      </c>
      <c r="T441" s="14">
        <f>IF(N441="","",IF(N441="SL",-1,IF(N441="TP0",0.5*K441/J441-0.5,0.5*(K441+L441)/J441)))</f>
        <v/>
      </c>
      <c r="U441" s="15">
        <f>IF(P441="","",P441*J441/100*Config!$B$4)</f>
        <v/>
      </c>
      <c r="V441" s="15">
        <f>IF(Q441="","",Q441*J441/100*Config!$B$4)</f>
        <v/>
      </c>
      <c r="W441" s="15">
        <f>IF(R441="","",R441*J441/100*Config!$B$4)</f>
        <v/>
      </c>
      <c r="X441" s="15">
        <f>IF(S441="","",S441*J441/100*Config!$B$4)</f>
        <v/>
      </c>
      <c r="Y441" s="15">
        <f>IF(T441="","",T441*J441/100*Config!$B$4)</f>
        <v/>
      </c>
      <c r="Z441" s="15">
        <f>IF(U441="","",Config!$B$4 + SUM($U$2:U441))</f>
        <v/>
      </c>
      <c r="AA441" s="15">
        <f>IF(V441="","",Config!$B$4 + SUM($V$2:V441))</f>
        <v/>
      </c>
      <c r="AB441" s="15">
        <f>IF(W441="","",Config!$B$4 + SUM($W$2:W441))</f>
        <v/>
      </c>
      <c r="AC441" s="15">
        <f>IF(X441="","",Config!$B$4 + SUM($X$2:X441))</f>
        <v/>
      </c>
      <c r="AD441" s="15">
        <f>IF(Y441="","",Config!$B$4 + SUM($Y$2:Y441))</f>
        <v/>
      </c>
      <c r="AE441" s="15">
        <f>IF(P441="","",P441*J441/100*Config!$B$11)</f>
        <v/>
      </c>
      <c r="AF441" s="15">
        <f>IF(Q441="","",Q441*J441/100*Config!$B$11)</f>
        <v/>
      </c>
      <c r="AG441" s="15">
        <f>IF(R441="","",R441*J441/100*Config!$B$11)</f>
        <v/>
      </c>
      <c r="AH441" s="15">
        <f>IF(S441="","",S441*J441/100*Config!$B$11)</f>
        <v/>
      </c>
      <c r="AI441" s="15">
        <f>IF(T441="","",T441*J441/100*Config!$B$11)</f>
        <v/>
      </c>
      <c r="AJ441" s="15">
        <f>IF(AE441="","",Config!$B$9 + SUM($AE$2:AE441))</f>
        <v/>
      </c>
      <c r="AK441" s="15">
        <f>IF(AF441="","",Config!$B$9 + SUM($AF$2:AF441))</f>
        <v/>
      </c>
      <c r="AL441" s="15">
        <f>IF(AG441="","",Config!$B$9 + SUM($AG$2:AG441))</f>
        <v/>
      </c>
      <c r="AM441" s="15">
        <f>IF(AH441="","",Config!$B$9 + SUM($AH$2:AH441))</f>
        <v/>
      </c>
      <c r="AN441" s="15">
        <f>IF(AI441="","",Config!$B$9 + SUM($AI$2:AI441))</f>
        <v/>
      </c>
      <c r="AO441" s="16">
        <f>IF(P441="","",IF(P441&gt;0,1,0))</f>
        <v/>
      </c>
      <c r="AP441" s="16">
        <f>IF(Q441="","",IF(Q441&gt;0,1,0))</f>
        <v/>
      </c>
      <c r="AQ441" s="16">
        <f>IF(R441="","",IF(R441&gt;0,1,0))</f>
        <v/>
      </c>
      <c r="AR441" s="16">
        <f>IF(S441="","",IF(S441&gt;0,1,0))</f>
        <v/>
      </c>
      <c r="AS441" s="16">
        <f>IF(T441="","",IF(T441&gt;0,1,0))</f>
        <v/>
      </c>
      <c r="AT441" s="17">
        <f>IF(Z441="","",IF(AT440="",Z441,MAX(AT440,Z441)))</f>
        <v/>
      </c>
      <c r="AU441" s="17">
        <f>IF(AA441="","",IF(AU440="",AA441,MAX(AU440,AA441)))</f>
        <v/>
      </c>
      <c r="AV441" s="17">
        <f>IF(AB441="","",IF(AV440="",AB441,MAX(AV440,AB441)))</f>
        <v/>
      </c>
      <c r="AW441" s="17">
        <f>IF(AC441="","",IF(AW440="",AC441,MAX(AW440,AC441)))</f>
        <v/>
      </c>
      <c r="AX441" s="17">
        <f>IF(AD441="","",IF(AX440="",AD441,MAX(AX440,AD441)))</f>
        <v/>
      </c>
      <c r="AY441" s="17">
        <f>IF(Z441="","",AT441-Z441)</f>
        <v/>
      </c>
      <c r="AZ441" s="17">
        <f>IF(AA441="","",AU441-AA441)</f>
        <v/>
      </c>
      <c r="BA441" s="17">
        <f>IF(AB441="","",AV441-AB441)</f>
        <v/>
      </c>
      <c r="BB441" s="17">
        <f>IF(AC441="","",AW441-AC441)</f>
        <v/>
      </c>
      <c r="BC441" s="17">
        <f>IF(AD441="","",AX441-AD441)</f>
        <v/>
      </c>
      <c r="BD441" s="17">
        <f>IF(OR(AE441="",B441=""),"",SUMIFS($AE$2:AE441,$B$2:B441,B441))</f>
        <v/>
      </c>
      <c r="BE441" s="17">
        <f>IF(OR(AF441="",B441=""),"",SUMIFS($AF$2:AF441,$B$2:B441,B441))</f>
        <v/>
      </c>
      <c r="BF441" s="17">
        <f>IF(OR(AG441="",B441=""),"",SUMIFS($AG$2:AG441,$B$2:B441,B441))</f>
        <v/>
      </c>
      <c r="BG441" s="17">
        <f>IF(OR(AH441="",B441=""),"",SUMIFS($AH$2:AH441,$B$2:B441,B441))</f>
        <v/>
      </c>
      <c r="BH441" s="17">
        <f>IF(OR(AI441="",B441=""),"",SUMIFS($AI$2:AI441,$B$2:B441,B441))</f>
        <v/>
      </c>
      <c r="BI441" s="17">
        <f>IF(AJ441="","",IF(BI440="",AJ441,MAX(BI440,AJ441)))</f>
        <v/>
      </c>
      <c r="BJ441" s="17">
        <f>IF(AK441="","",IF(BJ440="",AK441,MAX(BJ440,AK441)))</f>
        <v/>
      </c>
      <c r="BK441" s="17">
        <f>IF(AL441="","",IF(BK440="",AL441,MAX(BK440,AL441)))</f>
        <v/>
      </c>
      <c r="BL441" s="17">
        <f>IF(AM441="","",IF(BL440="",AM441,MAX(BL440,AM441)))</f>
        <v/>
      </c>
      <c r="BM441" s="17">
        <f>IF(AN441="","",IF(BM440="",AN441,MAX(BM440,AN441)))</f>
        <v/>
      </c>
      <c r="BN441" s="17">
        <f>IF(AJ441="","",BI441-AJ441)</f>
        <v/>
      </c>
      <c r="BO441" s="17">
        <f>IF(AK441="","",BJ441-AK441)</f>
        <v/>
      </c>
      <c r="BP441" s="17">
        <f>IF(AL441="","",BK441-AL441)</f>
        <v/>
      </c>
      <c r="BQ441" s="17">
        <f>IF(AM441="","",BL441-AM441)</f>
        <v/>
      </c>
      <c r="BR441" s="17">
        <f>IF(AN441="","",BM441-AN441)</f>
        <v/>
      </c>
    </row>
    <row r="442">
      <c r="A442">
        <f>ROW()-1</f>
        <v/>
      </c>
      <c r="B442" s="9" t="n"/>
      <c r="C442" s="12" t="n"/>
      <c r="D442" s="11">
        <f>IF(B442="","",CHOOSE(WEEKDAY(B442,2),"Lu","Ma","Mi","Jo","Vi","Sa","Du"))</f>
        <v/>
      </c>
      <c r="E442" s="11">
        <f>IF(OR(B442="",C442=""),"",IF(OR(WEEKDAY(B442,2)=1,WEEKDAY(B442,2)=5),"D",IF(AND(C442&gt;=TIME(15,30,0),C442&lt;TIME(16,30,0)),"C",IF(AND(AND(WEEKDAY(B442,2)&gt;=2,WEEKDAY(B442,2)&lt;=4),C442&gt;=TIME(16,35,0),C442&lt;TIME(17,0,0)),"A1",IF(AND(AND(WEEKDAY(B442,2)&gt;=2,WEEKDAY(B442,2)&lt;=4),C442&gt;=TIME(17,0,0),C442&lt;TIME(18,0,0)),"A2",IF(AND(AND(WEEKDAY(B442,2)&gt;=2,WEEKDAY(B442,2)&lt;=4),C442&gt;=TIME(18,0,0),C442&lt;TIME(19,0,0)),"A3",IF(AND(AND(WEEKDAY(B442,2)&gt;=2,WEEKDAY(B442,2)&lt;=4),C442&gt;=TIME(22,0,0),C442&lt;TIME(22,45,0)),"B","Other")))))))</f>
        <v/>
      </c>
      <c r="F442" s="12" t="n"/>
      <c r="G442" s="12" t="n"/>
      <c r="H442" s="12" t="n"/>
      <c r="I442" s="12" t="n"/>
      <c r="J442" s="13" t="n"/>
      <c r="K442" s="13" t="n"/>
      <c r="L442" s="13" t="n"/>
      <c r="M442" s="13" t="n"/>
      <c r="N442" s="12" t="n"/>
      <c r="O442" s="12" t="n"/>
      <c r="P442" s="14">
        <f>IF(N442="","",IF(N442="SL",-1,K442/J442))</f>
        <v/>
      </c>
      <c r="Q442" s="14">
        <f>IF(N442="","",IF(OR(N442="SL",N442="TP0"),-1,L442/J442))</f>
        <v/>
      </c>
      <c r="R442" s="14">
        <f>IF(N442="","",IF(N442="TP2",M442/J442,-1))</f>
        <v/>
      </c>
      <c r="S442" s="14">
        <f>IF(N442="","",IF(N442="SL",-1,IF(N442="TP0",0.5*K442/J442,0.5*(K442+L442)/J442)))</f>
        <v/>
      </c>
      <c r="T442" s="14">
        <f>IF(N442="","",IF(N442="SL",-1,IF(N442="TP0",0.5*K442/J442-0.5,0.5*(K442+L442)/J442)))</f>
        <v/>
      </c>
      <c r="U442" s="15">
        <f>IF(P442="","",P442*J442/100*Config!$B$4)</f>
        <v/>
      </c>
      <c r="V442" s="15">
        <f>IF(Q442="","",Q442*J442/100*Config!$B$4)</f>
        <v/>
      </c>
      <c r="W442" s="15">
        <f>IF(R442="","",R442*J442/100*Config!$B$4)</f>
        <v/>
      </c>
      <c r="X442" s="15">
        <f>IF(S442="","",S442*J442/100*Config!$B$4)</f>
        <v/>
      </c>
      <c r="Y442" s="15">
        <f>IF(T442="","",T442*J442/100*Config!$B$4)</f>
        <v/>
      </c>
      <c r="Z442" s="15">
        <f>IF(U442="","",Config!$B$4 + SUM($U$2:U442))</f>
        <v/>
      </c>
      <c r="AA442" s="15">
        <f>IF(V442="","",Config!$B$4 + SUM($V$2:V442))</f>
        <v/>
      </c>
      <c r="AB442" s="15">
        <f>IF(W442="","",Config!$B$4 + SUM($W$2:W442))</f>
        <v/>
      </c>
      <c r="AC442" s="15">
        <f>IF(X442="","",Config!$B$4 + SUM($X$2:X442))</f>
        <v/>
      </c>
      <c r="AD442" s="15">
        <f>IF(Y442="","",Config!$B$4 + SUM($Y$2:Y442))</f>
        <v/>
      </c>
      <c r="AE442" s="15">
        <f>IF(P442="","",P442*J442/100*Config!$B$11)</f>
        <v/>
      </c>
      <c r="AF442" s="15">
        <f>IF(Q442="","",Q442*J442/100*Config!$B$11)</f>
        <v/>
      </c>
      <c r="AG442" s="15">
        <f>IF(R442="","",R442*J442/100*Config!$B$11)</f>
        <v/>
      </c>
      <c r="AH442" s="15">
        <f>IF(S442="","",S442*J442/100*Config!$B$11)</f>
        <v/>
      </c>
      <c r="AI442" s="15">
        <f>IF(T442="","",T442*J442/100*Config!$B$11)</f>
        <v/>
      </c>
      <c r="AJ442" s="15">
        <f>IF(AE442="","",Config!$B$9 + SUM($AE$2:AE442))</f>
        <v/>
      </c>
      <c r="AK442" s="15">
        <f>IF(AF442="","",Config!$B$9 + SUM($AF$2:AF442))</f>
        <v/>
      </c>
      <c r="AL442" s="15">
        <f>IF(AG442="","",Config!$B$9 + SUM($AG$2:AG442))</f>
        <v/>
      </c>
      <c r="AM442" s="15">
        <f>IF(AH442="","",Config!$B$9 + SUM($AH$2:AH442))</f>
        <v/>
      </c>
      <c r="AN442" s="15">
        <f>IF(AI442="","",Config!$B$9 + SUM($AI$2:AI442))</f>
        <v/>
      </c>
      <c r="AO442" s="16">
        <f>IF(P442="","",IF(P442&gt;0,1,0))</f>
        <v/>
      </c>
      <c r="AP442" s="16">
        <f>IF(Q442="","",IF(Q442&gt;0,1,0))</f>
        <v/>
      </c>
      <c r="AQ442" s="16">
        <f>IF(R442="","",IF(R442&gt;0,1,0))</f>
        <v/>
      </c>
      <c r="AR442" s="16">
        <f>IF(S442="","",IF(S442&gt;0,1,0))</f>
        <v/>
      </c>
      <c r="AS442" s="16">
        <f>IF(T442="","",IF(T442&gt;0,1,0))</f>
        <v/>
      </c>
      <c r="AT442" s="17">
        <f>IF(Z442="","",IF(AT441="",Z442,MAX(AT441,Z442)))</f>
        <v/>
      </c>
      <c r="AU442" s="17">
        <f>IF(AA442="","",IF(AU441="",AA442,MAX(AU441,AA442)))</f>
        <v/>
      </c>
      <c r="AV442" s="17">
        <f>IF(AB442="","",IF(AV441="",AB442,MAX(AV441,AB442)))</f>
        <v/>
      </c>
      <c r="AW442" s="17">
        <f>IF(AC442="","",IF(AW441="",AC442,MAX(AW441,AC442)))</f>
        <v/>
      </c>
      <c r="AX442" s="17">
        <f>IF(AD442="","",IF(AX441="",AD442,MAX(AX441,AD442)))</f>
        <v/>
      </c>
      <c r="AY442" s="17">
        <f>IF(Z442="","",AT442-Z442)</f>
        <v/>
      </c>
      <c r="AZ442" s="17">
        <f>IF(AA442="","",AU442-AA442)</f>
        <v/>
      </c>
      <c r="BA442" s="17">
        <f>IF(AB442="","",AV442-AB442)</f>
        <v/>
      </c>
      <c r="BB442" s="17">
        <f>IF(AC442="","",AW442-AC442)</f>
        <v/>
      </c>
      <c r="BC442" s="17">
        <f>IF(AD442="","",AX442-AD442)</f>
        <v/>
      </c>
      <c r="BD442" s="17">
        <f>IF(OR(AE442="",B442=""),"",SUMIFS($AE$2:AE442,$B$2:B442,B442))</f>
        <v/>
      </c>
      <c r="BE442" s="17">
        <f>IF(OR(AF442="",B442=""),"",SUMIFS($AF$2:AF442,$B$2:B442,B442))</f>
        <v/>
      </c>
      <c r="BF442" s="17">
        <f>IF(OR(AG442="",B442=""),"",SUMIFS($AG$2:AG442,$B$2:B442,B442))</f>
        <v/>
      </c>
      <c r="BG442" s="17">
        <f>IF(OR(AH442="",B442=""),"",SUMIFS($AH$2:AH442,$B$2:B442,B442))</f>
        <v/>
      </c>
      <c r="BH442" s="17">
        <f>IF(OR(AI442="",B442=""),"",SUMIFS($AI$2:AI442,$B$2:B442,B442))</f>
        <v/>
      </c>
      <c r="BI442" s="17">
        <f>IF(AJ442="","",IF(BI441="",AJ442,MAX(BI441,AJ442)))</f>
        <v/>
      </c>
      <c r="BJ442" s="17">
        <f>IF(AK442="","",IF(BJ441="",AK442,MAX(BJ441,AK442)))</f>
        <v/>
      </c>
      <c r="BK442" s="17">
        <f>IF(AL442="","",IF(BK441="",AL442,MAX(BK441,AL442)))</f>
        <v/>
      </c>
      <c r="BL442" s="17">
        <f>IF(AM442="","",IF(BL441="",AM442,MAX(BL441,AM442)))</f>
        <v/>
      </c>
      <c r="BM442" s="17">
        <f>IF(AN442="","",IF(BM441="",AN442,MAX(BM441,AN442)))</f>
        <v/>
      </c>
      <c r="BN442" s="17">
        <f>IF(AJ442="","",BI442-AJ442)</f>
        <v/>
      </c>
      <c r="BO442" s="17">
        <f>IF(AK442="","",BJ442-AK442)</f>
        <v/>
      </c>
      <c r="BP442" s="17">
        <f>IF(AL442="","",BK442-AL442)</f>
        <v/>
      </c>
      <c r="BQ442" s="17">
        <f>IF(AM442="","",BL442-AM442)</f>
        <v/>
      </c>
      <c r="BR442" s="17">
        <f>IF(AN442="","",BM442-AN442)</f>
        <v/>
      </c>
    </row>
    <row r="443">
      <c r="A443">
        <f>ROW()-1</f>
        <v/>
      </c>
      <c r="B443" s="9" t="n"/>
      <c r="C443" s="12" t="n"/>
      <c r="D443" s="11">
        <f>IF(B443="","",CHOOSE(WEEKDAY(B443,2),"Lu","Ma","Mi","Jo","Vi","Sa","Du"))</f>
        <v/>
      </c>
      <c r="E443" s="11">
        <f>IF(OR(B443="",C443=""),"",IF(OR(WEEKDAY(B443,2)=1,WEEKDAY(B443,2)=5),"D",IF(AND(C443&gt;=TIME(15,30,0),C443&lt;TIME(16,30,0)),"C",IF(AND(AND(WEEKDAY(B443,2)&gt;=2,WEEKDAY(B443,2)&lt;=4),C443&gt;=TIME(16,35,0),C443&lt;TIME(17,0,0)),"A1",IF(AND(AND(WEEKDAY(B443,2)&gt;=2,WEEKDAY(B443,2)&lt;=4),C443&gt;=TIME(17,0,0),C443&lt;TIME(18,0,0)),"A2",IF(AND(AND(WEEKDAY(B443,2)&gt;=2,WEEKDAY(B443,2)&lt;=4),C443&gt;=TIME(18,0,0),C443&lt;TIME(19,0,0)),"A3",IF(AND(AND(WEEKDAY(B443,2)&gt;=2,WEEKDAY(B443,2)&lt;=4),C443&gt;=TIME(22,0,0),C443&lt;TIME(22,45,0)),"B","Other")))))))</f>
        <v/>
      </c>
      <c r="F443" s="12" t="n"/>
      <c r="G443" s="12" t="n"/>
      <c r="H443" s="12" t="n"/>
      <c r="I443" s="12" t="n"/>
      <c r="J443" s="13" t="n"/>
      <c r="K443" s="13" t="n"/>
      <c r="L443" s="13" t="n"/>
      <c r="M443" s="13" t="n"/>
      <c r="N443" s="12" t="n"/>
      <c r="O443" s="12" t="n"/>
      <c r="P443" s="14">
        <f>IF(N443="","",IF(N443="SL",-1,K443/J443))</f>
        <v/>
      </c>
      <c r="Q443" s="14">
        <f>IF(N443="","",IF(OR(N443="SL",N443="TP0"),-1,L443/J443))</f>
        <v/>
      </c>
      <c r="R443" s="14">
        <f>IF(N443="","",IF(N443="TP2",M443/J443,-1))</f>
        <v/>
      </c>
      <c r="S443" s="14">
        <f>IF(N443="","",IF(N443="SL",-1,IF(N443="TP0",0.5*K443/J443,0.5*(K443+L443)/J443)))</f>
        <v/>
      </c>
      <c r="T443" s="14">
        <f>IF(N443="","",IF(N443="SL",-1,IF(N443="TP0",0.5*K443/J443-0.5,0.5*(K443+L443)/J443)))</f>
        <v/>
      </c>
      <c r="U443" s="15">
        <f>IF(P443="","",P443*J443/100*Config!$B$4)</f>
        <v/>
      </c>
      <c r="V443" s="15">
        <f>IF(Q443="","",Q443*J443/100*Config!$B$4)</f>
        <v/>
      </c>
      <c r="W443" s="15">
        <f>IF(R443="","",R443*J443/100*Config!$B$4)</f>
        <v/>
      </c>
      <c r="X443" s="15">
        <f>IF(S443="","",S443*J443/100*Config!$B$4)</f>
        <v/>
      </c>
      <c r="Y443" s="15">
        <f>IF(T443="","",T443*J443/100*Config!$B$4)</f>
        <v/>
      </c>
      <c r="Z443" s="15">
        <f>IF(U443="","",Config!$B$4 + SUM($U$2:U443))</f>
        <v/>
      </c>
      <c r="AA443" s="15">
        <f>IF(V443="","",Config!$B$4 + SUM($V$2:V443))</f>
        <v/>
      </c>
      <c r="AB443" s="15">
        <f>IF(W443="","",Config!$B$4 + SUM($W$2:W443))</f>
        <v/>
      </c>
      <c r="AC443" s="15">
        <f>IF(X443="","",Config!$B$4 + SUM($X$2:X443))</f>
        <v/>
      </c>
      <c r="AD443" s="15">
        <f>IF(Y443="","",Config!$B$4 + SUM($Y$2:Y443))</f>
        <v/>
      </c>
      <c r="AE443" s="15">
        <f>IF(P443="","",P443*J443/100*Config!$B$11)</f>
        <v/>
      </c>
      <c r="AF443" s="15">
        <f>IF(Q443="","",Q443*J443/100*Config!$B$11)</f>
        <v/>
      </c>
      <c r="AG443" s="15">
        <f>IF(R443="","",R443*J443/100*Config!$B$11)</f>
        <v/>
      </c>
      <c r="AH443" s="15">
        <f>IF(S443="","",S443*J443/100*Config!$B$11)</f>
        <v/>
      </c>
      <c r="AI443" s="15">
        <f>IF(T443="","",T443*J443/100*Config!$B$11)</f>
        <v/>
      </c>
      <c r="AJ443" s="15">
        <f>IF(AE443="","",Config!$B$9 + SUM($AE$2:AE443))</f>
        <v/>
      </c>
      <c r="AK443" s="15">
        <f>IF(AF443="","",Config!$B$9 + SUM($AF$2:AF443))</f>
        <v/>
      </c>
      <c r="AL443" s="15">
        <f>IF(AG443="","",Config!$B$9 + SUM($AG$2:AG443))</f>
        <v/>
      </c>
      <c r="AM443" s="15">
        <f>IF(AH443="","",Config!$B$9 + SUM($AH$2:AH443))</f>
        <v/>
      </c>
      <c r="AN443" s="15">
        <f>IF(AI443="","",Config!$B$9 + SUM($AI$2:AI443))</f>
        <v/>
      </c>
      <c r="AO443" s="16">
        <f>IF(P443="","",IF(P443&gt;0,1,0))</f>
        <v/>
      </c>
      <c r="AP443" s="16">
        <f>IF(Q443="","",IF(Q443&gt;0,1,0))</f>
        <v/>
      </c>
      <c r="AQ443" s="16">
        <f>IF(R443="","",IF(R443&gt;0,1,0))</f>
        <v/>
      </c>
      <c r="AR443" s="16">
        <f>IF(S443="","",IF(S443&gt;0,1,0))</f>
        <v/>
      </c>
      <c r="AS443" s="16">
        <f>IF(T443="","",IF(T443&gt;0,1,0))</f>
        <v/>
      </c>
      <c r="AT443" s="17">
        <f>IF(Z443="","",IF(AT442="",Z443,MAX(AT442,Z443)))</f>
        <v/>
      </c>
      <c r="AU443" s="17">
        <f>IF(AA443="","",IF(AU442="",AA443,MAX(AU442,AA443)))</f>
        <v/>
      </c>
      <c r="AV443" s="17">
        <f>IF(AB443="","",IF(AV442="",AB443,MAX(AV442,AB443)))</f>
        <v/>
      </c>
      <c r="AW443" s="17">
        <f>IF(AC443="","",IF(AW442="",AC443,MAX(AW442,AC443)))</f>
        <v/>
      </c>
      <c r="AX443" s="17">
        <f>IF(AD443="","",IF(AX442="",AD443,MAX(AX442,AD443)))</f>
        <v/>
      </c>
      <c r="AY443" s="17">
        <f>IF(Z443="","",AT443-Z443)</f>
        <v/>
      </c>
      <c r="AZ443" s="17">
        <f>IF(AA443="","",AU443-AA443)</f>
        <v/>
      </c>
      <c r="BA443" s="17">
        <f>IF(AB443="","",AV443-AB443)</f>
        <v/>
      </c>
      <c r="BB443" s="17">
        <f>IF(AC443="","",AW443-AC443)</f>
        <v/>
      </c>
      <c r="BC443" s="17">
        <f>IF(AD443="","",AX443-AD443)</f>
        <v/>
      </c>
      <c r="BD443" s="17">
        <f>IF(OR(AE443="",B443=""),"",SUMIFS($AE$2:AE443,$B$2:B443,B443))</f>
        <v/>
      </c>
      <c r="BE443" s="17">
        <f>IF(OR(AF443="",B443=""),"",SUMIFS($AF$2:AF443,$B$2:B443,B443))</f>
        <v/>
      </c>
      <c r="BF443" s="17">
        <f>IF(OR(AG443="",B443=""),"",SUMIFS($AG$2:AG443,$B$2:B443,B443))</f>
        <v/>
      </c>
      <c r="BG443" s="17">
        <f>IF(OR(AH443="",B443=""),"",SUMIFS($AH$2:AH443,$B$2:B443,B443))</f>
        <v/>
      </c>
      <c r="BH443" s="17">
        <f>IF(OR(AI443="",B443=""),"",SUMIFS($AI$2:AI443,$B$2:B443,B443))</f>
        <v/>
      </c>
      <c r="BI443" s="17">
        <f>IF(AJ443="","",IF(BI442="",AJ443,MAX(BI442,AJ443)))</f>
        <v/>
      </c>
      <c r="BJ443" s="17">
        <f>IF(AK443="","",IF(BJ442="",AK443,MAX(BJ442,AK443)))</f>
        <v/>
      </c>
      <c r="BK443" s="17">
        <f>IF(AL443="","",IF(BK442="",AL443,MAX(BK442,AL443)))</f>
        <v/>
      </c>
      <c r="BL443" s="17">
        <f>IF(AM443="","",IF(BL442="",AM443,MAX(BL442,AM443)))</f>
        <v/>
      </c>
      <c r="BM443" s="17">
        <f>IF(AN443="","",IF(BM442="",AN443,MAX(BM442,AN443)))</f>
        <v/>
      </c>
      <c r="BN443" s="17">
        <f>IF(AJ443="","",BI443-AJ443)</f>
        <v/>
      </c>
      <c r="BO443" s="17">
        <f>IF(AK443="","",BJ443-AK443)</f>
        <v/>
      </c>
      <c r="BP443" s="17">
        <f>IF(AL443="","",BK443-AL443)</f>
        <v/>
      </c>
      <c r="BQ443" s="17">
        <f>IF(AM443="","",BL443-AM443)</f>
        <v/>
      </c>
      <c r="BR443" s="17">
        <f>IF(AN443="","",BM443-AN443)</f>
        <v/>
      </c>
    </row>
    <row r="444">
      <c r="A444">
        <f>ROW()-1</f>
        <v/>
      </c>
      <c r="B444" s="9" t="n"/>
      <c r="C444" s="12" t="n"/>
      <c r="D444" s="11">
        <f>IF(B444="","",CHOOSE(WEEKDAY(B444,2),"Lu","Ma","Mi","Jo","Vi","Sa","Du"))</f>
        <v/>
      </c>
      <c r="E444" s="11">
        <f>IF(OR(B444="",C444=""),"",IF(OR(WEEKDAY(B444,2)=1,WEEKDAY(B444,2)=5),"D",IF(AND(C444&gt;=TIME(15,30,0),C444&lt;TIME(16,30,0)),"C",IF(AND(AND(WEEKDAY(B444,2)&gt;=2,WEEKDAY(B444,2)&lt;=4),C444&gt;=TIME(16,35,0),C444&lt;TIME(17,0,0)),"A1",IF(AND(AND(WEEKDAY(B444,2)&gt;=2,WEEKDAY(B444,2)&lt;=4),C444&gt;=TIME(17,0,0),C444&lt;TIME(18,0,0)),"A2",IF(AND(AND(WEEKDAY(B444,2)&gt;=2,WEEKDAY(B444,2)&lt;=4),C444&gt;=TIME(18,0,0),C444&lt;TIME(19,0,0)),"A3",IF(AND(AND(WEEKDAY(B444,2)&gt;=2,WEEKDAY(B444,2)&lt;=4),C444&gt;=TIME(22,0,0),C444&lt;TIME(22,45,0)),"B","Other")))))))</f>
        <v/>
      </c>
      <c r="F444" s="12" t="n"/>
      <c r="G444" s="12" t="n"/>
      <c r="H444" s="12" t="n"/>
      <c r="I444" s="12" t="n"/>
      <c r="J444" s="13" t="n"/>
      <c r="K444" s="13" t="n"/>
      <c r="L444" s="13" t="n"/>
      <c r="M444" s="13" t="n"/>
      <c r="N444" s="12" t="n"/>
      <c r="O444" s="12" t="n"/>
      <c r="P444" s="14">
        <f>IF(N444="","",IF(N444="SL",-1,K444/J444))</f>
        <v/>
      </c>
      <c r="Q444" s="14">
        <f>IF(N444="","",IF(OR(N444="SL",N444="TP0"),-1,L444/J444))</f>
        <v/>
      </c>
      <c r="R444" s="14">
        <f>IF(N444="","",IF(N444="TP2",M444/J444,-1))</f>
        <v/>
      </c>
      <c r="S444" s="14">
        <f>IF(N444="","",IF(N444="SL",-1,IF(N444="TP0",0.5*K444/J444,0.5*(K444+L444)/J444)))</f>
        <v/>
      </c>
      <c r="T444" s="14">
        <f>IF(N444="","",IF(N444="SL",-1,IF(N444="TP0",0.5*K444/J444-0.5,0.5*(K444+L444)/J444)))</f>
        <v/>
      </c>
      <c r="U444" s="15">
        <f>IF(P444="","",P444*J444/100*Config!$B$4)</f>
        <v/>
      </c>
      <c r="V444" s="15">
        <f>IF(Q444="","",Q444*J444/100*Config!$B$4)</f>
        <v/>
      </c>
      <c r="W444" s="15">
        <f>IF(R444="","",R444*J444/100*Config!$B$4)</f>
        <v/>
      </c>
      <c r="X444" s="15">
        <f>IF(S444="","",S444*J444/100*Config!$B$4)</f>
        <v/>
      </c>
      <c r="Y444" s="15">
        <f>IF(T444="","",T444*J444/100*Config!$B$4)</f>
        <v/>
      </c>
      <c r="Z444" s="15">
        <f>IF(U444="","",Config!$B$4 + SUM($U$2:U444))</f>
        <v/>
      </c>
      <c r="AA444" s="15">
        <f>IF(V444="","",Config!$B$4 + SUM($V$2:V444))</f>
        <v/>
      </c>
      <c r="AB444" s="15">
        <f>IF(W444="","",Config!$B$4 + SUM($W$2:W444))</f>
        <v/>
      </c>
      <c r="AC444" s="15">
        <f>IF(X444="","",Config!$B$4 + SUM($X$2:X444))</f>
        <v/>
      </c>
      <c r="AD444" s="15">
        <f>IF(Y444="","",Config!$B$4 + SUM($Y$2:Y444))</f>
        <v/>
      </c>
      <c r="AE444" s="15">
        <f>IF(P444="","",P444*J444/100*Config!$B$11)</f>
        <v/>
      </c>
      <c r="AF444" s="15">
        <f>IF(Q444="","",Q444*J444/100*Config!$B$11)</f>
        <v/>
      </c>
      <c r="AG444" s="15">
        <f>IF(R444="","",R444*J444/100*Config!$B$11)</f>
        <v/>
      </c>
      <c r="AH444" s="15">
        <f>IF(S444="","",S444*J444/100*Config!$B$11)</f>
        <v/>
      </c>
      <c r="AI444" s="15">
        <f>IF(T444="","",T444*J444/100*Config!$B$11)</f>
        <v/>
      </c>
      <c r="AJ444" s="15">
        <f>IF(AE444="","",Config!$B$9 + SUM($AE$2:AE444))</f>
        <v/>
      </c>
      <c r="AK444" s="15">
        <f>IF(AF444="","",Config!$B$9 + SUM($AF$2:AF444))</f>
        <v/>
      </c>
      <c r="AL444" s="15">
        <f>IF(AG444="","",Config!$B$9 + SUM($AG$2:AG444))</f>
        <v/>
      </c>
      <c r="AM444" s="15">
        <f>IF(AH444="","",Config!$B$9 + SUM($AH$2:AH444))</f>
        <v/>
      </c>
      <c r="AN444" s="15">
        <f>IF(AI444="","",Config!$B$9 + SUM($AI$2:AI444))</f>
        <v/>
      </c>
      <c r="AO444" s="16">
        <f>IF(P444="","",IF(P444&gt;0,1,0))</f>
        <v/>
      </c>
      <c r="AP444" s="16">
        <f>IF(Q444="","",IF(Q444&gt;0,1,0))</f>
        <v/>
      </c>
      <c r="AQ444" s="16">
        <f>IF(R444="","",IF(R444&gt;0,1,0))</f>
        <v/>
      </c>
      <c r="AR444" s="16">
        <f>IF(S444="","",IF(S444&gt;0,1,0))</f>
        <v/>
      </c>
      <c r="AS444" s="16">
        <f>IF(T444="","",IF(T444&gt;0,1,0))</f>
        <v/>
      </c>
      <c r="AT444" s="17">
        <f>IF(Z444="","",IF(AT443="",Z444,MAX(AT443,Z444)))</f>
        <v/>
      </c>
      <c r="AU444" s="17">
        <f>IF(AA444="","",IF(AU443="",AA444,MAX(AU443,AA444)))</f>
        <v/>
      </c>
      <c r="AV444" s="17">
        <f>IF(AB444="","",IF(AV443="",AB444,MAX(AV443,AB444)))</f>
        <v/>
      </c>
      <c r="AW444" s="17">
        <f>IF(AC444="","",IF(AW443="",AC444,MAX(AW443,AC444)))</f>
        <v/>
      </c>
      <c r="AX444" s="17">
        <f>IF(AD444="","",IF(AX443="",AD444,MAX(AX443,AD444)))</f>
        <v/>
      </c>
      <c r="AY444" s="17">
        <f>IF(Z444="","",AT444-Z444)</f>
        <v/>
      </c>
      <c r="AZ444" s="17">
        <f>IF(AA444="","",AU444-AA444)</f>
        <v/>
      </c>
      <c r="BA444" s="17">
        <f>IF(AB444="","",AV444-AB444)</f>
        <v/>
      </c>
      <c r="BB444" s="17">
        <f>IF(AC444="","",AW444-AC444)</f>
        <v/>
      </c>
      <c r="BC444" s="17">
        <f>IF(AD444="","",AX444-AD444)</f>
        <v/>
      </c>
      <c r="BD444" s="17">
        <f>IF(OR(AE444="",B444=""),"",SUMIFS($AE$2:AE444,$B$2:B444,B444))</f>
        <v/>
      </c>
      <c r="BE444" s="17">
        <f>IF(OR(AF444="",B444=""),"",SUMIFS($AF$2:AF444,$B$2:B444,B444))</f>
        <v/>
      </c>
      <c r="BF444" s="17">
        <f>IF(OR(AG444="",B444=""),"",SUMIFS($AG$2:AG444,$B$2:B444,B444))</f>
        <v/>
      </c>
      <c r="BG444" s="17">
        <f>IF(OR(AH444="",B444=""),"",SUMIFS($AH$2:AH444,$B$2:B444,B444))</f>
        <v/>
      </c>
      <c r="BH444" s="17">
        <f>IF(OR(AI444="",B444=""),"",SUMIFS($AI$2:AI444,$B$2:B444,B444))</f>
        <v/>
      </c>
      <c r="BI444" s="17">
        <f>IF(AJ444="","",IF(BI443="",AJ444,MAX(BI443,AJ444)))</f>
        <v/>
      </c>
      <c r="BJ444" s="17">
        <f>IF(AK444="","",IF(BJ443="",AK444,MAX(BJ443,AK444)))</f>
        <v/>
      </c>
      <c r="BK444" s="17">
        <f>IF(AL444="","",IF(BK443="",AL444,MAX(BK443,AL444)))</f>
        <v/>
      </c>
      <c r="BL444" s="17">
        <f>IF(AM444="","",IF(BL443="",AM444,MAX(BL443,AM444)))</f>
        <v/>
      </c>
      <c r="BM444" s="17">
        <f>IF(AN444="","",IF(BM443="",AN444,MAX(BM443,AN444)))</f>
        <v/>
      </c>
      <c r="BN444" s="17">
        <f>IF(AJ444="","",BI444-AJ444)</f>
        <v/>
      </c>
      <c r="BO444" s="17">
        <f>IF(AK444="","",BJ444-AK444)</f>
        <v/>
      </c>
      <c r="BP444" s="17">
        <f>IF(AL444="","",BK444-AL444)</f>
        <v/>
      </c>
      <c r="BQ444" s="17">
        <f>IF(AM444="","",BL444-AM444)</f>
        <v/>
      </c>
      <c r="BR444" s="17">
        <f>IF(AN444="","",BM444-AN444)</f>
        <v/>
      </c>
    </row>
    <row r="445">
      <c r="A445">
        <f>ROW()-1</f>
        <v/>
      </c>
      <c r="B445" s="9" t="n"/>
      <c r="C445" s="12" t="n"/>
      <c r="D445" s="11">
        <f>IF(B445="","",CHOOSE(WEEKDAY(B445,2),"Lu","Ma","Mi","Jo","Vi","Sa","Du"))</f>
        <v/>
      </c>
      <c r="E445" s="11">
        <f>IF(OR(B445="",C445=""),"",IF(OR(WEEKDAY(B445,2)=1,WEEKDAY(B445,2)=5),"D",IF(AND(C445&gt;=TIME(15,30,0),C445&lt;TIME(16,30,0)),"C",IF(AND(AND(WEEKDAY(B445,2)&gt;=2,WEEKDAY(B445,2)&lt;=4),C445&gt;=TIME(16,35,0),C445&lt;TIME(17,0,0)),"A1",IF(AND(AND(WEEKDAY(B445,2)&gt;=2,WEEKDAY(B445,2)&lt;=4),C445&gt;=TIME(17,0,0),C445&lt;TIME(18,0,0)),"A2",IF(AND(AND(WEEKDAY(B445,2)&gt;=2,WEEKDAY(B445,2)&lt;=4),C445&gt;=TIME(18,0,0),C445&lt;TIME(19,0,0)),"A3",IF(AND(AND(WEEKDAY(B445,2)&gt;=2,WEEKDAY(B445,2)&lt;=4),C445&gt;=TIME(22,0,0),C445&lt;TIME(22,45,0)),"B","Other")))))))</f>
        <v/>
      </c>
      <c r="F445" s="12" t="n"/>
      <c r="G445" s="12" t="n"/>
      <c r="H445" s="12" t="n"/>
      <c r="I445" s="12" t="n"/>
      <c r="J445" s="13" t="n"/>
      <c r="K445" s="13" t="n"/>
      <c r="L445" s="13" t="n"/>
      <c r="M445" s="13" t="n"/>
      <c r="N445" s="12" t="n"/>
      <c r="O445" s="12" t="n"/>
      <c r="P445" s="14">
        <f>IF(N445="","",IF(N445="SL",-1,K445/J445))</f>
        <v/>
      </c>
      <c r="Q445" s="14">
        <f>IF(N445="","",IF(OR(N445="SL",N445="TP0"),-1,L445/J445))</f>
        <v/>
      </c>
      <c r="R445" s="14">
        <f>IF(N445="","",IF(N445="TP2",M445/J445,-1))</f>
        <v/>
      </c>
      <c r="S445" s="14">
        <f>IF(N445="","",IF(N445="SL",-1,IF(N445="TP0",0.5*K445/J445,0.5*(K445+L445)/J445)))</f>
        <v/>
      </c>
      <c r="T445" s="14">
        <f>IF(N445="","",IF(N445="SL",-1,IF(N445="TP0",0.5*K445/J445-0.5,0.5*(K445+L445)/J445)))</f>
        <v/>
      </c>
      <c r="U445" s="15">
        <f>IF(P445="","",P445*J445/100*Config!$B$4)</f>
        <v/>
      </c>
      <c r="V445" s="15">
        <f>IF(Q445="","",Q445*J445/100*Config!$B$4)</f>
        <v/>
      </c>
      <c r="W445" s="15">
        <f>IF(R445="","",R445*J445/100*Config!$B$4)</f>
        <v/>
      </c>
      <c r="X445" s="15">
        <f>IF(S445="","",S445*J445/100*Config!$B$4)</f>
        <v/>
      </c>
      <c r="Y445" s="15">
        <f>IF(T445="","",T445*J445/100*Config!$B$4)</f>
        <v/>
      </c>
      <c r="Z445" s="15">
        <f>IF(U445="","",Config!$B$4 + SUM($U$2:U445))</f>
        <v/>
      </c>
      <c r="AA445" s="15">
        <f>IF(V445="","",Config!$B$4 + SUM($V$2:V445))</f>
        <v/>
      </c>
      <c r="AB445" s="15">
        <f>IF(W445="","",Config!$B$4 + SUM($W$2:W445))</f>
        <v/>
      </c>
      <c r="AC445" s="15">
        <f>IF(X445="","",Config!$B$4 + SUM($X$2:X445))</f>
        <v/>
      </c>
      <c r="AD445" s="15">
        <f>IF(Y445="","",Config!$B$4 + SUM($Y$2:Y445))</f>
        <v/>
      </c>
      <c r="AE445" s="15">
        <f>IF(P445="","",P445*J445/100*Config!$B$11)</f>
        <v/>
      </c>
      <c r="AF445" s="15">
        <f>IF(Q445="","",Q445*J445/100*Config!$B$11)</f>
        <v/>
      </c>
      <c r="AG445" s="15">
        <f>IF(R445="","",R445*J445/100*Config!$B$11)</f>
        <v/>
      </c>
      <c r="AH445" s="15">
        <f>IF(S445="","",S445*J445/100*Config!$B$11)</f>
        <v/>
      </c>
      <c r="AI445" s="15">
        <f>IF(T445="","",T445*J445/100*Config!$B$11)</f>
        <v/>
      </c>
      <c r="AJ445" s="15">
        <f>IF(AE445="","",Config!$B$9 + SUM($AE$2:AE445))</f>
        <v/>
      </c>
      <c r="AK445" s="15">
        <f>IF(AF445="","",Config!$B$9 + SUM($AF$2:AF445))</f>
        <v/>
      </c>
      <c r="AL445" s="15">
        <f>IF(AG445="","",Config!$B$9 + SUM($AG$2:AG445))</f>
        <v/>
      </c>
      <c r="AM445" s="15">
        <f>IF(AH445="","",Config!$B$9 + SUM($AH$2:AH445))</f>
        <v/>
      </c>
      <c r="AN445" s="15">
        <f>IF(AI445="","",Config!$B$9 + SUM($AI$2:AI445))</f>
        <v/>
      </c>
      <c r="AO445" s="16">
        <f>IF(P445="","",IF(P445&gt;0,1,0))</f>
        <v/>
      </c>
      <c r="AP445" s="16">
        <f>IF(Q445="","",IF(Q445&gt;0,1,0))</f>
        <v/>
      </c>
      <c r="AQ445" s="16">
        <f>IF(R445="","",IF(R445&gt;0,1,0))</f>
        <v/>
      </c>
      <c r="AR445" s="16">
        <f>IF(S445="","",IF(S445&gt;0,1,0))</f>
        <v/>
      </c>
      <c r="AS445" s="16">
        <f>IF(T445="","",IF(T445&gt;0,1,0))</f>
        <v/>
      </c>
      <c r="AT445" s="17">
        <f>IF(Z445="","",IF(AT444="",Z445,MAX(AT444,Z445)))</f>
        <v/>
      </c>
      <c r="AU445" s="17">
        <f>IF(AA445="","",IF(AU444="",AA445,MAX(AU444,AA445)))</f>
        <v/>
      </c>
      <c r="AV445" s="17">
        <f>IF(AB445="","",IF(AV444="",AB445,MAX(AV444,AB445)))</f>
        <v/>
      </c>
      <c r="AW445" s="17">
        <f>IF(AC445="","",IF(AW444="",AC445,MAX(AW444,AC445)))</f>
        <v/>
      </c>
      <c r="AX445" s="17">
        <f>IF(AD445="","",IF(AX444="",AD445,MAX(AX444,AD445)))</f>
        <v/>
      </c>
      <c r="AY445" s="17">
        <f>IF(Z445="","",AT445-Z445)</f>
        <v/>
      </c>
      <c r="AZ445" s="17">
        <f>IF(AA445="","",AU445-AA445)</f>
        <v/>
      </c>
      <c r="BA445" s="17">
        <f>IF(AB445="","",AV445-AB445)</f>
        <v/>
      </c>
      <c r="BB445" s="17">
        <f>IF(AC445="","",AW445-AC445)</f>
        <v/>
      </c>
      <c r="BC445" s="17">
        <f>IF(AD445="","",AX445-AD445)</f>
        <v/>
      </c>
      <c r="BD445" s="17">
        <f>IF(OR(AE445="",B445=""),"",SUMIFS($AE$2:AE445,$B$2:B445,B445))</f>
        <v/>
      </c>
      <c r="BE445" s="17">
        <f>IF(OR(AF445="",B445=""),"",SUMIFS($AF$2:AF445,$B$2:B445,B445))</f>
        <v/>
      </c>
      <c r="BF445" s="17">
        <f>IF(OR(AG445="",B445=""),"",SUMIFS($AG$2:AG445,$B$2:B445,B445))</f>
        <v/>
      </c>
      <c r="BG445" s="17">
        <f>IF(OR(AH445="",B445=""),"",SUMIFS($AH$2:AH445,$B$2:B445,B445))</f>
        <v/>
      </c>
      <c r="BH445" s="17">
        <f>IF(OR(AI445="",B445=""),"",SUMIFS($AI$2:AI445,$B$2:B445,B445))</f>
        <v/>
      </c>
      <c r="BI445" s="17">
        <f>IF(AJ445="","",IF(BI444="",AJ445,MAX(BI444,AJ445)))</f>
        <v/>
      </c>
      <c r="BJ445" s="17">
        <f>IF(AK445="","",IF(BJ444="",AK445,MAX(BJ444,AK445)))</f>
        <v/>
      </c>
      <c r="BK445" s="17">
        <f>IF(AL445="","",IF(BK444="",AL445,MAX(BK444,AL445)))</f>
        <v/>
      </c>
      <c r="BL445" s="17">
        <f>IF(AM445="","",IF(BL444="",AM445,MAX(BL444,AM445)))</f>
        <v/>
      </c>
      <c r="BM445" s="17">
        <f>IF(AN445="","",IF(BM444="",AN445,MAX(BM444,AN445)))</f>
        <v/>
      </c>
      <c r="BN445" s="17">
        <f>IF(AJ445="","",BI445-AJ445)</f>
        <v/>
      </c>
      <c r="BO445" s="17">
        <f>IF(AK445="","",BJ445-AK445)</f>
        <v/>
      </c>
      <c r="BP445" s="17">
        <f>IF(AL445="","",BK445-AL445)</f>
        <v/>
      </c>
      <c r="BQ445" s="17">
        <f>IF(AM445="","",BL445-AM445)</f>
        <v/>
      </c>
      <c r="BR445" s="17">
        <f>IF(AN445="","",BM445-AN445)</f>
        <v/>
      </c>
    </row>
    <row r="446">
      <c r="A446">
        <f>ROW()-1</f>
        <v/>
      </c>
      <c r="B446" s="9" t="n"/>
      <c r="C446" s="12" t="n"/>
      <c r="D446" s="11">
        <f>IF(B446="","",CHOOSE(WEEKDAY(B446,2),"Lu","Ma","Mi","Jo","Vi","Sa","Du"))</f>
        <v/>
      </c>
      <c r="E446" s="11">
        <f>IF(OR(B446="",C446=""),"",IF(OR(WEEKDAY(B446,2)=1,WEEKDAY(B446,2)=5),"D",IF(AND(C446&gt;=TIME(15,30,0),C446&lt;TIME(16,30,0)),"C",IF(AND(AND(WEEKDAY(B446,2)&gt;=2,WEEKDAY(B446,2)&lt;=4),C446&gt;=TIME(16,35,0),C446&lt;TIME(17,0,0)),"A1",IF(AND(AND(WEEKDAY(B446,2)&gt;=2,WEEKDAY(B446,2)&lt;=4),C446&gt;=TIME(17,0,0),C446&lt;TIME(18,0,0)),"A2",IF(AND(AND(WEEKDAY(B446,2)&gt;=2,WEEKDAY(B446,2)&lt;=4),C446&gt;=TIME(18,0,0),C446&lt;TIME(19,0,0)),"A3",IF(AND(AND(WEEKDAY(B446,2)&gt;=2,WEEKDAY(B446,2)&lt;=4),C446&gt;=TIME(22,0,0),C446&lt;TIME(22,45,0)),"B","Other")))))))</f>
        <v/>
      </c>
      <c r="F446" s="12" t="n"/>
      <c r="G446" s="12" t="n"/>
      <c r="H446" s="12" t="n"/>
      <c r="I446" s="12" t="n"/>
      <c r="J446" s="13" t="n"/>
      <c r="K446" s="13" t="n"/>
      <c r="L446" s="13" t="n"/>
      <c r="M446" s="13" t="n"/>
      <c r="N446" s="12" t="n"/>
      <c r="O446" s="12" t="n"/>
      <c r="P446" s="14">
        <f>IF(N446="","",IF(N446="SL",-1,K446/J446))</f>
        <v/>
      </c>
      <c r="Q446" s="14">
        <f>IF(N446="","",IF(OR(N446="SL",N446="TP0"),-1,L446/J446))</f>
        <v/>
      </c>
      <c r="R446" s="14">
        <f>IF(N446="","",IF(N446="TP2",M446/J446,-1))</f>
        <v/>
      </c>
      <c r="S446" s="14">
        <f>IF(N446="","",IF(N446="SL",-1,IF(N446="TP0",0.5*K446/J446,0.5*(K446+L446)/J446)))</f>
        <v/>
      </c>
      <c r="T446" s="14">
        <f>IF(N446="","",IF(N446="SL",-1,IF(N446="TP0",0.5*K446/J446-0.5,0.5*(K446+L446)/J446)))</f>
        <v/>
      </c>
      <c r="U446" s="15">
        <f>IF(P446="","",P446*J446/100*Config!$B$4)</f>
        <v/>
      </c>
      <c r="V446" s="15">
        <f>IF(Q446="","",Q446*J446/100*Config!$B$4)</f>
        <v/>
      </c>
      <c r="W446" s="15">
        <f>IF(R446="","",R446*J446/100*Config!$B$4)</f>
        <v/>
      </c>
      <c r="X446" s="15">
        <f>IF(S446="","",S446*J446/100*Config!$B$4)</f>
        <v/>
      </c>
      <c r="Y446" s="15">
        <f>IF(T446="","",T446*J446/100*Config!$B$4)</f>
        <v/>
      </c>
      <c r="Z446" s="15">
        <f>IF(U446="","",Config!$B$4 + SUM($U$2:U446))</f>
        <v/>
      </c>
      <c r="AA446" s="15">
        <f>IF(V446="","",Config!$B$4 + SUM($V$2:V446))</f>
        <v/>
      </c>
      <c r="AB446" s="15">
        <f>IF(W446="","",Config!$B$4 + SUM($W$2:W446))</f>
        <v/>
      </c>
      <c r="AC446" s="15">
        <f>IF(X446="","",Config!$B$4 + SUM($X$2:X446))</f>
        <v/>
      </c>
      <c r="AD446" s="15">
        <f>IF(Y446="","",Config!$B$4 + SUM($Y$2:Y446))</f>
        <v/>
      </c>
      <c r="AE446" s="15">
        <f>IF(P446="","",P446*J446/100*Config!$B$11)</f>
        <v/>
      </c>
      <c r="AF446" s="15">
        <f>IF(Q446="","",Q446*J446/100*Config!$B$11)</f>
        <v/>
      </c>
      <c r="AG446" s="15">
        <f>IF(R446="","",R446*J446/100*Config!$B$11)</f>
        <v/>
      </c>
      <c r="AH446" s="15">
        <f>IF(S446="","",S446*J446/100*Config!$B$11)</f>
        <v/>
      </c>
      <c r="AI446" s="15">
        <f>IF(T446="","",T446*J446/100*Config!$B$11)</f>
        <v/>
      </c>
      <c r="AJ446" s="15">
        <f>IF(AE446="","",Config!$B$9 + SUM($AE$2:AE446))</f>
        <v/>
      </c>
      <c r="AK446" s="15">
        <f>IF(AF446="","",Config!$B$9 + SUM($AF$2:AF446))</f>
        <v/>
      </c>
      <c r="AL446" s="15">
        <f>IF(AG446="","",Config!$B$9 + SUM($AG$2:AG446))</f>
        <v/>
      </c>
      <c r="AM446" s="15">
        <f>IF(AH446="","",Config!$B$9 + SUM($AH$2:AH446))</f>
        <v/>
      </c>
      <c r="AN446" s="15">
        <f>IF(AI446="","",Config!$B$9 + SUM($AI$2:AI446))</f>
        <v/>
      </c>
      <c r="AO446" s="16">
        <f>IF(P446="","",IF(P446&gt;0,1,0))</f>
        <v/>
      </c>
      <c r="AP446" s="16">
        <f>IF(Q446="","",IF(Q446&gt;0,1,0))</f>
        <v/>
      </c>
      <c r="AQ446" s="16">
        <f>IF(R446="","",IF(R446&gt;0,1,0))</f>
        <v/>
      </c>
      <c r="AR446" s="16">
        <f>IF(S446="","",IF(S446&gt;0,1,0))</f>
        <v/>
      </c>
      <c r="AS446" s="16">
        <f>IF(T446="","",IF(T446&gt;0,1,0))</f>
        <v/>
      </c>
      <c r="AT446" s="17">
        <f>IF(Z446="","",IF(AT445="",Z446,MAX(AT445,Z446)))</f>
        <v/>
      </c>
      <c r="AU446" s="17">
        <f>IF(AA446="","",IF(AU445="",AA446,MAX(AU445,AA446)))</f>
        <v/>
      </c>
      <c r="AV446" s="17">
        <f>IF(AB446="","",IF(AV445="",AB446,MAX(AV445,AB446)))</f>
        <v/>
      </c>
      <c r="AW446" s="17">
        <f>IF(AC446="","",IF(AW445="",AC446,MAX(AW445,AC446)))</f>
        <v/>
      </c>
      <c r="AX446" s="17">
        <f>IF(AD446="","",IF(AX445="",AD446,MAX(AX445,AD446)))</f>
        <v/>
      </c>
      <c r="AY446" s="17">
        <f>IF(Z446="","",AT446-Z446)</f>
        <v/>
      </c>
      <c r="AZ446" s="17">
        <f>IF(AA446="","",AU446-AA446)</f>
        <v/>
      </c>
      <c r="BA446" s="17">
        <f>IF(AB446="","",AV446-AB446)</f>
        <v/>
      </c>
      <c r="BB446" s="17">
        <f>IF(AC446="","",AW446-AC446)</f>
        <v/>
      </c>
      <c r="BC446" s="17">
        <f>IF(AD446="","",AX446-AD446)</f>
        <v/>
      </c>
      <c r="BD446" s="17">
        <f>IF(OR(AE446="",B446=""),"",SUMIFS($AE$2:AE446,$B$2:B446,B446))</f>
        <v/>
      </c>
      <c r="BE446" s="17">
        <f>IF(OR(AF446="",B446=""),"",SUMIFS($AF$2:AF446,$B$2:B446,B446))</f>
        <v/>
      </c>
      <c r="BF446" s="17">
        <f>IF(OR(AG446="",B446=""),"",SUMIFS($AG$2:AG446,$B$2:B446,B446))</f>
        <v/>
      </c>
      <c r="BG446" s="17">
        <f>IF(OR(AH446="",B446=""),"",SUMIFS($AH$2:AH446,$B$2:B446,B446))</f>
        <v/>
      </c>
      <c r="BH446" s="17">
        <f>IF(OR(AI446="",B446=""),"",SUMIFS($AI$2:AI446,$B$2:B446,B446))</f>
        <v/>
      </c>
      <c r="BI446" s="17">
        <f>IF(AJ446="","",IF(BI445="",AJ446,MAX(BI445,AJ446)))</f>
        <v/>
      </c>
      <c r="BJ446" s="17">
        <f>IF(AK446="","",IF(BJ445="",AK446,MAX(BJ445,AK446)))</f>
        <v/>
      </c>
      <c r="BK446" s="17">
        <f>IF(AL446="","",IF(BK445="",AL446,MAX(BK445,AL446)))</f>
        <v/>
      </c>
      <c r="BL446" s="17">
        <f>IF(AM446="","",IF(BL445="",AM446,MAX(BL445,AM446)))</f>
        <v/>
      </c>
      <c r="BM446" s="17">
        <f>IF(AN446="","",IF(BM445="",AN446,MAX(BM445,AN446)))</f>
        <v/>
      </c>
      <c r="BN446" s="17">
        <f>IF(AJ446="","",BI446-AJ446)</f>
        <v/>
      </c>
      <c r="BO446" s="17">
        <f>IF(AK446="","",BJ446-AK446)</f>
        <v/>
      </c>
      <c r="BP446" s="17">
        <f>IF(AL446="","",BK446-AL446)</f>
        <v/>
      </c>
      <c r="BQ446" s="17">
        <f>IF(AM446="","",BL446-AM446)</f>
        <v/>
      </c>
      <c r="BR446" s="17">
        <f>IF(AN446="","",BM446-AN446)</f>
        <v/>
      </c>
    </row>
    <row r="447">
      <c r="A447">
        <f>ROW()-1</f>
        <v/>
      </c>
      <c r="B447" s="9" t="n"/>
      <c r="C447" s="12" t="n"/>
      <c r="D447" s="11">
        <f>IF(B447="","",CHOOSE(WEEKDAY(B447,2),"Lu","Ma","Mi","Jo","Vi","Sa","Du"))</f>
        <v/>
      </c>
      <c r="E447" s="11">
        <f>IF(OR(B447="",C447=""),"",IF(OR(WEEKDAY(B447,2)=1,WEEKDAY(B447,2)=5),"D",IF(AND(C447&gt;=TIME(15,30,0),C447&lt;TIME(16,30,0)),"C",IF(AND(AND(WEEKDAY(B447,2)&gt;=2,WEEKDAY(B447,2)&lt;=4),C447&gt;=TIME(16,35,0),C447&lt;TIME(17,0,0)),"A1",IF(AND(AND(WEEKDAY(B447,2)&gt;=2,WEEKDAY(B447,2)&lt;=4),C447&gt;=TIME(17,0,0),C447&lt;TIME(18,0,0)),"A2",IF(AND(AND(WEEKDAY(B447,2)&gt;=2,WEEKDAY(B447,2)&lt;=4),C447&gt;=TIME(18,0,0),C447&lt;TIME(19,0,0)),"A3",IF(AND(AND(WEEKDAY(B447,2)&gt;=2,WEEKDAY(B447,2)&lt;=4),C447&gt;=TIME(22,0,0),C447&lt;TIME(22,45,0)),"B","Other")))))))</f>
        <v/>
      </c>
      <c r="F447" s="12" t="n"/>
      <c r="G447" s="12" t="n"/>
      <c r="H447" s="12" t="n"/>
      <c r="I447" s="12" t="n"/>
      <c r="J447" s="13" t="n"/>
      <c r="K447" s="13" t="n"/>
      <c r="L447" s="13" t="n"/>
      <c r="M447" s="13" t="n"/>
      <c r="N447" s="12" t="n"/>
      <c r="O447" s="12" t="n"/>
      <c r="P447" s="14">
        <f>IF(N447="","",IF(N447="SL",-1,K447/J447))</f>
        <v/>
      </c>
      <c r="Q447" s="14">
        <f>IF(N447="","",IF(OR(N447="SL",N447="TP0"),-1,L447/J447))</f>
        <v/>
      </c>
      <c r="R447" s="14">
        <f>IF(N447="","",IF(N447="TP2",M447/J447,-1))</f>
        <v/>
      </c>
      <c r="S447" s="14">
        <f>IF(N447="","",IF(N447="SL",-1,IF(N447="TP0",0.5*K447/J447,0.5*(K447+L447)/J447)))</f>
        <v/>
      </c>
      <c r="T447" s="14">
        <f>IF(N447="","",IF(N447="SL",-1,IF(N447="TP0",0.5*K447/J447-0.5,0.5*(K447+L447)/J447)))</f>
        <v/>
      </c>
      <c r="U447" s="15">
        <f>IF(P447="","",P447*J447/100*Config!$B$4)</f>
        <v/>
      </c>
      <c r="V447" s="15">
        <f>IF(Q447="","",Q447*J447/100*Config!$B$4)</f>
        <v/>
      </c>
      <c r="W447" s="15">
        <f>IF(R447="","",R447*J447/100*Config!$B$4)</f>
        <v/>
      </c>
      <c r="X447" s="15">
        <f>IF(S447="","",S447*J447/100*Config!$B$4)</f>
        <v/>
      </c>
      <c r="Y447" s="15">
        <f>IF(T447="","",T447*J447/100*Config!$B$4)</f>
        <v/>
      </c>
      <c r="Z447" s="15">
        <f>IF(U447="","",Config!$B$4 + SUM($U$2:U447))</f>
        <v/>
      </c>
      <c r="AA447" s="15">
        <f>IF(V447="","",Config!$B$4 + SUM($V$2:V447))</f>
        <v/>
      </c>
      <c r="AB447" s="15">
        <f>IF(W447="","",Config!$B$4 + SUM($W$2:W447))</f>
        <v/>
      </c>
      <c r="AC447" s="15">
        <f>IF(X447="","",Config!$B$4 + SUM($X$2:X447))</f>
        <v/>
      </c>
      <c r="AD447" s="15">
        <f>IF(Y447="","",Config!$B$4 + SUM($Y$2:Y447))</f>
        <v/>
      </c>
      <c r="AE447" s="15">
        <f>IF(P447="","",P447*J447/100*Config!$B$11)</f>
        <v/>
      </c>
      <c r="AF447" s="15">
        <f>IF(Q447="","",Q447*J447/100*Config!$B$11)</f>
        <v/>
      </c>
      <c r="AG447" s="15">
        <f>IF(R447="","",R447*J447/100*Config!$B$11)</f>
        <v/>
      </c>
      <c r="AH447" s="15">
        <f>IF(S447="","",S447*J447/100*Config!$B$11)</f>
        <v/>
      </c>
      <c r="AI447" s="15">
        <f>IF(T447="","",T447*J447/100*Config!$B$11)</f>
        <v/>
      </c>
      <c r="AJ447" s="15">
        <f>IF(AE447="","",Config!$B$9 + SUM($AE$2:AE447))</f>
        <v/>
      </c>
      <c r="AK447" s="15">
        <f>IF(AF447="","",Config!$B$9 + SUM($AF$2:AF447))</f>
        <v/>
      </c>
      <c r="AL447" s="15">
        <f>IF(AG447="","",Config!$B$9 + SUM($AG$2:AG447))</f>
        <v/>
      </c>
      <c r="AM447" s="15">
        <f>IF(AH447="","",Config!$B$9 + SUM($AH$2:AH447))</f>
        <v/>
      </c>
      <c r="AN447" s="15">
        <f>IF(AI447="","",Config!$B$9 + SUM($AI$2:AI447))</f>
        <v/>
      </c>
      <c r="AO447" s="16">
        <f>IF(P447="","",IF(P447&gt;0,1,0))</f>
        <v/>
      </c>
      <c r="AP447" s="16">
        <f>IF(Q447="","",IF(Q447&gt;0,1,0))</f>
        <v/>
      </c>
      <c r="AQ447" s="16">
        <f>IF(R447="","",IF(R447&gt;0,1,0))</f>
        <v/>
      </c>
      <c r="AR447" s="16">
        <f>IF(S447="","",IF(S447&gt;0,1,0))</f>
        <v/>
      </c>
      <c r="AS447" s="16">
        <f>IF(T447="","",IF(T447&gt;0,1,0))</f>
        <v/>
      </c>
      <c r="AT447" s="17">
        <f>IF(Z447="","",IF(AT446="",Z447,MAX(AT446,Z447)))</f>
        <v/>
      </c>
      <c r="AU447" s="17">
        <f>IF(AA447="","",IF(AU446="",AA447,MAX(AU446,AA447)))</f>
        <v/>
      </c>
      <c r="AV447" s="17">
        <f>IF(AB447="","",IF(AV446="",AB447,MAX(AV446,AB447)))</f>
        <v/>
      </c>
      <c r="AW447" s="17">
        <f>IF(AC447="","",IF(AW446="",AC447,MAX(AW446,AC447)))</f>
        <v/>
      </c>
      <c r="AX447" s="17">
        <f>IF(AD447="","",IF(AX446="",AD447,MAX(AX446,AD447)))</f>
        <v/>
      </c>
      <c r="AY447" s="17">
        <f>IF(Z447="","",AT447-Z447)</f>
        <v/>
      </c>
      <c r="AZ447" s="17">
        <f>IF(AA447="","",AU447-AA447)</f>
        <v/>
      </c>
      <c r="BA447" s="17">
        <f>IF(AB447="","",AV447-AB447)</f>
        <v/>
      </c>
      <c r="BB447" s="17">
        <f>IF(AC447="","",AW447-AC447)</f>
        <v/>
      </c>
      <c r="BC447" s="17">
        <f>IF(AD447="","",AX447-AD447)</f>
        <v/>
      </c>
      <c r="BD447" s="17">
        <f>IF(OR(AE447="",B447=""),"",SUMIFS($AE$2:AE447,$B$2:B447,B447))</f>
        <v/>
      </c>
      <c r="BE447" s="17">
        <f>IF(OR(AF447="",B447=""),"",SUMIFS($AF$2:AF447,$B$2:B447,B447))</f>
        <v/>
      </c>
      <c r="BF447" s="17">
        <f>IF(OR(AG447="",B447=""),"",SUMIFS($AG$2:AG447,$B$2:B447,B447))</f>
        <v/>
      </c>
      <c r="BG447" s="17">
        <f>IF(OR(AH447="",B447=""),"",SUMIFS($AH$2:AH447,$B$2:B447,B447))</f>
        <v/>
      </c>
      <c r="BH447" s="17">
        <f>IF(OR(AI447="",B447=""),"",SUMIFS($AI$2:AI447,$B$2:B447,B447))</f>
        <v/>
      </c>
      <c r="BI447" s="17">
        <f>IF(AJ447="","",IF(BI446="",AJ447,MAX(BI446,AJ447)))</f>
        <v/>
      </c>
      <c r="BJ447" s="17">
        <f>IF(AK447="","",IF(BJ446="",AK447,MAX(BJ446,AK447)))</f>
        <v/>
      </c>
      <c r="BK447" s="17">
        <f>IF(AL447="","",IF(BK446="",AL447,MAX(BK446,AL447)))</f>
        <v/>
      </c>
      <c r="BL447" s="17">
        <f>IF(AM447="","",IF(BL446="",AM447,MAX(BL446,AM447)))</f>
        <v/>
      </c>
      <c r="BM447" s="17">
        <f>IF(AN447="","",IF(BM446="",AN447,MAX(BM446,AN447)))</f>
        <v/>
      </c>
      <c r="BN447" s="17">
        <f>IF(AJ447="","",BI447-AJ447)</f>
        <v/>
      </c>
      <c r="BO447" s="17">
        <f>IF(AK447="","",BJ447-AK447)</f>
        <v/>
      </c>
      <c r="BP447" s="17">
        <f>IF(AL447="","",BK447-AL447)</f>
        <v/>
      </c>
      <c r="BQ447" s="17">
        <f>IF(AM447="","",BL447-AM447)</f>
        <v/>
      </c>
      <c r="BR447" s="17">
        <f>IF(AN447="","",BM447-AN447)</f>
        <v/>
      </c>
    </row>
    <row r="448">
      <c r="A448">
        <f>ROW()-1</f>
        <v/>
      </c>
      <c r="B448" s="9" t="n"/>
      <c r="C448" s="12" t="n"/>
      <c r="D448" s="11">
        <f>IF(B448="","",CHOOSE(WEEKDAY(B448,2),"Lu","Ma","Mi","Jo","Vi","Sa","Du"))</f>
        <v/>
      </c>
      <c r="E448" s="11">
        <f>IF(OR(B448="",C448=""),"",IF(OR(WEEKDAY(B448,2)=1,WEEKDAY(B448,2)=5),"D",IF(AND(C448&gt;=TIME(15,30,0),C448&lt;TIME(16,30,0)),"C",IF(AND(AND(WEEKDAY(B448,2)&gt;=2,WEEKDAY(B448,2)&lt;=4),C448&gt;=TIME(16,35,0),C448&lt;TIME(17,0,0)),"A1",IF(AND(AND(WEEKDAY(B448,2)&gt;=2,WEEKDAY(B448,2)&lt;=4),C448&gt;=TIME(17,0,0),C448&lt;TIME(18,0,0)),"A2",IF(AND(AND(WEEKDAY(B448,2)&gt;=2,WEEKDAY(B448,2)&lt;=4),C448&gt;=TIME(18,0,0),C448&lt;TIME(19,0,0)),"A3",IF(AND(AND(WEEKDAY(B448,2)&gt;=2,WEEKDAY(B448,2)&lt;=4),C448&gt;=TIME(22,0,0),C448&lt;TIME(22,45,0)),"B","Other")))))))</f>
        <v/>
      </c>
      <c r="F448" s="12" t="n"/>
      <c r="G448" s="12" t="n"/>
      <c r="H448" s="12" t="n"/>
      <c r="I448" s="12" t="n"/>
      <c r="J448" s="13" t="n"/>
      <c r="K448" s="13" t="n"/>
      <c r="L448" s="13" t="n"/>
      <c r="M448" s="13" t="n"/>
      <c r="N448" s="12" t="n"/>
      <c r="O448" s="12" t="n"/>
      <c r="P448" s="14">
        <f>IF(N448="","",IF(N448="SL",-1,K448/J448))</f>
        <v/>
      </c>
      <c r="Q448" s="14">
        <f>IF(N448="","",IF(OR(N448="SL",N448="TP0"),-1,L448/J448))</f>
        <v/>
      </c>
      <c r="R448" s="14">
        <f>IF(N448="","",IF(N448="TP2",M448/J448,-1))</f>
        <v/>
      </c>
      <c r="S448" s="14">
        <f>IF(N448="","",IF(N448="SL",-1,IF(N448="TP0",0.5*K448/J448,0.5*(K448+L448)/J448)))</f>
        <v/>
      </c>
      <c r="T448" s="14">
        <f>IF(N448="","",IF(N448="SL",-1,IF(N448="TP0",0.5*K448/J448-0.5,0.5*(K448+L448)/J448)))</f>
        <v/>
      </c>
      <c r="U448" s="15">
        <f>IF(P448="","",P448*J448/100*Config!$B$4)</f>
        <v/>
      </c>
      <c r="V448" s="15">
        <f>IF(Q448="","",Q448*J448/100*Config!$B$4)</f>
        <v/>
      </c>
      <c r="W448" s="15">
        <f>IF(R448="","",R448*J448/100*Config!$B$4)</f>
        <v/>
      </c>
      <c r="X448" s="15">
        <f>IF(S448="","",S448*J448/100*Config!$B$4)</f>
        <v/>
      </c>
      <c r="Y448" s="15">
        <f>IF(T448="","",T448*J448/100*Config!$B$4)</f>
        <v/>
      </c>
      <c r="Z448" s="15">
        <f>IF(U448="","",Config!$B$4 + SUM($U$2:U448))</f>
        <v/>
      </c>
      <c r="AA448" s="15">
        <f>IF(V448="","",Config!$B$4 + SUM($V$2:V448))</f>
        <v/>
      </c>
      <c r="AB448" s="15">
        <f>IF(W448="","",Config!$B$4 + SUM($W$2:W448))</f>
        <v/>
      </c>
      <c r="AC448" s="15">
        <f>IF(X448="","",Config!$B$4 + SUM($X$2:X448))</f>
        <v/>
      </c>
      <c r="AD448" s="15">
        <f>IF(Y448="","",Config!$B$4 + SUM($Y$2:Y448))</f>
        <v/>
      </c>
      <c r="AE448" s="15">
        <f>IF(P448="","",P448*J448/100*Config!$B$11)</f>
        <v/>
      </c>
      <c r="AF448" s="15">
        <f>IF(Q448="","",Q448*J448/100*Config!$B$11)</f>
        <v/>
      </c>
      <c r="AG448" s="15">
        <f>IF(R448="","",R448*J448/100*Config!$B$11)</f>
        <v/>
      </c>
      <c r="AH448" s="15">
        <f>IF(S448="","",S448*J448/100*Config!$B$11)</f>
        <v/>
      </c>
      <c r="AI448" s="15">
        <f>IF(T448="","",T448*J448/100*Config!$B$11)</f>
        <v/>
      </c>
      <c r="AJ448" s="15">
        <f>IF(AE448="","",Config!$B$9 + SUM($AE$2:AE448))</f>
        <v/>
      </c>
      <c r="AK448" s="15">
        <f>IF(AF448="","",Config!$B$9 + SUM($AF$2:AF448))</f>
        <v/>
      </c>
      <c r="AL448" s="15">
        <f>IF(AG448="","",Config!$B$9 + SUM($AG$2:AG448))</f>
        <v/>
      </c>
      <c r="AM448" s="15">
        <f>IF(AH448="","",Config!$B$9 + SUM($AH$2:AH448))</f>
        <v/>
      </c>
      <c r="AN448" s="15">
        <f>IF(AI448="","",Config!$B$9 + SUM($AI$2:AI448))</f>
        <v/>
      </c>
      <c r="AO448" s="16">
        <f>IF(P448="","",IF(P448&gt;0,1,0))</f>
        <v/>
      </c>
      <c r="AP448" s="16">
        <f>IF(Q448="","",IF(Q448&gt;0,1,0))</f>
        <v/>
      </c>
      <c r="AQ448" s="16">
        <f>IF(R448="","",IF(R448&gt;0,1,0))</f>
        <v/>
      </c>
      <c r="AR448" s="16">
        <f>IF(S448="","",IF(S448&gt;0,1,0))</f>
        <v/>
      </c>
      <c r="AS448" s="16">
        <f>IF(T448="","",IF(T448&gt;0,1,0))</f>
        <v/>
      </c>
      <c r="AT448" s="17">
        <f>IF(Z448="","",IF(AT447="",Z448,MAX(AT447,Z448)))</f>
        <v/>
      </c>
      <c r="AU448" s="17">
        <f>IF(AA448="","",IF(AU447="",AA448,MAX(AU447,AA448)))</f>
        <v/>
      </c>
      <c r="AV448" s="17">
        <f>IF(AB448="","",IF(AV447="",AB448,MAX(AV447,AB448)))</f>
        <v/>
      </c>
      <c r="AW448" s="17">
        <f>IF(AC448="","",IF(AW447="",AC448,MAX(AW447,AC448)))</f>
        <v/>
      </c>
      <c r="AX448" s="17">
        <f>IF(AD448="","",IF(AX447="",AD448,MAX(AX447,AD448)))</f>
        <v/>
      </c>
      <c r="AY448" s="17">
        <f>IF(Z448="","",AT448-Z448)</f>
        <v/>
      </c>
      <c r="AZ448" s="17">
        <f>IF(AA448="","",AU448-AA448)</f>
        <v/>
      </c>
      <c r="BA448" s="17">
        <f>IF(AB448="","",AV448-AB448)</f>
        <v/>
      </c>
      <c r="BB448" s="17">
        <f>IF(AC448="","",AW448-AC448)</f>
        <v/>
      </c>
      <c r="BC448" s="17">
        <f>IF(AD448="","",AX448-AD448)</f>
        <v/>
      </c>
      <c r="BD448" s="17">
        <f>IF(OR(AE448="",B448=""),"",SUMIFS($AE$2:AE448,$B$2:B448,B448))</f>
        <v/>
      </c>
      <c r="BE448" s="17">
        <f>IF(OR(AF448="",B448=""),"",SUMIFS($AF$2:AF448,$B$2:B448,B448))</f>
        <v/>
      </c>
      <c r="BF448" s="17">
        <f>IF(OR(AG448="",B448=""),"",SUMIFS($AG$2:AG448,$B$2:B448,B448))</f>
        <v/>
      </c>
      <c r="BG448" s="17">
        <f>IF(OR(AH448="",B448=""),"",SUMIFS($AH$2:AH448,$B$2:B448,B448))</f>
        <v/>
      </c>
      <c r="BH448" s="17">
        <f>IF(OR(AI448="",B448=""),"",SUMIFS($AI$2:AI448,$B$2:B448,B448))</f>
        <v/>
      </c>
      <c r="BI448" s="17">
        <f>IF(AJ448="","",IF(BI447="",AJ448,MAX(BI447,AJ448)))</f>
        <v/>
      </c>
      <c r="BJ448" s="17">
        <f>IF(AK448="","",IF(BJ447="",AK448,MAX(BJ447,AK448)))</f>
        <v/>
      </c>
      <c r="BK448" s="17">
        <f>IF(AL448="","",IF(BK447="",AL448,MAX(BK447,AL448)))</f>
        <v/>
      </c>
      <c r="BL448" s="17">
        <f>IF(AM448="","",IF(BL447="",AM448,MAX(BL447,AM448)))</f>
        <v/>
      </c>
      <c r="BM448" s="17">
        <f>IF(AN448="","",IF(BM447="",AN448,MAX(BM447,AN448)))</f>
        <v/>
      </c>
      <c r="BN448" s="17">
        <f>IF(AJ448="","",BI448-AJ448)</f>
        <v/>
      </c>
      <c r="BO448" s="17">
        <f>IF(AK448="","",BJ448-AK448)</f>
        <v/>
      </c>
      <c r="BP448" s="17">
        <f>IF(AL448="","",BK448-AL448)</f>
        <v/>
      </c>
      <c r="BQ448" s="17">
        <f>IF(AM448="","",BL448-AM448)</f>
        <v/>
      </c>
      <c r="BR448" s="17">
        <f>IF(AN448="","",BM448-AN448)</f>
        <v/>
      </c>
    </row>
    <row r="449">
      <c r="A449">
        <f>ROW()-1</f>
        <v/>
      </c>
      <c r="B449" s="9" t="n"/>
      <c r="C449" s="12" t="n"/>
      <c r="D449" s="11">
        <f>IF(B449="","",CHOOSE(WEEKDAY(B449,2),"Lu","Ma","Mi","Jo","Vi","Sa","Du"))</f>
        <v/>
      </c>
      <c r="E449" s="11">
        <f>IF(OR(B449="",C449=""),"",IF(OR(WEEKDAY(B449,2)=1,WEEKDAY(B449,2)=5),"D",IF(AND(C449&gt;=TIME(15,30,0),C449&lt;TIME(16,30,0)),"C",IF(AND(AND(WEEKDAY(B449,2)&gt;=2,WEEKDAY(B449,2)&lt;=4),C449&gt;=TIME(16,35,0),C449&lt;TIME(17,0,0)),"A1",IF(AND(AND(WEEKDAY(B449,2)&gt;=2,WEEKDAY(B449,2)&lt;=4),C449&gt;=TIME(17,0,0),C449&lt;TIME(18,0,0)),"A2",IF(AND(AND(WEEKDAY(B449,2)&gt;=2,WEEKDAY(B449,2)&lt;=4),C449&gt;=TIME(18,0,0),C449&lt;TIME(19,0,0)),"A3",IF(AND(AND(WEEKDAY(B449,2)&gt;=2,WEEKDAY(B449,2)&lt;=4),C449&gt;=TIME(22,0,0),C449&lt;TIME(22,45,0)),"B","Other")))))))</f>
        <v/>
      </c>
      <c r="F449" s="12" t="n"/>
      <c r="G449" s="12" t="n"/>
      <c r="H449" s="12" t="n"/>
      <c r="I449" s="12" t="n"/>
      <c r="J449" s="13" t="n"/>
      <c r="K449" s="13" t="n"/>
      <c r="L449" s="13" t="n"/>
      <c r="M449" s="13" t="n"/>
      <c r="N449" s="12" t="n"/>
      <c r="O449" s="12" t="n"/>
      <c r="P449" s="14">
        <f>IF(N449="","",IF(N449="SL",-1,K449/J449))</f>
        <v/>
      </c>
      <c r="Q449" s="14">
        <f>IF(N449="","",IF(OR(N449="SL",N449="TP0"),-1,L449/J449))</f>
        <v/>
      </c>
      <c r="R449" s="14">
        <f>IF(N449="","",IF(N449="TP2",M449/J449,-1))</f>
        <v/>
      </c>
      <c r="S449" s="14">
        <f>IF(N449="","",IF(N449="SL",-1,IF(N449="TP0",0.5*K449/J449,0.5*(K449+L449)/J449)))</f>
        <v/>
      </c>
      <c r="T449" s="14">
        <f>IF(N449="","",IF(N449="SL",-1,IF(N449="TP0",0.5*K449/J449-0.5,0.5*(K449+L449)/J449)))</f>
        <v/>
      </c>
      <c r="U449" s="15">
        <f>IF(P449="","",P449*J449/100*Config!$B$4)</f>
        <v/>
      </c>
      <c r="V449" s="15">
        <f>IF(Q449="","",Q449*J449/100*Config!$B$4)</f>
        <v/>
      </c>
      <c r="W449" s="15">
        <f>IF(R449="","",R449*J449/100*Config!$B$4)</f>
        <v/>
      </c>
      <c r="X449" s="15">
        <f>IF(S449="","",S449*J449/100*Config!$B$4)</f>
        <v/>
      </c>
      <c r="Y449" s="15">
        <f>IF(T449="","",T449*J449/100*Config!$B$4)</f>
        <v/>
      </c>
      <c r="Z449" s="15">
        <f>IF(U449="","",Config!$B$4 + SUM($U$2:U449))</f>
        <v/>
      </c>
      <c r="AA449" s="15">
        <f>IF(V449="","",Config!$B$4 + SUM($V$2:V449))</f>
        <v/>
      </c>
      <c r="AB449" s="15">
        <f>IF(W449="","",Config!$B$4 + SUM($W$2:W449))</f>
        <v/>
      </c>
      <c r="AC449" s="15">
        <f>IF(X449="","",Config!$B$4 + SUM($X$2:X449))</f>
        <v/>
      </c>
      <c r="AD449" s="15">
        <f>IF(Y449="","",Config!$B$4 + SUM($Y$2:Y449))</f>
        <v/>
      </c>
      <c r="AE449" s="15">
        <f>IF(P449="","",P449*J449/100*Config!$B$11)</f>
        <v/>
      </c>
      <c r="AF449" s="15">
        <f>IF(Q449="","",Q449*J449/100*Config!$B$11)</f>
        <v/>
      </c>
      <c r="AG449" s="15">
        <f>IF(R449="","",R449*J449/100*Config!$B$11)</f>
        <v/>
      </c>
      <c r="AH449" s="15">
        <f>IF(S449="","",S449*J449/100*Config!$B$11)</f>
        <v/>
      </c>
      <c r="AI449" s="15">
        <f>IF(T449="","",T449*J449/100*Config!$B$11)</f>
        <v/>
      </c>
      <c r="AJ449" s="15">
        <f>IF(AE449="","",Config!$B$9 + SUM($AE$2:AE449))</f>
        <v/>
      </c>
      <c r="AK449" s="15">
        <f>IF(AF449="","",Config!$B$9 + SUM($AF$2:AF449))</f>
        <v/>
      </c>
      <c r="AL449" s="15">
        <f>IF(AG449="","",Config!$B$9 + SUM($AG$2:AG449))</f>
        <v/>
      </c>
      <c r="AM449" s="15">
        <f>IF(AH449="","",Config!$B$9 + SUM($AH$2:AH449))</f>
        <v/>
      </c>
      <c r="AN449" s="15">
        <f>IF(AI449="","",Config!$B$9 + SUM($AI$2:AI449))</f>
        <v/>
      </c>
      <c r="AO449" s="16">
        <f>IF(P449="","",IF(P449&gt;0,1,0))</f>
        <v/>
      </c>
      <c r="AP449" s="16">
        <f>IF(Q449="","",IF(Q449&gt;0,1,0))</f>
        <v/>
      </c>
      <c r="AQ449" s="16">
        <f>IF(R449="","",IF(R449&gt;0,1,0))</f>
        <v/>
      </c>
      <c r="AR449" s="16">
        <f>IF(S449="","",IF(S449&gt;0,1,0))</f>
        <v/>
      </c>
      <c r="AS449" s="16">
        <f>IF(T449="","",IF(T449&gt;0,1,0))</f>
        <v/>
      </c>
      <c r="AT449" s="17">
        <f>IF(Z449="","",IF(AT448="",Z449,MAX(AT448,Z449)))</f>
        <v/>
      </c>
      <c r="AU449" s="17">
        <f>IF(AA449="","",IF(AU448="",AA449,MAX(AU448,AA449)))</f>
        <v/>
      </c>
      <c r="AV449" s="17">
        <f>IF(AB449="","",IF(AV448="",AB449,MAX(AV448,AB449)))</f>
        <v/>
      </c>
      <c r="AW449" s="17">
        <f>IF(AC449="","",IF(AW448="",AC449,MAX(AW448,AC449)))</f>
        <v/>
      </c>
      <c r="AX449" s="17">
        <f>IF(AD449="","",IF(AX448="",AD449,MAX(AX448,AD449)))</f>
        <v/>
      </c>
      <c r="AY449" s="17">
        <f>IF(Z449="","",AT449-Z449)</f>
        <v/>
      </c>
      <c r="AZ449" s="17">
        <f>IF(AA449="","",AU449-AA449)</f>
        <v/>
      </c>
      <c r="BA449" s="17">
        <f>IF(AB449="","",AV449-AB449)</f>
        <v/>
      </c>
      <c r="BB449" s="17">
        <f>IF(AC449="","",AW449-AC449)</f>
        <v/>
      </c>
      <c r="BC449" s="17">
        <f>IF(AD449="","",AX449-AD449)</f>
        <v/>
      </c>
      <c r="BD449" s="17">
        <f>IF(OR(AE449="",B449=""),"",SUMIFS($AE$2:AE449,$B$2:B449,B449))</f>
        <v/>
      </c>
      <c r="BE449" s="17">
        <f>IF(OR(AF449="",B449=""),"",SUMIFS($AF$2:AF449,$B$2:B449,B449))</f>
        <v/>
      </c>
      <c r="BF449" s="17">
        <f>IF(OR(AG449="",B449=""),"",SUMIFS($AG$2:AG449,$B$2:B449,B449))</f>
        <v/>
      </c>
      <c r="BG449" s="17">
        <f>IF(OR(AH449="",B449=""),"",SUMIFS($AH$2:AH449,$B$2:B449,B449))</f>
        <v/>
      </c>
      <c r="BH449" s="17">
        <f>IF(OR(AI449="",B449=""),"",SUMIFS($AI$2:AI449,$B$2:B449,B449))</f>
        <v/>
      </c>
      <c r="BI449" s="17">
        <f>IF(AJ449="","",IF(BI448="",AJ449,MAX(BI448,AJ449)))</f>
        <v/>
      </c>
      <c r="BJ449" s="17">
        <f>IF(AK449="","",IF(BJ448="",AK449,MAX(BJ448,AK449)))</f>
        <v/>
      </c>
      <c r="BK449" s="17">
        <f>IF(AL449="","",IF(BK448="",AL449,MAX(BK448,AL449)))</f>
        <v/>
      </c>
      <c r="BL449" s="17">
        <f>IF(AM449="","",IF(BL448="",AM449,MAX(BL448,AM449)))</f>
        <v/>
      </c>
      <c r="BM449" s="17">
        <f>IF(AN449="","",IF(BM448="",AN449,MAX(BM448,AN449)))</f>
        <v/>
      </c>
      <c r="BN449" s="17">
        <f>IF(AJ449="","",BI449-AJ449)</f>
        <v/>
      </c>
      <c r="BO449" s="17">
        <f>IF(AK449="","",BJ449-AK449)</f>
        <v/>
      </c>
      <c r="BP449" s="17">
        <f>IF(AL449="","",BK449-AL449)</f>
        <v/>
      </c>
      <c r="BQ449" s="17">
        <f>IF(AM449="","",BL449-AM449)</f>
        <v/>
      </c>
      <c r="BR449" s="17">
        <f>IF(AN449="","",BM449-AN449)</f>
        <v/>
      </c>
    </row>
    <row r="450">
      <c r="A450">
        <f>ROW()-1</f>
        <v/>
      </c>
      <c r="B450" s="9" t="n"/>
      <c r="C450" s="12" t="n"/>
      <c r="D450" s="11">
        <f>IF(B450="","",CHOOSE(WEEKDAY(B450,2),"Lu","Ma","Mi","Jo","Vi","Sa","Du"))</f>
        <v/>
      </c>
      <c r="E450" s="11">
        <f>IF(OR(B450="",C450=""),"",IF(OR(WEEKDAY(B450,2)=1,WEEKDAY(B450,2)=5),"D",IF(AND(C450&gt;=TIME(15,30,0),C450&lt;TIME(16,30,0)),"C",IF(AND(AND(WEEKDAY(B450,2)&gt;=2,WEEKDAY(B450,2)&lt;=4),C450&gt;=TIME(16,35,0),C450&lt;TIME(17,0,0)),"A1",IF(AND(AND(WEEKDAY(B450,2)&gt;=2,WEEKDAY(B450,2)&lt;=4),C450&gt;=TIME(17,0,0),C450&lt;TIME(18,0,0)),"A2",IF(AND(AND(WEEKDAY(B450,2)&gt;=2,WEEKDAY(B450,2)&lt;=4),C450&gt;=TIME(18,0,0),C450&lt;TIME(19,0,0)),"A3",IF(AND(AND(WEEKDAY(B450,2)&gt;=2,WEEKDAY(B450,2)&lt;=4),C450&gt;=TIME(22,0,0),C450&lt;TIME(22,45,0)),"B","Other")))))))</f>
        <v/>
      </c>
      <c r="F450" s="12" t="n"/>
      <c r="G450" s="12" t="n"/>
      <c r="H450" s="12" t="n"/>
      <c r="I450" s="12" t="n"/>
      <c r="J450" s="13" t="n"/>
      <c r="K450" s="13" t="n"/>
      <c r="L450" s="13" t="n"/>
      <c r="M450" s="13" t="n"/>
      <c r="N450" s="12" t="n"/>
      <c r="O450" s="12" t="n"/>
      <c r="P450" s="14">
        <f>IF(N450="","",IF(N450="SL",-1,K450/J450))</f>
        <v/>
      </c>
      <c r="Q450" s="14">
        <f>IF(N450="","",IF(OR(N450="SL",N450="TP0"),-1,L450/J450))</f>
        <v/>
      </c>
      <c r="R450" s="14">
        <f>IF(N450="","",IF(N450="TP2",M450/J450,-1))</f>
        <v/>
      </c>
      <c r="S450" s="14">
        <f>IF(N450="","",IF(N450="SL",-1,IF(N450="TP0",0.5*K450/J450,0.5*(K450+L450)/J450)))</f>
        <v/>
      </c>
      <c r="T450" s="14">
        <f>IF(N450="","",IF(N450="SL",-1,IF(N450="TP0",0.5*K450/J450-0.5,0.5*(K450+L450)/J450)))</f>
        <v/>
      </c>
      <c r="U450" s="15">
        <f>IF(P450="","",P450*J450/100*Config!$B$4)</f>
        <v/>
      </c>
      <c r="V450" s="15">
        <f>IF(Q450="","",Q450*J450/100*Config!$B$4)</f>
        <v/>
      </c>
      <c r="W450" s="15">
        <f>IF(R450="","",R450*J450/100*Config!$B$4)</f>
        <v/>
      </c>
      <c r="X450" s="15">
        <f>IF(S450="","",S450*J450/100*Config!$B$4)</f>
        <v/>
      </c>
      <c r="Y450" s="15">
        <f>IF(T450="","",T450*J450/100*Config!$B$4)</f>
        <v/>
      </c>
      <c r="Z450" s="15">
        <f>IF(U450="","",Config!$B$4 + SUM($U$2:U450))</f>
        <v/>
      </c>
      <c r="AA450" s="15">
        <f>IF(V450="","",Config!$B$4 + SUM($V$2:V450))</f>
        <v/>
      </c>
      <c r="AB450" s="15">
        <f>IF(W450="","",Config!$B$4 + SUM($W$2:W450))</f>
        <v/>
      </c>
      <c r="AC450" s="15">
        <f>IF(X450="","",Config!$B$4 + SUM($X$2:X450))</f>
        <v/>
      </c>
      <c r="AD450" s="15">
        <f>IF(Y450="","",Config!$B$4 + SUM($Y$2:Y450))</f>
        <v/>
      </c>
      <c r="AE450" s="15">
        <f>IF(P450="","",P450*J450/100*Config!$B$11)</f>
        <v/>
      </c>
      <c r="AF450" s="15">
        <f>IF(Q450="","",Q450*J450/100*Config!$B$11)</f>
        <v/>
      </c>
      <c r="AG450" s="15">
        <f>IF(R450="","",R450*J450/100*Config!$B$11)</f>
        <v/>
      </c>
      <c r="AH450" s="15">
        <f>IF(S450="","",S450*J450/100*Config!$B$11)</f>
        <v/>
      </c>
      <c r="AI450" s="15">
        <f>IF(T450="","",T450*J450/100*Config!$B$11)</f>
        <v/>
      </c>
      <c r="AJ450" s="15">
        <f>IF(AE450="","",Config!$B$9 + SUM($AE$2:AE450))</f>
        <v/>
      </c>
      <c r="AK450" s="15">
        <f>IF(AF450="","",Config!$B$9 + SUM($AF$2:AF450))</f>
        <v/>
      </c>
      <c r="AL450" s="15">
        <f>IF(AG450="","",Config!$B$9 + SUM($AG$2:AG450))</f>
        <v/>
      </c>
      <c r="AM450" s="15">
        <f>IF(AH450="","",Config!$B$9 + SUM($AH$2:AH450))</f>
        <v/>
      </c>
      <c r="AN450" s="15">
        <f>IF(AI450="","",Config!$B$9 + SUM($AI$2:AI450))</f>
        <v/>
      </c>
      <c r="AO450" s="16">
        <f>IF(P450="","",IF(P450&gt;0,1,0))</f>
        <v/>
      </c>
      <c r="AP450" s="16">
        <f>IF(Q450="","",IF(Q450&gt;0,1,0))</f>
        <v/>
      </c>
      <c r="AQ450" s="16">
        <f>IF(R450="","",IF(R450&gt;0,1,0))</f>
        <v/>
      </c>
      <c r="AR450" s="16">
        <f>IF(S450="","",IF(S450&gt;0,1,0))</f>
        <v/>
      </c>
      <c r="AS450" s="16">
        <f>IF(T450="","",IF(T450&gt;0,1,0))</f>
        <v/>
      </c>
      <c r="AT450" s="17">
        <f>IF(Z450="","",IF(AT449="",Z450,MAX(AT449,Z450)))</f>
        <v/>
      </c>
      <c r="AU450" s="17">
        <f>IF(AA450="","",IF(AU449="",AA450,MAX(AU449,AA450)))</f>
        <v/>
      </c>
      <c r="AV450" s="17">
        <f>IF(AB450="","",IF(AV449="",AB450,MAX(AV449,AB450)))</f>
        <v/>
      </c>
      <c r="AW450" s="17">
        <f>IF(AC450="","",IF(AW449="",AC450,MAX(AW449,AC450)))</f>
        <v/>
      </c>
      <c r="AX450" s="17">
        <f>IF(AD450="","",IF(AX449="",AD450,MAX(AX449,AD450)))</f>
        <v/>
      </c>
      <c r="AY450" s="17">
        <f>IF(Z450="","",AT450-Z450)</f>
        <v/>
      </c>
      <c r="AZ450" s="17">
        <f>IF(AA450="","",AU450-AA450)</f>
        <v/>
      </c>
      <c r="BA450" s="17">
        <f>IF(AB450="","",AV450-AB450)</f>
        <v/>
      </c>
      <c r="BB450" s="17">
        <f>IF(AC450="","",AW450-AC450)</f>
        <v/>
      </c>
      <c r="BC450" s="17">
        <f>IF(AD450="","",AX450-AD450)</f>
        <v/>
      </c>
      <c r="BD450" s="17">
        <f>IF(OR(AE450="",B450=""),"",SUMIFS($AE$2:AE450,$B$2:B450,B450))</f>
        <v/>
      </c>
      <c r="BE450" s="17">
        <f>IF(OR(AF450="",B450=""),"",SUMIFS($AF$2:AF450,$B$2:B450,B450))</f>
        <v/>
      </c>
      <c r="BF450" s="17">
        <f>IF(OR(AG450="",B450=""),"",SUMIFS($AG$2:AG450,$B$2:B450,B450))</f>
        <v/>
      </c>
      <c r="BG450" s="17">
        <f>IF(OR(AH450="",B450=""),"",SUMIFS($AH$2:AH450,$B$2:B450,B450))</f>
        <v/>
      </c>
      <c r="BH450" s="17">
        <f>IF(OR(AI450="",B450=""),"",SUMIFS($AI$2:AI450,$B$2:B450,B450))</f>
        <v/>
      </c>
      <c r="BI450" s="17">
        <f>IF(AJ450="","",IF(BI449="",AJ450,MAX(BI449,AJ450)))</f>
        <v/>
      </c>
      <c r="BJ450" s="17">
        <f>IF(AK450="","",IF(BJ449="",AK450,MAX(BJ449,AK450)))</f>
        <v/>
      </c>
      <c r="BK450" s="17">
        <f>IF(AL450="","",IF(BK449="",AL450,MAX(BK449,AL450)))</f>
        <v/>
      </c>
      <c r="BL450" s="17">
        <f>IF(AM450="","",IF(BL449="",AM450,MAX(BL449,AM450)))</f>
        <v/>
      </c>
      <c r="BM450" s="17">
        <f>IF(AN450="","",IF(BM449="",AN450,MAX(BM449,AN450)))</f>
        <v/>
      </c>
      <c r="BN450" s="17">
        <f>IF(AJ450="","",BI450-AJ450)</f>
        <v/>
      </c>
      <c r="BO450" s="17">
        <f>IF(AK450="","",BJ450-AK450)</f>
        <v/>
      </c>
      <c r="BP450" s="17">
        <f>IF(AL450="","",BK450-AL450)</f>
        <v/>
      </c>
      <c r="BQ450" s="17">
        <f>IF(AM450="","",BL450-AM450)</f>
        <v/>
      </c>
      <c r="BR450" s="17">
        <f>IF(AN450="","",BM450-AN450)</f>
        <v/>
      </c>
    </row>
    <row r="451">
      <c r="A451">
        <f>ROW()-1</f>
        <v/>
      </c>
      <c r="B451" s="9" t="n"/>
      <c r="C451" s="12" t="n"/>
      <c r="D451" s="11">
        <f>IF(B451="","",CHOOSE(WEEKDAY(B451,2),"Lu","Ma","Mi","Jo","Vi","Sa","Du"))</f>
        <v/>
      </c>
      <c r="E451" s="11">
        <f>IF(OR(B451="",C451=""),"",IF(OR(WEEKDAY(B451,2)=1,WEEKDAY(B451,2)=5),"D",IF(AND(C451&gt;=TIME(15,30,0),C451&lt;TIME(16,30,0)),"C",IF(AND(AND(WEEKDAY(B451,2)&gt;=2,WEEKDAY(B451,2)&lt;=4),C451&gt;=TIME(16,35,0),C451&lt;TIME(17,0,0)),"A1",IF(AND(AND(WEEKDAY(B451,2)&gt;=2,WEEKDAY(B451,2)&lt;=4),C451&gt;=TIME(17,0,0),C451&lt;TIME(18,0,0)),"A2",IF(AND(AND(WEEKDAY(B451,2)&gt;=2,WEEKDAY(B451,2)&lt;=4),C451&gt;=TIME(18,0,0),C451&lt;TIME(19,0,0)),"A3",IF(AND(AND(WEEKDAY(B451,2)&gt;=2,WEEKDAY(B451,2)&lt;=4),C451&gt;=TIME(22,0,0),C451&lt;TIME(22,45,0)),"B","Other")))))))</f>
        <v/>
      </c>
      <c r="F451" s="12" t="n"/>
      <c r="G451" s="12" t="n"/>
      <c r="H451" s="12" t="n"/>
      <c r="I451" s="12" t="n"/>
      <c r="J451" s="13" t="n"/>
      <c r="K451" s="13" t="n"/>
      <c r="L451" s="13" t="n"/>
      <c r="M451" s="13" t="n"/>
      <c r="N451" s="12" t="n"/>
      <c r="O451" s="12" t="n"/>
      <c r="P451" s="14">
        <f>IF(N451="","",IF(N451="SL",-1,K451/J451))</f>
        <v/>
      </c>
      <c r="Q451" s="14">
        <f>IF(N451="","",IF(OR(N451="SL",N451="TP0"),-1,L451/J451))</f>
        <v/>
      </c>
      <c r="R451" s="14">
        <f>IF(N451="","",IF(N451="TP2",M451/J451,-1))</f>
        <v/>
      </c>
      <c r="S451" s="14">
        <f>IF(N451="","",IF(N451="SL",-1,IF(N451="TP0",0.5*K451/J451,0.5*(K451+L451)/J451)))</f>
        <v/>
      </c>
      <c r="T451" s="14">
        <f>IF(N451="","",IF(N451="SL",-1,IF(N451="TP0",0.5*K451/J451-0.5,0.5*(K451+L451)/J451)))</f>
        <v/>
      </c>
      <c r="U451" s="15">
        <f>IF(P451="","",P451*J451/100*Config!$B$4)</f>
        <v/>
      </c>
      <c r="V451" s="15">
        <f>IF(Q451="","",Q451*J451/100*Config!$B$4)</f>
        <v/>
      </c>
      <c r="W451" s="15">
        <f>IF(R451="","",R451*J451/100*Config!$B$4)</f>
        <v/>
      </c>
      <c r="X451" s="15">
        <f>IF(S451="","",S451*J451/100*Config!$B$4)</f>
        <v/>
      </c>
      <c r="Y451" s="15">
        <f>IF(T451="","",T451*J451/100*Config!$B$4)</f>
        <v/>
      </c>
      <c r="Z451" s="15">
        <f>IF(U451="","",Config!$B$4 + SUM($U$2:U451))</f>
        <v/>
      </c>
      <c r="AA451" s="15">
        <f>IF(V451="","",Config!$B$4 + SUM($V$2:V451))</f>
        <v/>
      </c>
      <c r="AB451" s="15">
        <f>IF(W451="","",Config!$B$4 + SUM($W$2:W451))</f>
        <v/>
      </c>
      <c r="AC451" s="15">
        <f>IF(X451="","",Config!$B$4 + SUM($X$2:X451))</f>
        <v/>
      </c>
      <c r="AD451" s="15">
        <f>IF(Y451="","",Config!$B$4 + SUM($Y$2:Y451))</f>
        <v/>
      </c>
      <c r="AE451" s="15">
        <f>IF(P451="","",P451*J451/100*Config!$B$11)</f>
        <v/>
      </c>
      <c r="AF451" s="15">
        <f>IF(Q451="","",Q451*J451/100*Config!$B$11)</f>
        <v/>
      </c>
      <c r="AG451" s="15">
        <f>IF(R451="","",R451*J451/100*Config!$B$11)</f>
        <v/>
      </c>
      <c r="AH451" s="15">
        <f>IF(S451="","",S451*J451/100*Config!$B$11)</f>
        <v/>
      </c>
      <c r="AI451" s="15">
        <f>IF(T451="","",T451*J451/100*Config!$B$11)</f>
        <v/>
      </c>
      <c r="AJ451" s="15">
        <f>IF(AE451="","",Config!$B$9 + SUM($AE$2:AE451))</f>
        <v/>
      </c>
      <c r="AK451" s="15">
        <f>IF(AF451="","",Config!$B$9 + SUM($AF$2:AF451))</f>
        <v/>
      </c>
      <c r="AL451" s="15">
        <f>IF(AG451="","",Config!$B$9 + SUM($AG$2:AG451))</f>
        <v/>
      </c>
      <c r="AM451" s="15">
        <f>IF(AH451="","",Config!$B$9 + SUM($AH$2:AH451))</f>
        <v/>
      </c>
      <c r="AN451" s="15">
        <f>IF(AI451="","",Config!$B$9 + SUM($AI$2:AI451))</f>
        <v/>
      </c>
      <c r="AO451" s="16">
        <f>IF(P451="","",IF(P451&gt;0,1,0))</f>
        <v/>
      </c>
      <c r="AP451" s="16">
        <f>IF(Q451="","",IF(Q451&gt;0,1,0))</f>
        <v/>
      </c>
      <c r="AQ451" s="16">
        <f>IF(R451="","",IF(R451&gt;0,1,0))</f>
        <v/>
      </c>
      <c r="AR451" s="16">
        <f>IF(S451="","",IF(S451&gt;0,1,0))</f>
        <v/>
      </c>
      <c r="AS451" s="16">
        <f>IF(T451="","",IF(T451&gt;0,1,0))</f>
        <v/>
      </c>
      <c r="AT451" s="17">
        <f>IF(Z451="","",IF(AT450="",Z451,MAX(AT450,Z451)))</f>
        <v/>
      </c>
      <c r="AU451" s="17">
        <f>IF(AA451="","",IF(AU450="",AA451,MAX(AU450,AA451)))</f>
        <v/>
      </c>
      <c r="AV451" s="17">
        <f>IF(AB451="","",IF(AV450="",AB451,MAX(AV450,AB451)))</f>
        <v/>
      </c>
      <c r="AW451" s="17">
        <f>IF(AC451="","",IF(AW450="",AC451,MAX(AW450,AC451)))</f>
        <v/>
      </c>
      <c r="AX451" s="17">
        <f>IF(AD451="","",IF(AX450="",AD451,MAX(AX450,AD451)))</f>
        <v/>
      </c>
      <c r="AY451" s="17">
        <f>IF(Z451="","",AT451-Z451)</f>
        <v/>
      </c>
      <c r="AZ451" s="17">
        <f>IF(AA451="","",AU451-AA451)</f>
        <v/>
      </c>
      <c r="BA451" s="17">
        <f>IF(AB451="","",AV451-AB451)</f>
        <v/>
      </c>
      <c r="BB451" s="17">
        <f>IF(AC451="","",AW451-AC451)</f>
        <v/>
      </c>
      <c r="BC451" s="17">
        <f>IF(AD451="","",AX451-AD451)</f>
        <v/>
      </c>
      <c r="BD451" s="17">
        <f>IF(OR(AE451="",B451=""),"",SUMIFS($AE$2:AE451,$B$2:B451,B451))</f>
        <v/>
      </c>
      <c r="BE451" s="17">
        <f>IF(OR(AF451="",B451=""),"",SUMIFS($AF$2:AF451,$B$2:B451,B451))</f>
        <v/>
      </c>
      <c r="BF451" s="17">
        <f>IF(OR(AG451="",B451=""),"",SUMIFS($AG$2:AG451,$B$2:B451,B451))</f>
        <v/>
      </c>
      <c r="BG451" s="17">
        <f>IF(OR(AH451="",B451=""),"",SUMIFS($AH$2:AH451,$B$2:B451,B451))</f>
        <v/>
      </c>
      <c r="BH451" s="17">
        <f>IF(OR(AI451="",B451=""),"",SUMIFS($AI$2:AI451,$B$2:B451,B451))</f>
        <v/>
      </c>
      <c r="BI451" s="17">
        <f>IF(AJ451="","",IF(BI450="",AJ451,MAX(BI450,AJ451)))</f>
        <v/>
      </c>
      <c r="BJ451" s="17">
        <f>IF(AK451="","",IF(BJ450="",AK451,MAX(BJ450,AK451)))</f>
        <v/>
      </c>
      <c r="BK451" s="17">
        <f>IF(AL451="","",IF(BK450="",AL451,MAX(BK450,AL451)))</f>
        <v/>
      </c>
      <c r="BL451" s="17">
        <f>IF(AM451="","",IF(BL450="",AM451,MAX(BL450,AM451)))</f>
        <v/>
      </c>
      <c r="BM451" s="17">
        <f>IF(AN451="","",IF(BM450="",AN451,MAX(BM450,AN451)))</f>
        <v/>
      </c>
      <c r="BN451" s="17">
        <f>IF(AJ451="","",BI451-AJ451)</f>
        <v/>
      </c>
      <c r="BO451" s="17">
        <f>IF(AK451="","",BJ451-AK451)</f>
        <v/>
      </c>
      <c r="BP451" s="17">
        <f>IF(AL451="","",BK451-AL451)</f>
        <v/>
      </c>
      <c r="BQ451" s="17">
        <f>IF(AM451="","",BL451-AM451)</f>
        <v/>
      </c>
      <c r="BR451" s="17">
        <f>IF(AN451="","",BM451-AN451)</f>
        <v/>
      </c>
    </row>
    <row r="452">
      <c r="A452">
        <f>ROW()-1</f>
        <v/>
      </c>
      <c r="B452" s="9" t="n"/>
      <c r="C452" s="12" t="n"/>
      <c r="D452" s="11">
        <f>IF(B452="","",CHOOSE(WEEKDAY(B452,2),"Lu","Ma","Mi","Jo","Vi","Sa","Du"))</f>
        <v/>
      </c>
      <c r="E452" s="11">
        <f>IF(OR(B452="",C452=""),"",IF(OR(WEEKDAY(B452,2)=1,WEEKDAY(B452,2)=5),"D",IF(AND(C452&gt;=TIME(15,30,0),C452&lt;TIME(16,30,0)),"C",IF(AND(AND(WEEKDAY(B452,2)&gt;=2,WEEKDAY(B452,2)&lt;=4),C452&gt;=TIME(16,35,0),C452&lt;TIME(17,0,0)),"A1",IF(AND(AND(WEEKDAY(B452,2)&gt;=2,WEEKDAY(B452,2)&lt;=4),C452&gt;=TIME(17,0,0),C452&lt;TIME(18,0,0)),"A2",IF(AND(AND(WEEKDAY(B452,2)&gt;=2,WEEKDAY(B452,2)&lt;=4),C452&gt;=TIME(18,0,0),C452&lt;TIME(19,0,0)),"A3",IF(AND(AND(WEEKDAY(B452,2)&gt;=2,WEEKDAY(B452,2)&lt;=4),C452&gt;=TIME(22,0,0),C452&lt;TIME(22,45,0)),"B","Other")))))))</f>
        <v/>
      </c>
      <c r="F452" s="12" t="n"/>
      <c r="G452" s="12" t="n"/>
      <c r="H452" s="12" t="n"/>
      <c r="I452" s="12" t="n"/>
      <c r="J452" s="13" t="n"/>
      <c r="K452" s="13" t="n"/>
      <c r="L452" s="13" t="n"/>
      <c r="M452" s="13" t="n"/>
      <c r="N452" s="12" t="n"/>
      <c r="O452" s="12" t="n"/>
      <c r="P452" s="14">
        <f>IF(N452="","",IF(N452="SL",-1,K452/J452))</f>
        <v/>
      </c>
      <c r="Q452" s="14">
        <f>IF(N452="","",IF(OR(N452="SL",N452="TP0"),-1,L452/J452))</f>
        <v/>
      </c>
      <c r="R452" s="14">
        <f>IF(N452="","",IF(N452="TP2",M452/J452,-1))</f>
        <v/>
      </c>
      <c r="S452" s="14">
        <f>IF(N452="","",IF(N452="SL",-1,IF(N452="TP0",0.5*K452/J452,0.5*(K452+L452)/J452)))</f>
        <v/>
      </c>
      <c r="T452" s="14">
        <f>IF(N452="","",IF(N452="SL",-1,IF(N452="TP0",0.5*K452/J452-0.5,0.5*(K452+L452)/J452)))</f>
        <v/>
      </c>
      <c r="U452" s="15">
        <f>IF(P452="","",P452*J452/100*Config!$B$4)</f>
        <v/>
      </c>
      <c r="V452" s="15">
        <f>IF(Q452="","",Q452*J452/100*Config!$B$4)</f>
        <v/>
      </c>
      <c r="W452" s="15">
        <f>IF(R452="","",R452*J452/100*Config!$B$4)</f>
        <v/>
      </c>
      <c r="X452" s="15">
        <f>IF(S452="","",S452*J452/100*Config!$B$4)</f>
        <v/>
      </c>
      <c r="Y452" s="15">
        <f>IF(T452="","",T452*J452/100*Config!$B$4)</f>
        <v/>
      </c>
      <c r="Z452" s="15">
        <f>IF(U452="","",Config!$B$4 + SUM($U$2:U452))</f>
        <v/>
      </c>
      <c r="AA452" s="15">
        <f>IF(V452="","",Config!$B$4 + SUM($V$2:V452))</f>
        <v/>
      </c>
      <c r="AB452" s="15">
        <f>IF(W452="","",Config!$B$4 + SUM($W$2:W452))</f>
        <v/>
      </c>
      <c r="AC452" s="15">
        <f>IF(X452="","",Config!$B$4 + SUM($X$2:X452))</f>
        <v/>
      </c>
      <c r="AD452" s="15">
        <f>IF(Y452="","",Config!$B$4 + SUM($Y$2:Y452))</f>
        <v/>
      </c>
      <c r="AE452" s="15">
        <f>IF(P452="","",P452*J452/100*Config!$B$11)</f>
        <v/>
      </c>
      <c r="AF452" s="15">
        <f>IF(Q452="","",Q452*J452/100*Config!$B$11)</f>
        <v/>
      </c>
      <c r="AG452" s="15">
        <f>IF(R452="","",R452*J452/100*Config!$B$11)</f>
        <v/>
      </c>
      <c r="AH452" s="15">
        <f>IF(S452="","",S452*J452/100*Config!$B$11)</f>
        <v/>
      </c>
      <c r="AI452" s="15">
        <f>IF(T452="","",T452*J452/100*Config!$B$11)</f>
        <v/>
      </c>
      <c r="AJ452" s="15">
        <f>IF(AE452="","",Config!$B$9 + SUM($AE$2:AE452))</f>
        <v/>
      </c>
      <c r="AK452" s="15">
        <f>IF(AF452="","",Config!$B$9 + SUM($AF$2:AF452))</f>
        <v/>
      </c>
      <c r="AL452" s="15">
        <f>IF(AG452="","",Config!$B$9 + SUM($AG$2:AG452))</f>
        <v/>
      </c>
      <c r="AM452" s="15">
        <f>IF(AH452="","",Config!$B$9 + SUM($AH$2:AH452))</f>
        <v/>
      </c>
      <c r="AN452" s="15">
        <f>IF(AI452="","",Config!$B$9 + SUM($AI$2:AI452))</f>
        <v/>
      </c>
      <c r="AO452" s="16">
        <f>IF(P452="","",IF(P452&gt;0,1,0))</f>
        <v/>
      </c>
      <c r="AP452" s="16">
        <f>IF(Q452="","",IF(Q452&gt;0,1,0))</f>
        <v/>
      </c>
      <c r="AQ452" s="16">
        <f>IF(R452="","",IF(R452&gt;0,1,0))</f>
        <v/>
      </c>
      <c r="AR452" s="16">
        <f>IF(S452="","",IF(S452&gt;0,1,0))</f>
        <v/>
      </c>
      <c r="AS452" s="16">
        <f>IF(T452="","",IF(T452&gt;0,1,0))</f>
        <v/>
      </c>
      <c r="AT452" s="17">
        <f>IF(Z452="","",IF(AT451="",Z452,MAX(AT451,Z452)))</f>
        <v/>
      </c>
      <c r="AU452" s="17">
        <f>IF(AA452="","",IF(AU451="",AA452,MAX(AU451,AA452)))</f>
        <v/>
      </c>
      <c r="AV452" s="17">
        <f>IF(AB452="","",IF(AV451="",AB452,MAX(AV451,AB452)))</f>
        <v/>
      </c>
      <c r="AW452" s="17">
        <f>IF(AC452="","",IF(AW451="",AC452,MAX(AW451,AC452)))</f>
        <v/>
      </c>
      <c r="AX452" s="17">
        <f>IF(AD452="","",IF(AX451="",AD452,MAX(AX451,AD452)))</f>
        <v/>
      </c>
      <c r="AY452" s="17">
        <f>IF(Z452="","",AT452-Z452)</f>
        <v/>
      </c>
      <c r="AZ452" s="17">
        <f>IF(AA452="","",AU452-AA452)</f>
        <v/>
      </c>
      <c r="BA452" s="17">
        <f>IF(AB452="","",AV452-AB452)</f>
        <v/>
      </c>
      <c r="BB452" s="17">
        <f>IF(AC452="","",AW452-AC452)</f>
        <v/>
      </c>
      <c r="BC452" s="17">
        <f>IF(AD452="","",AX452-AD452)</f>
        <v/>
      </c>
      <c r="BD452" s="17">
        <f>IF(OR(AE452="",B452=""),"",SUMIFS($AE$2:AE452,$B$2:B452,B452))</f>
        <v/>
      </c>
      <c r="BE452" s="17">
        <f>IF(OR(AF452="",B452=""),"",SUMIFS($AF$2:AF452,$B$2:B452,B452))</f>
        <v/>
      </c>
      <c r="BF452" s="17">
        <f>IF(OR(AG452="",B452=""),"",SUMIFS($AG$2:AG452,$B$2:B452,B452))</f>
        <v/>
      </c>
      <c r="BG452" s="17">
        <f>IF(OR(AH452="",B452=""),"",SUMIFS($AH$2:AH452,$B$2:B452,B452))</f>
        <v/>
      </c>
      <c r="BH452" s="17">
        <f>IF(OR(AI452="",B452=""),"",SUMIFS($AI$2:AI452,$B$2:B452,B452))</f>
        <v/>
      </c>
      <c r="BI452" s="17">
        <f>IF(AJ452="","",IF(BI451="",AJ452,MAX(BI451,AJ452)))</f>
        <v/>
      </c>
      <c r="BJ452" s="17">
        <f>IF(AK452="","",IF(BJ451="",AK452,MAX(BJ451,AK452)))</f>
        <v/>
      </c>
      <c r="BK452" s="17">
        <f>IF(AL452="","",IF(BK451="",AL452,MAX(BK451,AL452)))</f>
        <v/>
      </c>
      <c r="BL452" s="17">
        <f>IF(AM452="","",IF(BL451="",AM452,MAX(BL451,AM452)))</f>
        <v/>
      </c>
      <c r="BM452" s="17">
        <f>IF(AN452="","",IF(BM451="",AN452,MAX(BM451,AN452)))</f>
        <v/>
      </c>
      <c r="BN452" s="17">
        <f>IF(AJ452="","",BI452-AJ452)</f>
        <v/>
      </c>
      <c r="BO452" s="17">
        <f>IF(AK452="","",BJ452-AK452)</f>
        <v/>
      </c>
      <c r="BP452" s="17">
        <f>IF(AL452="","",BK452-AL452)</f>
        <v/>
      </c>
      <c r="BQ452" s="17">
        <f>IF(AM452="","",BL452-AM452)</f>
        <v/>
      </c>
      <c r="BR452" s="17">
        <f>IF(AN452="","",BM452-AN452)</f>
        <v/>
      </c>
    </row>
    <row r="453">
      <c r="A453">
        <f>ROW()-1</f>
        <v/>
      </c>
      <c r="B453" s="9" t="n"/>
      <c r="C453" s="12" t="n"/>
      <c r="D453" s="11">
        <f>IF(B453="","",CHOOSE(WEEKDAY(B453,2),"Lu","Ma","Mi","Jo","Vi","Sa","Du"))</f>
        <v/>
      </c>
      <c r="E453" s="11">
        <f>IF(OR(B453="",C453=""),"",IF(OR(WEEKDAY(B453,2)=1,WEEKDAY(B453,2)=5),"D",IF(AND(C453&gt;=TIME(15,30,0),C453&lt;TIME(16,30,0)),"C",IF(AND(AND(WEEKDAY(B453,2)&gt;=2,WEEKDAY(B453,2)&lt;=4),C453&gt;=TIME(16,35,0),C453&lt;TIME(17,0,0)),"A1",IF(AND(AND(WEEKDAY(B453,2)&gt;=2,WEEKDAY(B453,2)&lt;=4),C453&gt;=TIME(17,0,0),C453&lt;TIME(18,0,0)),"A2",IF(AND(AND(WEEKDAY(B453,2)&gt;=2,WEEKDAY(B453,2)&lt;=4),C453&gt;=TIME(18,0,0),C453&lt;TIME(19,0,0)),"A3",IF(AND(AND(WEEKDAY(B453,2)&gt;=2,WEEKDAY(B453,2)&lt;=4),C453&gt;=TIME(22,0,0),C453&lt;TIME(22,45,0)),"B","Other")))))))</f>
        <v/>
      </c>
      <c r="F453" s="12" t="n"/>
      <c r="G453" s="12" t="n"/>
      <c r="H453" s="12" t="n"/>
      <c r="I453" s="12" t="n"/>
      <c r="J453" s="13" t="n"/>
      <c r="K453" s="13" t="n"/>
      <c r="L453" s="13" t="n"/>
      <c r="M453" s="13" t="n"/>
      <c r="N453" s="12" t="n"/>
      <c r="O453" s="12" t="n"/>
      <c r="P453" s="14">
        <f>IF(N453="","",IF(N453="SL",-1,K453/J453))</f>
        <v/>
      </c>
      <c r="Q453" s="14">
        <f>IF(N453="","",IF(OR(N453="SL",N453="TP0"),-1,L453/J453))</f>
        <v/>
      </c>
      <c r="R453" s="14">
        <f>IF(N453="","",IF(N453="TP2",M453/J453,-1))</f>
        <v/>
      </c>
      <c r="S453" s="14">
        <f>IF(N453="","",IF(N453="SL",-1,IF(N453="TP0",0.5*K453/J453,0.5*(K453+L453)/J453)))</f>
        <v/>
      </c>
      <c r="T453" s="14">
        <f>IF(N453="","",IF(N453="SL",-1,IF(N453="TP0",0.5*K453/J453-0.5,0.5*(K453+L453)/J453)))</f>
        <v/>
      </c>
      <c r="U453" s="15">
        <f>IF(P453="","",P453*J453/100*Config!$B$4)</f>
        <v/>
      </c>
      <c r="V453" s="15">
        <f>IF(Q453="","",Q453*J453/100*Config!$B$4)</f>
        <v/>
      </c>
      <c r="W453" s="15">
        <f>IF(R453="","",R453*J453/100*Config!$B$4)</f>
        <v/>
      </c>
      <c r="X453" s="15">
        <f>IF(S453="","",S453*J453/100*Config!$B$4)</f>
        <v/>
      </c>
      <c r="Y453" s="15">
        <f>IF(T453="","",T453*J453/100*Config!$B$4)</f>
        <v/>
      </c>
      <c r="Z453" s="15">
        <f>IF(U453="","",Config!$B$4 + SUM($U$2:U453))</f>
        <v/>
      </c>
      <c r="AA453" s="15">
        <f>IF(V453="","",Config!$B$4 + SUM($V$2:V453))</f>
        <v/>
      </c>
      <c r="AB453" s="15">
        <f>IF(W453="","",Config!$B$4 + SUM($W$2:W453))</f>
        <v/>
      </c>
      <c r="AC453" s="15">
        <f>IF(X453="","",Config!$B$4 + SUM($X$2:X453))</f>
        <v/>
      </c>
      <c r="AD453" s="15">
        <f>IF(Y453="","",Config!$B$4 + SUM($Y$2:Y453))</f>
        <v/>
      </c>
      <c r="AE453" s="15">
        <f>IF(P453="","",P453*J453/100*Config!$B$11)</f>
        <v/>
      </c>
      <c r="AF453" s="15">
        <f>IF(Q453="","",Q453*J453/100*Config!$B$11)</f>
        <v/>
      </c>
      <c r="AG453" s="15">
        <f>IF(R453="","",R453*J453/100*Config!$B$11)</f>
        <v/>
      </c>
      <c r="AH453" s="15">
        <f>IF(S453="","",S453*J453/100*Config!$B$11)</f>
        <v/>
      </c>
      <c r="AI453" s="15">
        <f>IF(T453="","",T453*J453/100*Config!$B$11)</f>
        <v/>
      </c>
      <c r="AJ453" s="15">
        <f>IF(AE453="","",Config!$B$9 + SUM($AE$2:AE453))</f>
        <v/>
      </c>
      <c r="AK453" s="15">
        <f>IF(AF453="","",Config!$B$9 + SUM($AF$2:AF453))</f>
        <v/>
      </c>
      <c r="AL453" s="15">
        <f>IF(AG453="","",Config!$B$9 + SUM($AG$2:AG453))</f>
        <v/>
      </c>
      <c r="AM453" s="15">
        <f>IF(AH453="","",Config!$B$9 + SUM($AH$2:AH453))</f>
        <v/>
      </c>
      <c r="AN453" s="15">
        <f>IF(AI453="","",Config!$B$9 + SUM($AI$2:AI453))</f>
        <v/>
      </c>
      <c r="AO453" s="16">
        <f>IF(P453="","",IF(P453&gt;0,1,0))</f>
        <v/>
      </c>
      <c r="AP453" s="16">
        <f>IF(Q453="","",IF(Q453&gt;0,1,0))</f>
        <v/>
      </c>
      <c r="AQ453" s="16">
        <f>IF(R453="","",IF(R453&gt;0,1,0))</f>
        <v/>
      </c>
      <c r="AR453" s="16">
        <f>IF(S453="","",IF(S453&gt;0,1,0))</f>
        <v/>
      </c>
      <c r="AS453" s="16">
        <f>IF(T453="","",IF(T453&gt;0,1,0))</f>
        <v/>
      </c>
      <c r="AT453" s="17">
        <f>IF(Z453="","",IF(AT452="",Z453,MAX(AT452,Z453)))</f>
        <v/>
      </c>
      <c r="AU453" s="17">
        <f>IF(AA453="","",IF(AU452="",AA453,MAX(AU452,AA453)))</f>
        <v/>
      </c>
      <c r="AV453" s="17">
        <f>IF(AB453="","",IF(AV452="",AB453,MAX(AV452,AB453)))</f>
        <v/>
      </c>
      <c r="AW453" s="17">
        <f>IF(AC453="","",IF(AW452="",AC453,MAX(AW452,AC453)))</f>
        <v/>
      </c>
      <c r="AX453" s="17">
        <f>IF(AD453="","",IF(AX452="",AD453,MAX(AX452,AD453)))</f>
        <v/>
      </c>
      <c r="AY453" s="17">
        <f>IF(Z453="","",AT453-Z453)</f>
        <v/>
      </c>
      <c r="AZ453" s="17">
        <f>IF(AA453="","",AU453-AA453)</f>
        <v/>
      </c>
      <c r="BA453" s="17">
        <f>IF(AB453="","",AV453-AB453)</f>
        <v/>
      </c>
      <c r="BB453" s="17">
        <f>IF(AC453="","",AW453-AC453)</f>
        <v/>
      </c>
      <c r="BC453" s="17">
        <f>IF(AD453="","",AX453-AD453)</f>
        <v/>
      </c>
      <c r="BD453" s="17">
        <f>IF(OR(AE453="",B453=""),"",SUMIFS($AE$2:AE453,$B$2:B453,B453))</f>
        <v/>
      </c>
      <c r="BE453" s="17">
        <f>IF(OR(AF453="",B453=""),"",SUMIFS($AF$2:AF453,$B$2:B453,B453))</f>
        <v/>
      </c>
      <c r="BF453" s="17">
        <f>IF(OR(AG453="",B453=""),"",SUMIFS($AG$2:AG453,$B$2:B453,B453))</f>
        <v/>
      </c>
      <c r="BG453" s="17">
        <f>IF(OR(AH453="",B453=""),"",SUMIFS($AH$2:AH453,$B$2:B453,B453))</f>
        <v/>
      </c>
      <c r="BH453" s="17">
        <f>IF(OR(AI453="",B453=""),"",SUMIFS($AI$2:AI453,$B$2:B453,B453))</f>
        <v/>
      </c>
      <c r="BI453" s="17">
        <f>IF(AJ453="","",IF(BI452="",AJ453,MAX(BI452,AJ453)))</f>
        <v/>
      </c>
      <c r="BJ453" s="17">
        <f>IF(AK453="","",IF(BJ452="",AK453,MAX(BJ452,AK453)))</f>
        <v/>
      </c>
      <c r="BK453" s="17">
        <f>IF(AL453="","",IF(BK452="",AL453,MAX(BK452,AL453)))</f>
        <v/>
      </c>
      <c r="BL453" s="17">
        <f>IF(AM453="","",IF(BL452="",AM453,MAX(BL452,AM453)))</f>
        <v/>
      </c>
      <c r="BM453" s="17">
        <f>IF(AN453="","",IF(BM452="",AN453,MAX(BM452,AN453)))</f>
        <v/>
      </c>
      <c r="BN453" s="17">
        <f>IF(AJ453="","",BI453-AJ453)</f>
        <v/>
      </c>
      <c r="BO453" s="17">
        <f>IF(AK453="","",BJ453-AK453)</f>
        <v/>
      </c>
      <c r="BP453" s="17">
        <f>IF(AL453="","",BK453-AL453)</f>
        <v/>
      </c>
      <c r="BQ453" s="17">
        <f>IF(AM453="","",BL453-AM453)</f>
        <v/>
      </c>
      <c r="BR453" s="17">
        <f>IF(AN453="","",BM453-AN453)</f>
        <v/>
      </c>
    </row>
    <row r="454">
      <c r="A454">
        <f>ROW()-1</f>
        <v/>
      </c>
      <c r="B454" s="9" t="n"/>
      <c r="C454" s="12" t="n"/>
      <c r="D454" s="11">
        <f>IF(B454="","",CHOOSE(WEEKDAY(B454,2),"Lu","Ma","Mi","Jo","Vi","Sa","Du"))</f>
        <v/>
      </c>
      <c r="E454" s="11">
        <f>IF(OR(B454="",C454=""),"",IF(OR(WEEKDAY(B454,2)=1,WEEKDAY(B454,2)=5),"D",IF(AND(C454&gt;=TIME(15,30,0),C454&lt;TIME(16,30,0)),"C",IF(AND(AND(WEEKDAY(B454,2)&gt;=2,WEEKDAY(B454,2)&lt;=4),C454&gt;=TIME(16,35,0),C454&lt;TIME(17,0,0)),"A1",IF(AND(AND(WEEKDAY(B454,2)&gt;=2,WEEKDAY(B454,2)&lt;=4),C454&gt;=TIME(17,0,0),C454&lt;TIME(18,0,0)),"A2",IF(AND(AND(WEEKDAY(B454,2)&gt;=2,WEEKDAY(B454,2)&lt;=4),C454&gt;=TIME(18,0,0),C454&lt;TIME(19,0,0)),"A3",IF(AND(AND(WEEKDAY(B454,2)&gt;=2,WEEKDAY(B454,2)&lt;=4),C454&gt;=TIME(22,0,0),C454&lt;TIME(22,45,0)),"B","Other")))))))</f>
        <v/>
      </c>
      <c r="F454" s="12" t="n"/>
      <c r="G454" s="12" t="n"/>
      <c r="H454" s="12" t="n"/>
      <c r="I454" s="12" t="n"/>
      <c r="J454" s="13" t="n"/>
      <c r="K454" s="13" t="n"/>
      <c r="L454" s="13" t="n"/>
      <c r="M454" s="13" t="n"/>
      <c r="N454" s="12" t="n"/>
      <c r="O454" s="12" t="n"/>
      <c r="P454" s="14">
        <f>IF(N454="","",IF(N454="SL",-1,K454/J454))</f>
        <v/>
      </c>
      <c r="Q454" s="14">
        <f>IF(N454="","",IF(OR(N454="SL",N454="TP0"),-1,L454/J454))</f>
        <v/>
      </c>
      <c r="R454" s="14">
        <f>IF(N454="","",IF(N454="TP2",M454/J454,-1))</f>
        <v/>
      </c>
      <c r="S454" s="14">
        <f>IF(N454="","",IF(N454="SL",-1,IF(N454="TP0",0.5*K454/J454,0.5*(K454+L454)/J454)))</f>
        <v/>
      </c>
      <c r="T454" s="14">
        <f>IF(N454="","",IF(N454="SL",-1,IF(N454="TP0",0.5*K454/J454-0.5,0.5*(K454+L454)/J454)))</f>
        <v/>
      </c>
      <c r="U454" s="15">
        <f>IF(P454="","",P454*J454/100*Config!$B$4)</f>
        <v/>
      </c>
      <c r="V454" s="15">
        <f>IF(Q454="","",Q454*J454/100*Config!$B$4)</f>
        <v/>
      </c>
      <c r="W454" s="15">
        <f>IF(R454="","",R454*J454/100*Config!$B$4)</f>
        <v/>
      </c>
      <c r="X454" s="15">
        <f>IF(S454="","",S454*J454/100*Config!$B$4)</f>
        <v/>
      </c>
      <c r="Y454" s="15">
        <f>IF(T454="","",T454*J454/100*Config!$B$4)</f>
        <v/>
      </c>
      <c r="Z454" s="15">
        <f>IF(U454="","",Config!$B$4 + SUM($U$2:U454))</f>
        <v/>
      </c>
      <c r="AA454" s="15">
        <f>IF(V454="","",Config!$B$4 + SUM($V$2:V454))</f>
        <v/>
      </c>
      <c r="AB454" s="15">
        <f>IF(W454="","",Config!$B$4 + SUM($W$2:W454))</f>
        <v/>
      </c>
      <c r="AC454" s="15">
        <f>IF(X454="","",Config!$B$4 + SUM($X$2:X454))</f>
        <v/>
      </c>
      <c r="AD454" s="15">
        <f>IF(Y454="","",Config!$B$4 + SUM($Y$2:Y454))</f>
        <v/>
      </c>
      <c r="AE454" s="15">
        <f>IF(P454="","",P454*J454/100*Config!$B$11)</f>
        <v/>
      </c>
      <c r="AF454" s="15">
        <f>IF(Q454="","",Q454*J454/100*Config!$B$11)</f>
        <v/>
      </c>
      <c r="AG454" s="15">
        <f>IF(R454="","",R454*J454/100*Config!$B$11)</f>
        <v/>
      </c>
      <c r="AH454" s="15">
        <f>IF(S454="","",S454*J454/100*Config!$B$11)</f>
        <v/>
      </c>
      <c r="AI454" s="15">
        <f>IF(T454="","",T454*J454/100*Config!$B$11)</f>
        <v/>
      </c>
      <c r="AJ454" s="15">
        <f>IF(AE454="","",Config!$B$9 + SUM($AE$2:AE454))</f>
        <v/>
      </c>
      <c r="AK454" s="15">
        <f>IF(AF454="","",Config!$B$9 + SUM($AF$2:AF454))</f>
        <v/>
      </c>
      <c r="AL454" s="15">
        <f>IF(AG454="","",Config!$B$9 + SUM($AG$2:AG454))</f>
        <v/>
      </c>
      <c r="AM454" s="15">
        <f>IF(AH454="","",Config!$B$9 + SUM($AH$2:AH454))</f>
        <v/>
      </c>
      <c r="AN454" s="15">
        <f>IF(AI454="","",Config!$B$9 + SUM($AI$2:AI454))</f>
        <v/>
      </c>
      <c r="AO454" s="16">
        <f>IF(P454="","",IF(P454&gt;0,1,0))</f>
        <v/>
      </c>
      <c r="AP454" s="16">
        <f>IF(Q454="","",IF(Q454&gt;0,1,0))</f>
        <v/>
      </c>
      <c r="AQ454" s="16">
        <f>IF(R454="","",IF(R454&gt;0,1,0))</f>
        <v/>
      </c>
      <c r="AR454" s="16">
        <f>IF(S454="","",IF(S454&gt;0,1,0))</f>
        <v/>
      </c>
      <c r="AS454" s="16">
        <f>IF(T454="","",IF(T454&gt;0,1,0))</f>
        <v/>
      </c>
      <c r="AT454" s="17">
        <f>IF(Z454="","",IF(AT453="",Z454,MAX(AT453,Z454)))</f>
        <v/>
      </c>
      <c r="AU454" s="17">
        <f>IF(AA454="","",IF(AU453="",AA454,MAX(AU453,AA454)))</f>
        <v/>
      </c>
      <c r="AV454" s="17">
        <f>IF(AB454="","",IF(AV453="",AB454,MAX(AV453,AB454)))</f>
        <v/>
      </c>
      <c r="AW454" s="17">
        <f>IF(AC454="","",IF(AW453="",AC454,MAX(AW453,AC454)))</f>
        <v/>
      </c>
      <c r="AX454" s="17">
        <f>IF(AD454="","",IF(AX453="",AD454,MAX(AX453,AD454)))</f>
        <v/>
      </c>
      <c r="AY454" s="17">
        <f>IF(Z454="","",AT454-Z454)</f>
        <v/>
      </c>
      <c r="AZ454" s="17">
        <f>IF(AA454="","",AU454-AA454)</f>
        <v/>
      </c>
      <c r="BA454" s="17">
        <f>IF(AB454="","",AV454-AB454)</f>
        <v/>
      </c>
      <c r="BB454" s="17">
        <f>IF(AC454="","",AW454-AC454)</f>
        <v/>
      </c>
      <c r="BC454" s="17">
        <f>IF(AD454="","",AX454-AD454)</f>
        <v/>
      </c>
      <c r="BD454" s="17">
        <f>IF(OR(AE454="",B454=""),"",SUMIFS($AE$2:AE454,$B$2:B454,B454))</f>
        <v/>
      </c>
      <c r="BE454" s="17">
        <f>IF(OR(AF454="",B454=""),"",SUMIFS($AF$2:AF454,$B$2:B454,B454))</f>
        <v/>
      </c>
      <c r="BF454" s="17">
        <f>IF(OR(AG454="",B454=""),"",SUMIFS($AG$2:AG454,$B$2:B454,B454))</f>
        <v/>
      </c>
      <c r="BG454" s="17">
        <f>IF(OR(AH454="",B454=""),"",SUMIFS($AH$2:AH454,$B$2:B454,B454))</f>
        <v/>
      </c>
      <c r="BH454" s="17">
        <f>IF(OR(AI454="",B454=""),"",SUMIFS($AI$2:AI454,$B$2:B454,B454))</f>
        <v/>
      </c>
      <c r="BI454" s="17">
        <f>IF(AJ454="","",IF(BI453="",AJ454,MAX(BI453,AJ454)))</f>
        <v/>
      </c>
      <c r="BJ454" s="17">
        <f>IF(AK454="","",IF(BJ453="",AK454,MAX(BJ453,AK454)))</f>
        <v/>
      </c>
      <c r="BK454" s="17">
        <f>IF(AL454="","",IF(BK453="",AL454,MAX(BK453,AL454)))</f>
        <v/>
      </c>
      <c r="BL454" s="17">
        <f>IF(AM454="","",IF(BL453="",AM454,MAX(BL453,AM454)))</f>
        <v/>
      </c>
      <c r="BM454" s="17">
        <f>IF(AN454="","",IF(BM453="",AN454,MAX(BM453,AN454)))</f>
        <v/>
      </c>
      <c r="BN454" s="17">
        <f>IF(AJ454="","",BI454-AJ454)</f>
        <v/>
      </c>
      <c r="BO454" s="17">
        <f>IF(AK454="","",BJ454-AK454)</f>
        <v/>
      </c>
      <c r="BP454" s="17">
        <f>IF(AL454="","",BK454-AL454)</f>
        <v/>
      </c>
      <c r="BQ454" s="17">
        <f>IF(AM454="","",BL454-AM454)</f>
        <v/>
      </c>
      <c r="BR454" s="17">
        <f>IF(AN454="","",BM454-AN454)</f>
        <v/>
      </c>
    </row>
    <row r="455">
      <c r="A455">
        <f>ROW()-1</f>
        <v/>
      </c>
      <c r="B455" s="9" t="n"/>
      <c r="C455" s="12" t="n"/>
      <c r="D455" s="11">
        <f>IF(B455="","",CHOOSE(WEEKDAY(B455,2),"Lu","Ma","Mi","Jo","Vi","Sa","Du"))</f>
        <v/>
      </c>
      <c r="E455" s="11">
        <f>IF(OR(B455="",C455=""),"",IF(OR(WEEKDAY(B455,2)=1,WEEKDAY(B455,2)=5),"D",IF(AND(C455&gt;=TIME(15,30,0),C455&lt;TIME(16,30,0)),"C",IF(AND(AND(WEEKDAY(B455,2)&gt;=2,WEEKDAY(B455,2)&lt;=4),C455&gt;=TIME(16,35,0),C455&lt;TIME(17,0,0)),"A1",IF(AND(AND(WEEKDAY(B455,2)&gt;=2,WEEKDAY(B455,2)&lt;=4),C455&gt;=TIME(17,0,0),C455&lt;TIME(18,0,0)),"A2",IF(AND(AND(WEEKDAY(B455,2)&gt;=2,WEEKDAY(B455,2)&lt;=4),C455&gt;=TIME(18,0,0),C455&lt;TIME(19,0,0)),"A3",IF(AND(AND(WEEKDAY(B455,2)&gt;=2,WEEKDAY(B455,2)&lt;=4),C455&gt;=TIME(22,0,0),C455&lt;TIME(22,45,0)),"B","Other")))))))</f>
        <v/>
      </c>
      <c r="F455" s="12" t="n"/>
      <c r="G455" s="12" t="n"/>
      <c r="H455" s="12" t="n"/>
      <c r="I455" s="12" t="n"/>
      <c r="J455" s="13" t="n"/>
      <c r="K455" s="13" t="n"/>
      <c r="L455" s="13" t="n"/>
      <c r="M455" s="13" t="n"/>
      <c r="N455" s="12" t="n"/>
      <c r="O455" s="12" t="n"/>
      <c r="P455" s="14">
        <f>IF(N455="","",IF(N455="SL",-1,K455/J455))</f>
        <v/>
      </c>
      <c r="Q455" s="14">
        <f>IF(N455="","",IF(OR(N455="SL",N455="TP0"),-1,L455/J455))</f>
        <v/>
      </c>
      <c r="R455" s="14">
        <f>IF(N455="","",IF(N455="TP2",M455/J455,-1))</f>
        <v/>
      </c>
      <c r="S455" s="14">
        <f>IF(N455="","",IF(N455="SL",-1,IF(N455="TP0",0.5*K455/J455,0.5*(K455+L455)/J455)))</f>
        <v/>
      </c>
      <c r="T455" s="14">
        <f>IF(N455="","",IF(N455="SL",-1,IF(N455="TP0",0.5*K455/J455-0.5,0.5*(K455+L455)/J455)))</f>
        <v/>
      </c>
      <c r="U455" s="15">
        <f>IF(P455="","",P455*J455/100*Config!$B$4)</f>
        <v/>
      </c>
      <c r="V455" s="15">
        <f>IF(Q455="","",Q455*J455/100*Config!$B$4)</f>
        <v/>
      </c>
      <c r="W455" s="15">
        <f>IF(R455="","",R455*J455/100*Config!$B$4)</f>
        <v/>
      </c>
      <c r="X455" s="15">
        <f>IF(S455="","",S455*J455/100*Config!$B$4)</f>
        <v/>
      </c>
      <c r="Y455" s="15">
        <f>IF(T455="","",T455*J455/100*Config!$B$4)</f>
        <v/>
      </c>
      <c r="Z455" s="15">
        <f>IF(U455="","",Config!$B$4 + SUM($U$2:U455))</f>
        <v/>
      </c>
      <c r="AA455" s="15">
        <f>IF(V455="","",Config!$B$4 + SUM($V$2:V455))</f>
        <v/>
      </c>
      <c r="AB455" s="15">
        <f>IF(W455="","",Config!$B$4 + SUM($W$2:W455))</f>
        <v/>
      </c>
      <c r="AC455" s="15">
        <f>IF(X455="","",Config!$B$4 + SUM($X$2:X455))</f>
        <v/>
      </c>
      <c r="AD455" s="15">
        <f>IF(Y455="","",Config!$B$4 + SUM($Y$2:Y455))</f>
        <v/>
      </c>
      <c r="AE455" s="15">
        <f>IF(P455="","",P455*J455/100*Config!$B$11)</f>
        <v/>
      </c>
      <c r="AF455" s="15">
        <f>IF(Q455="","",Q455*J455/100*Config!$B$11)</f>
        <v/>
      </c>
      <c r="AG455" s="15">
        <f>IF(R455="","",R455*J455/100*Config!$B$11)</f>
        <v/>
      </c>
      <c r="AH455" s="15">
        <f>IF(S455="","",S455*J455/100*Config!$B$11)</f>
        <v/>
      </c>
      <c r="AI455" s="15">
        <f>IF(T455="","",T455*J455/100*Config!$B$11)</f>
        <v/>
      </c>
      <c r="AJ455" s="15">
        <f>IF(AE455="","",Config!$B$9 + SUM($AE$2:AE455))</f>
        <v/>
      </c>
      <c r="AK455" s="15">
        <f>IF(AF455="","",Config!$B$9 + SUM($AF$2:AF455))</f>
        <v/>
      </c>
      <c r="AL455" s="15">
        <f>IF(AG455="","",Config!$B$9 + SUM($AG$2:AG455))</f>
        <v/>
      </c>
      <c r="AM455" s="15">
        <f>IF(AH455="","",Config!$B$9 + SUM($AH$2:AH455))</f>
        <v/>
      </c>
      <c r="AN455" s="15">
        <f>IF(AI455="","",Config!$B$9 + SUM($AI$2:AI455))</f>
        <v/>
      </c>
      <c r="AO455" s="16">
        <f>IF(P455="","",IF(P455&gt;0,1,0))</f>
        <v/>
      </c>
      <c r="AP455" s="16">
        <f>IF(Q455="","",IF(Q455&gt;0,1,0))</f>
        <v/>
      </c>
      <c r="AQ455" s="16">
        <f>IF(R455="","",IF(R455&gt;0,1,0))</f>
        <v/>
      </c>
      <c r="AR455" s="16">
        <f>IF(S455="","",IF(S455&gt;0,1,0))</f>
        <v/>
      </c>
      <c r="AS455" s="16">
        <f>IF(T455="","",IF(T455&gt;0,1,0))</f>
        <v/>
      </c>
      <c r="AT455" s="17">
        <f>IF(Z455="","",IF(AT454="",Z455,MAX(AT454,Z455)))</f>
        <v/>
      </c>
      <c r="AU455" s="17">
        <f>IF(AA455="","",IF(AU454="",AA455,MAX(AU454,AA455)))</f>
        <v/>
      </c>
      <c r="AV455" s="17">
        <f>IF(AB455="","",IF(AV454="",AB455,MAX(AV454,AB455)))</f>
        <v/>
      </c>
      <c r="AW455" s="17">
        <f>IF(AC455="","",IF(AW454="",AC455,MAX(AW454,AC455)))</f>
        <v/>
      </c>
      <c r="AX455" s="17">
        <f>IF(AD455="","",IF(AX454="",AD455,MAX(AX454,AD455)))</f>
        <v/>
      </c>
      <c r="AY455" s="17">
        <f>IF(Z455="","",AT455-Z455)</f>
        <v/>
      </c>
      <c r="AZ455" s="17">
        <f>IF(AA455="","",AU455-AA455)</f>
        <v/>
      </c>
      <c r="BA455" s="17">
        <f>IF(AB455="","",AV455-AB455)</f>
        <v/>
      </c>
      <c r="BB455" s="17">
        <f>IF(AC455="","",AW455-AC455)</f>
        <v/>
      </c>
      <c r="BC455" s="17">
        <f>IF(AD455="","",AX455-AD455)</f>
        <v/>
      </c>
      <c r="BD455" s="17">
        <f>IF(OR(AE455="",B455=""),"",SUMIFS($AE$2:AE455,$B$2:B455,B455))</f>
        <v/>
      </c>
      <c r="BE455" s="17">
        <f>IF(OR(AF455="",B455=""),"",SUMIFS($AF$2:AF455,$B$2:B455,B455))</f>
        <v/>
      </c>
      <c r="BF455" s="17">
        <f>IF(OR(AG455="",B455=""),"",SUMIFS($AG$2:AG455,$B$2:B455,B455))</f>
        <v/>
      </c>
      <c r="BG455" s="17">
        <f>IF(OR(AH455="",B455=""),"",SUMIFS($AH$2:AH455,$B$2:B455,B455))</f>
        <v/>
      </c>
      <c r="BH455" s="17">
        <f>IF(OR(AI455="",B455=""),"",SUMIFS($AI$2:AI455,$B$2:B455,B455))</f>
        <v/>
      </c>
      <c r="BI455" s="17">
        <f>IF(AJ455="","",IF(BI454="",AJ455,MAX(BI454,AJ455)))</f>
        <v/>
      </c>
      <c r="BJ455" s="17">
        <f>IF(AK455="","",IF(BJ454="",AK455,MAX(BJ454,AK455)))</f>
        <v/>
      </c>
      <c r="BK455" s="17">
        <f>IF(AL455="","",IF(BK454="",AL455,MAX(BK454,AL455)))</f>
        <v/>
      </c>
      <c r="BL455" s="17">
        <f>IF(AM455="","",IF(BL454="",AM455,MAX(BL454,AM455)))</f>
        <v/>
      </c>
      <c r="BM455" s="17">
        <f>IF(AN455="","",IF(BM454="",AN455,MAX(BM454,AN455)))</f>
        <v/>
      </c>
      <c r="BN455" s="17">
        <f>IF(AJ455="","",BI455-AJ455)</f>
        <v/>
      </c>
      <c r="BO455" s="17">
        <f>IF(AK455="","",BJ455-AK455)</f>
        <v/>
      </c>
      <c r="BP455" s="17">
        <f>IF(AL455="","",BK455-AL455)</f>
        <v/>
      </c>
      <c r="BQ455" s="17">
        <f>IF(AM455="","",BL455-AM455)</f>
        <v/>
      </c>
      <c r="BR455" s="17">
        <f>IF(AN455="","",BM455-AN455)</f>
        <v/>
      </c>
    </row>
    <row r="456">
      <c r="A456">
        <f>ROW()-1</f>
        <v/>
      </c>
      <c r="B456" s="9" t="n"/>
      <c r="C456" s="12" t="n"/>
      <c r="D456" s="11">
        <f>IF(B456="","",CHOOSE(WEEKDAY(B456,2),"Lu","Ma","Mi","Jo","Vi","Sa","Du"))</f>
        <v/>
      </c>
      <c r="E456" s="11">
        <f>IF(OR(B456="",C456=""),"",IF(OR(WEEKDAY(B456,2)=1,WEEKDAY(B456,2)=5),"D",IF(AND(C456&gt;=TIME(15,30,0),C456&lt;TIME(16,30,0)),"C",IF(AND(AND(WEEKDAY(B456,2)&gt;=2,WEEKDAY(B456,2)&lt;=4),C456&gt;=TIME(16,35,0),C456&lt;TIME(17,0,0)),"A1",IF(AND(AND(WEEKDAY(B456,2)&gt;=2,WEEKDAY(B456,2)&lt;=4),C456&gt;=TIME(17,0,0),C456&lt;TIME(18,0,0)),"A2",IF(AND(AND(WEEKDAY(B456,2)&gt;=2,WEEKDAY(B456,2)&lt;=4),C456&gt;=TIME(18,0,0),C456&lt;TIME(19,0,0)),"A3",IF(AND(AND(WEEKDAY(B456,2)&gt;=2,WEEKDAY(B456,2)&lt;=4),C456&gt;=TIME(22,0,0),C456&lt;TIME(22,45,0)),"B","Other")))))))</f>
        <v/>
      </c>
      <c r="F456" s="12" t="n"/>
      <c r="G456" s="12" t="n"/>
      <c r="H456" s="12" t="n"/>
      <c r="I456" s="12" t="n"/>
      <c r="J456" s="13" t="n"/>
      <c r="K456" s="13" t="n"/>
      <c r="L456" s="13" t="n"/>
      <c r="M456" s="13" t="n"/>
      <c r="N456" s="12" t="n"/>
      <c r="O456" s="12" t="n"/>
      <c r="P456" s="14">
        <f>IF(N456="","",IF(N456="SL",-1,K456/J456))</f>
        <v/>
      </c>
      <c r="Q456" s="14">
        <f>IF(N456="","",IF(OR(N456="SL",N456="TP0"),-1,L456/J456))</f>
        <v/>
      </c>
      <c r="R456" s="14">
        <f>IF(N456="","",IF(N456="TP2",M456/J456,-1))</f>
        <v/>
      </c>
      <c r="S456" s="14">
        <f>IF(N456="","",IF(N456="SL",-1,IF(N456="TP0",0.5*K456/J456,0.5*(K456+L456)/J456)))</f>
        <v/>
      </c>
      <c r="T456" s="14">
        <f>IF(N456="","",IF(N456="SL",-1,IF(N456="TP0",0.5*K456/J456-0.5,0.5*(K456+L456)/J456)))</f>
        <v/>
      </c>
      <c r="U456" s="15">
        <f>IF(P456="","",P456*J456/100*Config!$B$4)</f>
        <v/>
      </c>
      <c r="V456" s="15">
        <f>IF(Q456="","",Q456*J456/100*Config!$B$4)</f>
        <v/>
      </c>
      <c r="W456" s="15">
        <f>IF(R456="","",R456*J456/100*Config!$B$4)</f>
        <v/>
      </c>
      <c r="X456" s="15">
        <f>IF(S456="","",S456*J456/100*Config!$B$4)</f>
        <v/>
      </c>
      <c r="Y456" s="15">
        <f>IF(T456="","",T456*J456/100*Config!$B$4)</f>
        <v/>
      </c>
      <c r="Z456" s="15">
        <f>IF(U456="","",Config!$B$4 + SUM($U$2:U456))</f>
        <v/>
      </c>
      <c r="AA456" s="15">
        <f>IF(V456="","",Config!$B$4 + SUM($V$2:V456))</f>
        <v/>
      </c>
      <c r="AB456" s="15">
        <f>IF(W456="","",Config!$B$4 + SUM($W$2:W456))</f>
        <v/>
      </c>
      <c r="AC456" s="15">
        <f>IF(X456="","",Config!$B$4 + SUM($X$2:X456))</f>
        <v/>
      </c>
      <c r="AD456" s="15">
        <f>IF(Y456="","",Config!$B$4 + SUM($Y$2:Y456))</f>
        <v/>
      </c>
      <c r="AE456" s="15">
        <f>IF(P456="","",P456*J456/100*Config!$B$11)</f>
        <v/>
      </c>
      <c r="AF456" s="15">
        <f>IF(Q456="","",Q456*J456/100*Config!$B$11)</f>
        <v/>
      </c>
      <c r="AG456" s="15">
        <f>IF(R456="","",R456*J456/100*Config!$B$11)</f>
        <v/>
      </c>
      <c r="AH456" s="15">
        <f>IF(S456="","",S456*J456/100*Config!$B$11)</f>
        <v/>
      </c>
      <c r="AI456" s="15">
        <f>IF(T456="","",T456*J456/100*Config!$B$11)</f>
        <v/>
      </c>
      <c r="AJ456" s="15">
        <f>IF(AE456="","",Config!$B$9 + SUM($AE$2:AE456))</f>
        <v/>
      </c>
      <c r="AK456" s="15">
        <f>IF(AF456="","",Config!$B$9 + SUM($AF$2:AF456))</f>
        <v/>
      </c>
      <c r="AL456" s="15">
        <f>IF(AG456="","",Config!$B$9 + SUM($AG$2:AG456))</f>
        <v/>
      </c>
      <c r="AM456" s="15">
        <f>IF(AH456="","",Config!$B$9 + SUM($AH$2:AH456))</f>
        <v/>
      </c>
      <c r="AN456" s="15">
        <f>IF(AI456="","",Config!$B$9 + SUM($AI$2:AI456))</f>
        <v/>
      </c>
      <c r="AO456" s="16">
        <f>IF(P456="","",IF(P456&gt;0,1,0))</f>
        <v/>
      </c>
      <c r="AP456" s="16">
        <f>IF(Q456="","",IF(Q456&gt;0,1,0))</f>
        <v/>
      </c>
      <c r="AQ456" s="16">
        <f>IF(R456="","",IF(R456&gt;0,1,0))</f>
        <v/>
      </c>
      <c r="AR456" s="16">
        <f>IF(S456="","",IF(S456&gt;0,1,0))</f>
        <v/>
      </c>
      <c r="AS456" s="16">
        <f>IF(T456="","",IF(T456&gt;0,1,0))</f>
        <v/>
      </c>
      <c r="AT456" s="17">
        <f>IF(Z456="","",IF(AT455="",Z456,MAX(AT455,Z456)))</f>
        <v/>
      </c>
      <c r="AU456" s="17">
        <f>IF(AA456="","",IF(AU455="",AA456,MAX(AU455,AA456)))</f>
        <v/>
      </c>
      <c r="AV456" s="17">
        <f>IF(AB456="","",IF(AV455="",AB456,MAX(AV455,AB456)))</f>
        <v/>
      </c>
      <c r="AW456" s="17">
        <f>IF(AC456="","",IF(AW455="",AC456,MAX(AW455,AC456)))</f>
        <v/>
      </c>
      <c r="AX456" s="17">
        <f>IF(AD456="","",IF(AX455="",AD456,MAX(AX455,AD456)))</f>
        <v/>
      </c>
      <c r="AY456" s="17">
        <f>IF(Z456="","",AT456-Z456)</f>
        <v/>
      </c>
      <c r="AZ456" s="17">
        <f>IF(AA456="","",AU456-AA456)</f>
        <v/>
      </c>
      <c r="BA456" s="17">
        <f>IF(AB456="","",AV456-AB456)</f>
        <v/>
      </c>
      <c r="BB456" s="17">
        <f>IF(AC456="","",AW456-AC456)</f>
        <v/>
      </c>
      <c r="BC456" s="17">
        <f>IF(AD456="","",AX456-AD456)</f>
        <v/>
      </c>
      <c r="BD456" s="17">
        <f>IF(OR(AE456="",B456=""),"",SUMIFS($AE$2:AE456,$B$2:B456,B456))</f>
        <v/>
      </c>
      <c r="BE456" s="17">
        <f>IF(OR(AF456="",B456=""),"",SUMIFS($AF$2:AF456,$B$2:B456,B456))</f>
        <v/>
      </c>
      <c r="BF456" s="17">
        <f>IF(OR(AG456="",B456=""),"",SUMIFS($AG$2:AG456,$B$2:B456,B456))</f>
        <v/>
      </c>
      <c r="BG456" s="17">
        <f>IF(OR(AH456="",B456=""),"",SUMIFS($AH$2:AH456,$B$2:B456,B456))</f>
        <v/>
      </c>
      <c r="BH456" s="17">
        <f>IF(OR(AI456="",B456=""),"",SUMIFS($AI$2:AI456,$B$2:B456,B456))</f>
        <v/>
      </c>
      <c r="BI456" s="17">
        <f>IF(AJ456="","",IF(BI455="",AJ456,MAX(BI455,AJ456)))</f>
        <v/>
      </c>
      <c r="BJ456" s="17">
        <f>IF(AK456="","",IF(BJ455="",AK456,MAX(BJ455,AK456)))</f>
        <v/>
      </c>
      <c r="BK456" s="17">
        <f>IF(AL456="","",IF(BK455="",AL456,MAX(BK455,AL456)))</f>
        <v/>
      </c>
      <c r="BL456" s="17">
        <f>IF(AM456="","",IF(BL455="",AM456,MAX(BL455,AM456)))</f>
        <v/>
      </c>
      <c r="BM456" s="17">
        <f>IF(AN456="","",IF(BM455="",AN456,MAX(BM455,AN456)))</f>
        <v/>
      </c>
      <c r="BN456" s="17">
        <f>IF(AJ456="","",BI456-AJ456)</f>
        <v/>
      </c>
      <c r="BO456" s="17">
        <f>IF(AK456="","",BJ456-AK456)</f>
        <v/>
      </c>
      <c r="BP456" s="17">
        <f>IF(AL456="","",BK456-AL456)</f>
        <v/>
      </c>
      <c r="BQ456" s="17">
        <f>IF(AM456="","",BL456-AM456)</f>
        <v/>
      </c>
      <c r="BR456" s="17">
        <f>IF(AN456="","",BM456-AN456)</f>
        <v/>
      </c>
    </row>
    <row r="457">
      <c r="A457">
        <f>ROW()-1</f>
        <v/>
      </c>
      <c r="B457" s="9" t="n"/>
      <c r="C457" s="12" t="n"/>
      <c r="D457" s="11">
        <f>IF(B457="","",CHOOSE(WEEKDAY(B457,2),"Lu","Ma","Mi","Jo","Vi","Sa","Du"))</f>
        <v/>
      </c>
      <c r="E457" s="11">
        <f>IF(OR(B457="",C457=""),"",IF(OR(WEEKDAY(B457,2)=1,WEEKDAY(B457,2)=5),"D",IF(AND(C457&gt;=TIME(15,30,0),C457&lt;TIME(16,30,0)),"C",IF(AND(AND(WEEKDAY(B457,2)&gt;=2,WEEKDAY(B457,2)&lt;=4),C457&gt;=TIME(16,35,0),C457&lt;TIME(17,0,0)),"A1",IF(AND(AND(WEEKDAY(B457,2)&gt;=2,WEEKDAY(B457,2)&lt;=4),C457&gt;=TIME(17,0,0),C457&lt;TIME(18,0,0)),"A2",IF(AND(AND(WEEKDAY(B457,2)&gt;=2,WEEKDAY(B457,2)&lt;=4),C457&gt;=TIME(18,0,0),C457&lt;TIME(19,0,0)),"A3",IF(AND(AND(WEEKDAY(B457,2)&gt;=2,WEEKDAY(B457,2)&lt;=4),C457&gt;=TIME(22,0,0),C457&lt;TIME(22,45,0)),"B","Other")))))))</f>
        <v/>
      </c>
      <c r="F457" s="12" t="n"/>
      <c r="G457" s="12" t="n"/>
      <c r="H457" s="12" t="n"/>
      <c r="I457" s="12" t="n"/>
      <c r="J457" s="13" t="n"/>
      <c r="K457" s="13" t="n"/>
      <c r="L457" s="13" t="n"/>
      <c r="M457" s="13" t="n"/>
      <c r="N457" s="12" t="n"/>
      <c r="O457" s="12" t="n"/>
      <c r="P457" s="14">
        <f>IF(N457="","",IF(N457="SL",-1,K457/J457))</f>
        <v/>
      </c>
      <c r="Q457" s="14">
        <f>IF(N457="","",IF(OR(N457="SL",N457="TP0"),-1,L457/J457))</f>
        <v/>
      </c>
      <c r="R457" s="14">
        <f>IF(N457="","",IF(N457="TP2",M457/J457,-1))</f>
        <v/>
      </c>
      <c r="S457" s="14">
        <f>IF(N457="","",IF(N457="SL",-1,IF(N457="TP0",0.5*K457/J457,0.5*(K457+L457)/J457)))</f>
        <v/>
      </c>
      <c r="T457" s="14">
        <f>IF(N457="","",IF(N457="SL",-1,IF(N457="TP0",0.5*K457/J457-0.5,0.5*(K457+L457)/J457)))</f>
        <v/>
      </c>
      <c r="U457" s="15">
        <f>IF(P457="","",P457*J457/100*Config!$B$4)</f>
        <v/>
      </c>
      <c r="V457" s="15">
        <f>IF(Q457="","",Q457*J457/100*Config!$B$4)</f>
        <v/>
      </c>
      <c r="W457" s="15">
        <f>IF(R457="","",R457*J457/100*Config!$B$4)</f>
        <v/>
      </c>
      <c r="X457" s="15">
        <f>IF(S457="","",S457*J457/100*Config!$B$4)</f>
        <v/>
      </c>
      <c r="Y457" s="15">
        <f>IF(T457="","",T457*J457/100*Config!$B$4)</f>
        <v/>
      </c>
      <c r="Z457" s="15">
        <f>IF(U457="","",Config!$B$4 + SUM($U$2:U457))</f>
        <v/>
      </c>
      <c r="AA457" s="15">
        <f>IF(V457="","",Config!$B$4 + SUM($V$2:V457))</f>
        <v/>
      </c>
      <c r="AB457" s="15">
        <f>IF(W457="","",Config!$B$4 + SUM($W$2:W457))</f>
        <v/>
      </c>
      <c r="AC457" s="15">
        <f>IF(X457="","",Config!$B$4 + SUM($X$2:X457))</f>
        <v/>
      </c>
      <c r="AD457" s="15">
        <f>IF(Y457="","",Config!$B$4 + SUM($Y$2:Y457))</f>
        <v/>
      </c>
      <c r="AE457" s="15">
        <f>IF(P457="","",P457*J457/100*Config!$B$11)</f>
        <v/>
      </c>
      <c r="AF457" s="15">
        <f>IF(Q457="","",Q457*J457/100*Config!$B$11)</f>
        <v/>
      </c>
      <c r="AG457" s="15">
        <f>IF(R457="","",R457*J457/100*Config!$B$11)</f>
        <v/>
      </c>
      <c r="AH457" s="15">
        <f>IF(S457="","",S457*J457/100*Config!$B$11)</f>
        <v/>
      </c>
      <c r="AI457" s="15">
        <f>IF(T457="","",T457*J457/100*Config!$B$11)</f>
        <v/>
      </c>
      <c r="AJ457" s="15">
        <f>IF(AE457="","",Config!$B$9 + SUM($AE$2:AE457))</f>
        <v/>
      </c>
      <c r="AK457" s="15">
        <f>IF(AF457="","",Config!$B$9 + SUM($AF$2:AF457))</f>
        <v/>
      </c>
      <c r="AL457" s="15">
        <f>IF(AG457="","",Config!$B$9 + SUM($AG$2:AG457))</f>
        <v/>
      </c>
      <c r="AM457" s="15">
        <f>IF(AH457="","",Config!$B$9 + SUM($AH$2:AH457))</f>
        <v/>
      </c>
      <c r="AN457" s="15">
        <f>IF(AI457="","",Config!$B$9 + SUM($AI$2:AI457))</f>
        <v/>
      </c>
      <c r="AO457" s="16">
        <f>IF(P457="","",IF(P457&gt;0,1,0))</f>
        <v/>
      </c>
      <c r="AP457" s="16">
        <f>IF(Q457="","",IF(Q457&gt;0,1,0))</f>
        <v/>
      </c>
      <c r="AQ457" s="16">
        <f>IF(R457="","",IF(R457&gt;0,1,0))</f>
        <v/>
      </c>
      <c r="AR457" s="16">
        <f>IF(S457="","",IF(S457&gt;0,1,0))</f>
        <v/>
      </c>
      <c r="AS457" s="16">
        <f>IF(T457="","",IF(T457&gt;0,1,0))</f>
        <v/>
      </c>
      <c r="AT457" s="17">
        <f>IF(Z457="","",IF(AT456="",Z457,MAX(AT456,Z457)))</f>
        <v/>
      </c>
      <c r="AU457" s="17">
        <f>IF(AA457="","",IF(AU456="",AA457,MAX(AU456,AA457)))</f>
        <v/>
      </c>
      <c r="AV457" s="17">
        <f>IF(AB457="","",IF(AV456="",AB457,MAX(AV456,AB457)))</f>
        <v/>
      </c>
      <c r="AW457" s="17">
        <f>IF(AC457="","",IF(AW456="",AC457,MAX(AW456,AC457)))</f>
        <v/>
      </c>
      <c r="AX457" s="17">
        <f>IF(AD457="","",IF(AX456="",AD457,MAX(AX456,AD457)))</f>
        <v/>
      </c>
      <c r="AY457" s="17">
        <f>IF(Z457="","",AT457-Z457)</f>
        <v/>
      </c>
      <c r="AZ457" s="17">
        <f>IF(AA457="","",AU457-AA457)</f>
        <v/>
      </c>
      <c r="BA457" s="17">
        <f>IF(AB457="","",AV457-AB457)</f>
        <v/>
      </c>
      <c r="BB457" s="17">
        <f>IF(AC457="","",AW457-AC457)</f>
        <v/>
      </c>
      <c r="BC457" s="17">
        <f>IF(AD457="","",AX457-AD457)</f>
        <v/>
      </c>
      <c r="BD457" s="17">
        <f>IF(OR(AE457="",B457=""),"",SUMIFS($AE$2:AE457,$B$2:B457,B457))</f>
        <v/>
      </c>
      <c r="BE457" s="17">
        <f>IF(OR(AF457="",B457=""),"",SUMIFS($AF$2:AF457,$B$2:B457,B457))</f>
        <v/>
      </c>
      <c r="BF457" s="17">
        <f>IF(OR(AG457="",B457=""),"",SUMIFS($AG$2:AG457,$B$2:B457,B457))</f>
        <v/>
      </c>
      <c r="BG457" s="17">
        <f>IF(OR(AH457="",B457=""),"",SUMIFS($AH$2:AH457,$B$2:B457,B457))</f>
        <v/>
      </c>
      <c r="BH457" s="17">
        <f>IF(OR(AI457="",B457=""),"",SUMIFS($AI$2:AI457,$B$2:B457,B457))</f>
        <v/>
      </c>
      <c r="BI457" s="17">
        <f>IF(AJ457="","",IF(BI456="",AJ457,MAX(BI456,AJ457)))</f>
        <v/>
      </c>
      <c r="BJ457" s="17">
        <f>IF(AK457="","",IF(BJ456="",AK457,MAX(BJ456,AK457)))</f>
        <v/>
      </c>
      <c r="BK457" s="17">
        <f>IF(AL457="","",IF(BK456="",AL457,MAX(BK456,AL457)))</f>
        <v/>
      </c>
      <c r="BL457" s="17">
        <f>IF(AM457="","",IF(BL456="",AM457,MAX(BL456,AM457)))</f>
        <v/>
      </c>
      <c r="BM457" s="17">
        <f>IF(AN457="","",IF(BM456="",AN457,MAX(BM456,AN457)))</f>
        <v/>
      </c>
      <c r="BN457" s="17">
        <f>IF(AJ457="","",BI457-AJ457)</f>
        <v/>
      </c>
      <c r="BO457" s="17">
        <f>IF(AK457="","",BJ457-AK457)</f>
        <v/>
      </c>
      <c r="BP457" s="17">
        <f>IF(AL457="","",BK457-AL457)</f>
        <v/>
      </c>
      <c r="BQ457" s="17">
        <f>IF(AM457="","",BL457-AM457)</f>
        <v/>
      </c>
      <c r="BR457" s="17">
        <f>IF(AN457="","",BM457-AN457)</f>
        <v/>
      </c>
    </row>
    <row r="458">
      <c r="A458">
        <f>ROW()-1</f>
        <v/>
      </c>
      <c r="B458" s="9" t="n"/>
      <c r="C458" s="12" t="n"/>
      <c r="D458" s="11">
        <f>IF(B458="","",CHOOSE(WEEKDAY(B458,2),"Lu","Ma","Mi","Jo","Vi","Sa","Du"))</f>
        <v/>
      </c>
      <c r="E458" s="11">
        <f>IF(OR(B458="",C458=""),"",IF(OR(WEEKDAY(B458,2)=1,WEEKDAY(B458,2)=5),"D",IF(AND(C458&gt;=TIME(15,30,0),C458&lt;TIME(16,30,0)),"C",IF(AND(AND(WEEKDAY(B458,2)&gt;=2,WEEKDAY(B458,2)&lt;=4),C458&gt;=TIME(16,35,0),C458&lt;TIME(17,0,0)),"A1",IF(AND(AND(WEEKDAY(B458,2)&gt;=2,WEEKDAY(B458,2)&lt;=4),C458&gt;=TIME(17,0,0),C458&lt;TIME(18,0,0)),"A2",IF(AND(AND(WEEKDAY(B458,2)&gt;=2,WEEKDAY(B458,2)&lt;=4),C458&gt;=TIME(18,0,0),C458&lt;TIME(19,0,0)),"A3",IF(AND(AND(WEEKDAY(B458,2)&gt;=2,WEEKDAY(B458,2)&lt;=4),C458&gt;=TIME(22,0,0),C458&lt;TIME(22,45,0)),"B","Other")))))))</f>
        <v/>
      </c>
      <c r="F458" s="12" t="n"/>
      <c r="G458" s="12" t="n"/>
      <c r="H458" s="12" t="n"/>
      <c r="I458" s="12" t="n"/>
      <c r="J458" s="13" t="n"/>
      <c r="K458" s="13" t="n"/>
      <c r="L458" s="13" t="n"/>
      <c r="M458" s="13" t="n"/>
      <c r="N458" s="12" t="n"/>
      <c r="O458" s="12" t="n"/>
      <c r="P458" s="14">
        <f>IF(N458="","",IF(N458="SL",-1,K458/J458))</f>
        <v/>
      </c>
      <c r="Q458" s="14">
        <f>IF(N458="","",IF(OR(N458="SL",N458="TP0"),-1,L458/J458))</f>
        <v/>
      </c>
      <c r="R458" s="14">
        <f>IF(N458="","",IF(N458="TP2",M458/J458,-1))</f>
        <v/>
      </c>
      <c r="S458" s="14">
        <f>IF(N458="","",IF(N458="SL",-1,IF(N458="TP0",0.5*K458/J458,0.5*(K458+L458)/J458)))</f>
        <v/>
      </c>
      <c r="T458" s="14">
        <f>IF(N458="","",IF(N458="SL",-1,IF(N458="TP0",0.5*K458/J458-0.5,0.5*(K458+L458)/J458)))</f>
        <v/>
      </c>
      <c r="U458" s="15">
        <f>IF(P458="","",P458*J458/100*Config!$B$4)</f>
        <v/>
      </c>
      <c r="V458" s="15">
        <f>IF(Q458="","",Q458*J458/100*Config!$B$4)</f>
        <v/>
      </c>
      <c r="W458" s="15">
        <f>IF(R458="","",R458*J458/100*Config!$B$4)</f>
        <v/>
      </c>
      <c r="X458" s="15">
        <f>IF(S458="","",S458*J458/100*Config!$B$4)</f>
        <v/>
      </c>
      <c r="Y458" s="15">
        <f>IF(T458="","",T458*J458/100*Config!$B$4)</f>
        <v/>
      </c>
      <c r="Z458" s="15">
        <f>IF(U458="","",Config!$B$4 + SUM($U$2:U458))</f>
        <v/>
      </c>
      <c r="AA458" s="15">
        <f>IF(V458="","",Config!$B$4 + SUM($V$2:V458))</f>
        <v/>
      </c>
      <c r="AB458" s="15">
        <f>IF(W458="","",Config!$B$4 + SUM($W$2:W458))</f>
        <v/>
      </c>
      <c r="AC458" s="15">
        <f>IF(X458="","",Config!$B$4 + SUM($X$2:X458))</f>
        <v/>
      </c>
      <c r="AD458" s="15">
        <f>IF(Y458="","",Config!$B$4 + SUM($Y$2:Y458))</f>
        <v/>
      </c>
      <c r="AE458" s="15">
        <f>IF(P458="","",P458*J458/100*Config!$B$11)</f>
        <v/>
      </c>
      <c r="AF458" s="15">
        <f>IF(Q458="","",Q458*J458/100*Config!$B$11)</f>
        <v/>
      </c>
      <c r="AG458" s="15">
        <f>IF(R458="","",R458*J458/100*Config!$B$11)</f>
        <v/>
      </c>
      <c r="AH458" s="15">
        <f>IF(S458="","",S458*J458/100*Config!$B$11)</f>
        <v/>
      </c>
      <c r="AI458" s="15">
        <f>IF(T458="","",T458*J458/100*Config!$B$11)</f>
        <v/>
      </c>
      <c r="AJ458" s="15">
        <f>IF(AE458="","",Config!$B$9 + SUM($AE$2:AE458))</f>
        <v/>
      </c>
      <c r="AK458" s="15">
        <f>IF(AF458="","",Config!$B$9 + SUM($AF$2:AF458))</f>
        <v/>
      </c>
      <c r="AL458" s="15">
        <f>IF(AG458="","",Config!$B$9 + SUM($AG$2:AG458))</f>
        <v/>
      </c>
      <c r="AM458" s="15">
        <f>IF(AH458="","",Config!$B$9 + SUM($AH$2:AH458))</f>
        <v/>
      </c>
      <c r="AN458" s="15">
        <f>IF(AI458="","",Config!$B$9 + SUM($AI$2:AI458))</f>
        <v/>
      </c>
      <c r="AO458" s="16">
        <f>IF(P458="","",IF(P458&gt;0,1,0))</f>
        <v/>
      </c>
      <c r="AP458" s="16">
        <f>IF(Q458="","",IF(Q458&gt;0,1,0))</f>
        <v/>
      </c>
      <c r="AQ458" s="16">
        <f>IF(R458="","",IF(R458&gt;0,1,0))</f>
        <v/>
      </c>
      <c r="AR458" s="16">
        <f>IF(S458="","",IF(S458&gt;0,1,0))</f>
        <v/>
      </c>
      <c r="AS458" s="16">
        <f>IF(T458="","",IF(T458&gt;0,1,0))</f>
        <v/>
      </c>
      <c r="AT458" s="17">
        <f>IF(Z458="","",IF(AT457="",Z458,MAX(AT457,Z458)))</f>
        <v/>
      </c>
      <c r="AU458" s="17">
        <f>IF(AA458="","",IF(AU457="",AA458,MAX(AU457,AA458)))</f>
        <v/>
      </c>
      <c r="AV458" s="17">
        <f>IF(AB458="","",IF(AV457="",AB458,MAX(AV457,AB458)))</f>
        <v/>
      </c>
      <c r="AW458" s="17">
        <f>IF(AC458="","",IF(AW457="",AC458,MAX(AW457,AC458)))</f>
        <v/>
      </c>
      <c r="AX458" s="17">
        <f>IF(AD458="","",IF(AX457="",AD458,MAX(AX457,AD458)))</f>
        <v/>
      </c>
      <c r="AY458" s="17">
        <f>IF(Z458="","",AT458-Z458)</f>
        <v/>
      </c>
      <c r="AZ458" s="17">
        <f>IF(AA458="","",AU458-AA458)</f>
        <v/>
      </c>
      <c r="BA458" s="17">
        <f>IF(AB458="","",AV458-AB458)</f>
        <v/>
      </c>
      <c r="BB458" s="17">
        <f>IF(AC458="","",AW458-AC458)</f>
        <v/>
      </c>
      <c r="BC458" s="17">
        <f>IF(AD458="","",AX458-AD458)</f>
        <v/>
      </c>
      <c r="BD458" s="17">
        <f>IF(OR(AE458="",B458=""),"",SUMIFS($AE$2:AE458,$B$2:B458,B458))</f>
        <v/>
      </c>
      <c r="BE458" s="17">
        <f>IF(OR(AF458="",B458=""),"",SUMIFS($AF$2:AF458,$B$2:B458,B458))</f>
        <v/>
      </c>
      <c r="BF458" s="17">
        <f>IF(OR(AG458="",B458=""),"",SUMIFS($AG$2:AG458,$B$2:B458,B458))</f>
        <v/>
      </c>
      <c r="BG458" s="17">
        <f>IF(OR(AH458="",B458=""),"",SUMIFS($AH$2:AH458,$B$2:B458,B458))</f>
        <v/>
      </c>
      <c r="BH458" s="17">
        <f>IF(OR(AI458="",B458=""),"",SUMIFS($AI$2:AI458,$B$2:B458,B458))</f>
        <v/>
      </c>
      <c r="BI458" s="17">
        <f>IF(AJ458="","",IF(BI457="",AJ458,MAX(BI457,AJ458)))</f>
        <v/>
      </c>
      <c r="BJ458" s="17">
        <f>IF(AK458="","",IF(BJ457="",AK458,MAX(BJ457,AK458)))</f>
        <v/>
      </c>
      <c r="BK458" s="17">
        <f>IF(AL458="","",IF(BK457="",AL458,MAX(BK457,AL458)))</f>
        <v/>
      </c>
      <c r="BL458" s="17">
        <f>IF(AM458="","",IF(BL457="",AM458,MAX(BL457,AM458)))</f>
        <v/>
      </c>
      <c r="BM458" s="17">
        <f>IF(AN458="","",IF(BM457="",AN458,MAX(BM457,AN458)))</f>
        <v/>
      </c>
      <c r="BN458" s="17">
        <f>IF(AJ458="","",BI458-AJ458)</f>
        <v/>
      </c>
      <c r="BO458" s="17">
        <f>IF(AK458="","",BJ458-AK458)</f>
        <v/>
      </c>
      <c r="BP458" s="17">
        <f>IF(AL458="","",BK458-AL458)</f>
        <v/>
      </c>
      <c r="BQ458" s="17">
        <f>IF(AM458="","",BL458-AM458)</f>
        <v/>
      </c>
      <c r="BR458" s="17">
        <f>IF(AN458="","",BM458-AN458)</f>
        <v/>
      </c>
    </row>
    <row r="459">
      <c r="A459">
        <f>ROW()-1</f>
        <v/>
      </c>
      <c r="B459" s="9" t="n"/>
      <c r="C459" s="12" t="n"/>
      <c r="D459" s="11">
        <f>IF(B459="","",CHOOSE(WEEKDAY(B459,2),"Lu","Ma","Mi","Jo","Vi","Sa","Du"))</f>
        <v/>
      </c>
      <c r="E459" s="11">
        <f>IF(OR(B459="",C459=""),"",IF(OR(WEEKDAY(B459,2)=1,WEEKDAY(B459,2)=5),"D",IF(AND(C459&gt;=TIME(15,30,0),C459&lt;TIME(16,30,0)),"C",IF(AND(AND(WEEKDAY(B459,2)&gt;=2,WEEKDAY(B459,2)&lt;=4),C459&gt;=TIME(16,35,0),C459&lt;TIME(17,0,0)),"A1",IF(AND(AND(WEEKDAY(B459,2)&gt;=2,WEEKDAY(B459,2)&lt;=4),C459&gt;=TIME(17,0,0),C459&lt;TIME(18,0,0)),"A2",IF(AND(AND(WEEKDAY(B459,2)&gt;=2,WEEKDAY(B459,2)&lt;=4),C459&gt;=TIME(18,0,0),C459&lt;TIME(19,0,0)),"A3",IF(AND(AND(WEEKDAY(B459,2)&gt;=2,WEEKDAY(B459,2)&lt;=4),C459&gt;=TIME(22,0,0),C459&lt;TIME(22,45,0)),"B","Other")))))))</f>
        <v/>
      </c>
      <c r="F459" s="12" t="n"/>
      <c r="G459" s="12" t="n"/>
      <c r="H459" s="12" t="n"/>
      <c r="I459" s="12" t="n"/>
      <c r="J459" s="13" t="n"/>
      <c r="K459" s="13" t="n"/>
      <c r="L459" s="13" t="n"/>
      <c r="M459" s="13" t="n"/>
      <c r="N459" s="12" t="n"/>
      <c r="O459" s="12" t="n"/>
      <c r="P459" s="14">
        <f>IF(N459="","",IF(N459="SL",-1,K459/J459))</f>
        <v/>
      </c>
      <c r="Q459" s="14">
        <f>IF(N459="","",IF(OR(N459="SL",N459="TP0"),-1,L459/J459))</f>
        <v/>
      </c>
      <c r="R459" s="14">
        <f>IF(N459="","",IF(N459="TP2",M459/J459,-1))</f>
        <v/>
      </c>
      <c r="S459" s="14">
        <f>IF(N459="","",IF(N459="SL",-1,IF(N459="TP0",0.5*K459/J459,0.5*(K459+L459)/J459)))</f>
        <v/>
      </c>
      <c r="T459" s="14">
        <f>IF(N459="","",IF(N459="SL",-1,IF(N459="TP0",0.5*K459/J459-0.5,0.5*(K459+L459)/J459)))</f>
        <v/>
      </c>
      <c r="U459" s="15">
        <f>IF(P459="","",P459*J459/100*Config!$B$4)</f>
        <v/>
      </c>
      <c r="V459" s="15">
        <f>IF(Q459="","",Q459*J459/100*Config!$B$4)</f>
        <v/>
      </c>
      <c r="W459" s="15">
        <f>IF(R459="","",R459*J459/100*Config!$B$4)</f>
        <v/>
      </c>
      <c r="X459" s="15">
        <f>IF(S459="","",S459*J459/100*Config!$B$4)</f>
        <v/>
      </c>
      <c r="Y459" s="15">
        <f>IF(T459="","",T459*J459/100*Config!$B$4)</f>
        <v/>
      </c>
      <c r="Z459" s="15">
        <f>IF(U459="","",Config!$B$4 + SUM($U$2:U459))</f>
        <v/>
      </c>
      <c r="AA459" s="15">
        <f>IF(V459="","",Config!$B$4 + SUM($V$2:V459))</f>
        <v/>
      </c>
      <c r="AB459" s="15">
        <f>IF(W459="","",Config!$B$4 + SUM($W$2:W459))</f>
        <v/>
      </c>
      <c r="AC459" s="15">
        <f>IF(X459="","",Config!$B$4 + SUM($X$2:X459))</f>
        <v/>
      </c>
      <c r="AD459" s="15">
        <f>IF(Y459="","",Config!$B$4 + SUM($Y$2:Y459))</f>
        <v/>
      </c>
      <c r="AE459" s="15">
        <f>IF(P459="","",P459*J459/100*Config!$B$11)</f>
        <v/>
      </c>
      <c r="AF459" s="15">
        <f>IF(Q459="","",Q459*J459/100*Config!$B$11)</f>
        <v/>
      </c>
      <c r="AG459" s="15">
        <f>IF(R459="","",R459*J459/100*Config!$B$11)</f>
        <v/>
      </c>
      <c r="AH459" s="15">
        <f>IF(S459="","",S459*J459/100*Config!$B$11)</f>
        <v/>
      </c>
      <c r="AI459" s="15">
        <f>IF(T459="","",T459*J459/100*Config!$B$11)</f>
        <v/>
      </c>
      <c r="AJ459" s="15">
        <f>IF(AE459="","",Config!$B$9 + SUM($AE$2:AE459))</f>
        <v/>
      </c>
      <c r="AK459" s="15">
        <f>IF(AF459="","",Config!$B$9 + SUM($AF$2:AF459))</f>
        <v/>
      </c>
      <c r="AL459" s="15">
        <f>IF(AG459="","",Config!$B$9 + SUM($AG$2:AG459))</f>
        <v/>
      </c>
      <c r="AM459" s="15">
        <f>IF(AH459="","",Config!$B$9 + SUM($AH$2:AH459))</f>
        <v/>
      </c>
      <c r="AN459" s="15">
        <f>IF(AI459="","",Config!$B$9 + SUM($AI$2:AI459))</f>
        <v/>
      </c>
      <c r="AO459" s="16">
        <f>IF(P459="","",IF(P459&gt;0,1,0))</f>
        <v/>
      </c>
      <c r="AP459" s="16">
        <f>IF(Q459="","",IF(Q459&gt;0,1,0))</f>
        <v/>
      </c>
      <c r="AQ459" s="16">
        <f>IF(R459="","",IF(R459&gt;0,1,0))</f>
        <v/>
      </c>
      <c r="AR459" s="16">
        <f>IF(S459="","",IF(S459&gt;0,1,0))</f>
        <v/>
      </c>
      <c r="AS459" s="16">
        <f>IF(T459="","",IF(T459&gt;0,1,0))</f>
        <v/>
      </c>
      <c r="AT459" s="17">
        <f>IF(Z459="","",IF(AT458="",Z459,MAX(AT458,Z459)))</f>
        <v/>
      </c>
      <c r="AU459" s="17">
        <f>IF(AA459="","",IF(AU458="",AA459,MAX(AU458,AA459)))</f>
        <v/>
      </c>
      <c r="AV459" s="17">
        <f>IF(AB459="","",IF(AV458="",AB459,MAX(AV458,AB459)))</f>
        <v/>
      </c>
      <c r="AW459" s="17">
        <f>IF(AC459="","",IF(AW458="",AC459,MAX(AW458,AC459)))</f>
        <v/>
      </c>
      <c r="AX459" s="17">
        <f>IF(AD459="","",IF(AX458="",AD459,MAX(AX458,AD459)))</f>
        <v/>
      </c>
      <c r="AY459" s="17">
        <f>IF(Z459="","",AT459-Z459)</f>
        <v/>
      </c>
      <c r="AZ459" s="17">
        <f>IF(AA459="","",AU459-AA459)</f>
        <v/>
      </c>
      <c r="BA459" s="17">
        <f>IF(AB459="","",AV459-AB459)</f>
        <v/>
      </c>
      <c r="BB459" s="17">
        <f>IF(AC459="","",AW459-AC459)</f>
        <v/>
      </c>
      <c r="BC459" s="17">
        <f>IF(AD459="","",AX459-AD459)</f>
        <v/>
      </c>
      <c r="BD459" s="17">
        <f>IF(OR(AE459="",B459=""),"",SUMIFS($AE$2:AE459,$B$2:B459,B459))</f>
        <v/>
      </c>
      <c r="BE459" s="17">
        <f>IF(OR(AF459="",B459=""),"",SUMIFS($AF$2:AF459,$B$2:B459,B459))</f>
        <v/>
      </c>
      <c r="BF459" s="17">
        <f>IF(OR(AG459="",B459=""),"",SUMIFS($AG$2:AG459,$B$2:B459,B459))</f>
        <v/>
      </c>
      <c r="BG459" s="17">
        <f>IF(OR(AH459="",B459=""),"",SUMIFS($AH$2:AH459,$B$2:B459,B459))</f>
        <v/>
      </c>
      <c r="BH459" s="17">
        <f>IF(OR(AI459="",B459=""),"",SUMIFS($AI$2:AI459,$B$2:B459,B459))</f>
        <v/>
      </c>
      <c r="BI459" s="17">
        <f>IF(AJ459="","",IF(BI458="",AJ459,MAX(BI458,AJ459)))</f>
        <v/>
      </c>
      <c r="BJ459" s="17">
        <f>IF(AK459="","",IF(BJ458="",AK459,MAX(BJ458,AK459)))</f>
        <v/>
      </c>
      <c r="BK459" s="17">
        <f>IF(AL459="","",IF(BK458="",AL459,MAX(BK458,AL459)))</f>
        <v/>
      </c>
      <c r="BL459" s="17">
        <f>IF(AM459="","",IF(BL458="",AM459,MAX(BL458,AM459)))</f>
        <v/>
      </c>
      <c r="BM459" s="17">
        <f>IF(AN459="","",IF(BM458="",AN459,MAX(BM458,AN459)))</f>
        <v/>
      </c>
      <c r="BN459" s="17">
        <f>IF(AJ459="","",BI459-AJ459)</f>
        <v/>
      </c>
      <c r="BO459" s="17">
        <f>IF(AK459="","",BJ459-AK459)</f>
        <v/>
      </c>
      <c r="BP459" s="17">
        <f>IF(AL459="","",BK459-AL459)</f>
        <v/>
      </c>
      <c r="BQ459" s="17">
        <f>IF(AM459="","",BL459-AM459)</f>
        <v/>
      </c>
      <c r="BR459" s="17">
        <f>IF(AN459="","",BM459-AN459)</f>
        <v/>
      </c>
    </row>
    <row r="460">
      <c r="A460">
        <f>ROW()-1</f>
        <v/>
      </c>
      <c r="B460" s="9" t="n"/>
      <c r="C460" s="12" t="n"/>
      <c r="D460" s="11">
        <f>IF(B460="","",CHOOSE(WEEKDAY(B460,2),"Lu","Ma","Mi","Jo","Vi","Sa","Du"))</f>
        <v/>
      </c>
      <c r="E460" s="11">
        <f>IF(OR(B460="",C460=""),"",IF(OR(WEEKDAY(B460,2)=1,WEEKDAY(B460,2)=5),"D",IF(AND(C460&gt;=TIME(15,30,0),C460&lt;TIME(16,30,0)),"C",IF(AND(AND(WEEKDAY(B460,2)&gt;=2,WEEKDAY(B460,2)&lt;=4),C460&gt;=TIME(16,35,0),C460&lt;TIME(17,0,0)),"A1",IF(AND(AND(WEEKDAY(B460,2)&gt;=2,WEEKDAY(B460,2)&lt;=4),C460&gt;=TIME(17,0,0),C460&lt;TIME(18,0,0)),"A2",IF(AND(AND(WEEKDAY(B460,2)&gt;=2,WEEKDAY(B460,2)&lt;=4),C460&gt;=TIME(18,0,0),C460&lt;TIME(19,0,0)),"A3",IF(AND(AND(WEEKDAY(B460,2)&gt;=2,WEEKDAY(B460,2)&lt;=4),C460&gt;=TIME(22,0,0),C460&lt;TIME(22,45,0)),"B","Other")))))))</f>
        <v/>
      </c>
      <c r="F460" s="12" t="n"/>
      <c r="G460" s="12" t="n"/>
      <c r="H460" s="12" t="n"/>
      <c r="I460" s="12" t="n"/>
      <c r="J460" s="13" t="n"/>
      <c r="K460" s="13" t="n"/>
      <c r="L460" s="13" t="n"/>
      <c r="M460" s="13" t="n"/>
      <c r="N460" s="12" t="n"/>
      <c r="O460" s="12" t="n"/>
      <c r="P460" s="14">
        <f>IF(N460="","",IF(N460="SL",-1,K460/J460))</f>
        <v/>
      </c>
      <c r="Q460" s="14">
        <f>IF(N460="","",IF(OR(N460="SL",N460="TP0"),-1,L460/J460))</f>
        <v/>
      </c>
      <c r="R460" s="14">
        <f>IF(N460="","",IF(N460="TP2",M460/J460,-1))</f>
        <v/>
      </c>
      <c r="S460" s="14">
        <f>IF(N460="","",IF(N460="SL",-1,IF(N460="TP0",0.5*K460/J460,0.5*(K460+L460)/J460)))</f>
        <v/>
      </c>
      <c r="T460" s="14">
        <f>IF(N460="","",IF(N460="SL",-1,IF(N460="TP0",0.5*K460/J460-0.5,0.5*(K460+L460)/J460)))</f>
        <v/>
      </c>
      <c r="U460" s="15">
        <f>IF(P460="","",P460*J460/100*Config!$B$4)</f>
        <v/>
      </c>
      <c r="V460" s="15">
        <f>IF(Q460="","",Q460*J460/100*Config!$B$4)</f>
        <v/>
      </c>
      <c r="W460" s="15">
        <f>IF(R460="","",R460*J460/100*Config!$B$4)</f>
        <v/>
      </c>
      <c r="X460" s="15">
        <f>IF(S460="","",S460*J460/100*Config!$B$4)</f>
        <v/>
      </c>
      <c r="Y460" s="15">
        <f>IF(T460="","",T460*J460/100*Config!$B$4)</f>
        <v/>
      </c>
      <c r="Z460" s="15">
        <f>IF(U460="","",Config!$B$4 + SUM($U$2:U460))</f>
        <v/>
      </c>
      <c r="AA460" s="15">
        <f>IF(V460="","",Config!$B$4 + SUM($V$2:V460))</f>
        <v/>
      </c>
      <c r="AB460" s="15">
        <f>IF(W460="","",Config!$B$4 + SUM($W$2:W460))</f>
        <v/>
      </c>
      <c r="AC460" s="15">
        <f>IF(X460="","",Config!$B$4 + SUM($X$2:X460))</f>
        <v/>
      </c>
      <c r="AD460" s="15">
        <f>IF(Y460="","",Config!$B$4 + SUM($Y$2:Y460))</f>
        <v/>
      </c>
      <c r="AE460" s="15">
        <f>IF(P460="","",P460*J460/100*Config!$B$11)</f>
        <v/>
      </c>
      <c r="AF460" s="15">
        <f>IF(Q460="","",Q460*J460/100*Config!$B$11)</f>
        <v/>
      </c>
      <c r="AG460" s="15">
        <f>IF(R460="","",R460*J460/100*Config!$B$11)</f>
        <v/>
      </c>
      <c r="AH460" s="15">
        <f>IF(S460="","",S460*J460/100*Config!$B$11)</f>
        <v/>
      </c>
      <c r="AI460" s="15">
        <f>IF(T460="","",T460*J460/100*Config!$B$11)</f>
        <v/>
      </c>
      <c r="AJ460" s="15">
        <f>IF(AE460="","",Config!$B$9 + SUM($AE$2:AE460))</f>
        <v/>
      </c>
      <c r="AK460" s="15">
        <f>IF(AF460="","",Config!$B$9 + SUM($AF$2:AF460))</f>
        <v/>
      </c>
      <c r="AL460" s="15">
        <f>IF(AG460="","",Config!$B$9 + SUM($AG$2:AG460))</f>
        <v/>
      </c>
      <c r="AM460" s="15">
        <f>IF(AH460="","",Config!$B$9 + SUM($AH$2:AH460))</f>
        <v/>
      </c>
      <c r="AN460" s="15">
        <f>IF(AI460="","",Config!$B$9 + SUM($AI$2:AI460))</f>
        <v/>
      </c>
      <c r="AO460" s="16">
        <f>IF(P460="","",IF(P460&gt;0,1,0))</f>
        <v/>
      </c>
      <c r="AP460" s="16">
        <f>IF(Q460="","",IF(Q460&gt;0,1,0))</f>
        <v/>
      </c>
      <c r="AQ460" s="16">
        <f>IF(R460="","",IF(R460&gt;0,1,0))</f>
        <v/>
      </c>
      <c r="AR460" s="16">
        <f>IF(S460="","",IF(S460&gt;0,1,0))</f>
        <v/>
      </c>
      <c r="AS460" s="16">
        <f>IF(T460="","",IF(T460&gt;0,1,0))</f>
        <v/>
      </c>
      <c r="AT460" s="17">
        <f>IF(Z460="","",IF(AT459="",Z460,MAX(AT459,Z460)))</f>
        <v/>
      </c>
      <c r="AU460" s="17">
        <f>IF(AA460="","",IF(AU459="",AA460,MAX(AU459,AA460)))</f>
        <v/>
      </c>
      <c r="AV460" s="17">
        <f>IF(AB460="","",IF(AV459="",AB460,MAX(AV459,AB460)))</f>
        <v/>
      </c>
      <c r="AW460" s="17">
        <f>IF(AC460="","",IF(AW459="",AC460,MAX(AW459,AC460)))</f>
        <v/>
      </c>
      <c r="AX460" s="17">
        <f>IF(AD460="","",IF(AX459="",AD460,MAX(AX459,AD460)))</f>
        <v/>
      </c>
      <c r="AY460" s="17">
        <f>IF(Z460="","",AT460-Z460)</f>
        <v/>
      </c>
      <c r="AZ460" s="17">
        <f>IF(AA460="","",AU460-AA460)</f>
        <v/>
      </c>
      <c r="BA460" s="17">
        <f>IF(AB460="","",AV460-AB460)</f>
        <v/>
      </c>
      <c r="BB460" s="17">
        <f>IF(AC460="","",AW460-AC460)</f>
        <v/>
      </c>
      <c r="BC460" s="17">
        <f>IF(AD460="","",AX460-AD460)</f>
        <v/>
      </c>
      <c r="BD460" s="17">
        <f>IF(OR(AE460="",B460=""),"",SUMIFS($AE$2:AE460,$B$2:B460,B460))</f>
        <v/>
      </c>
      <c r="BE460" s="17">
        <f>IF(OR(AF460="",B460=""),"",SUMIFS($AF$2:AF460,$B$2:B460,B460))</f>
        <v/>
      </c>
      <c r="BF460" s="17">
        <f>IF(OR(AG460="",B460=""),"",SUMIFS($AG$2:AG460,$B$2:B460,B460))</f>
        <v/>
      </c>
      <c r="BG460" s="17">
        <f>IF(OR(AH460="",B460=""),"",SUMIFS($AH$2:AH460,$B$2:B460,B460))</f>
        <v/>
      </c>
      <c r="BH460" s="17">
        <f>IF(OR(AI460="",B460=""),"",SUMIFS($AI$2:AI460,$B$2:B460,B460))</f>
        <v/>
      </c>
      <c r="BI460" s="17">
        <f>IF(AJ460="","",IF(BI459="",AJ460,MAX(BI459,AJ460)))</f>
        <v/>
      </c>
      <c r="BJ460" s="17">
        <f>IF(AK460="","",IF(BJ459="",AK460,MAX(BJ459,AK460)))</f>
        <v/>
      </c>
      <c r="BK460" s="17">
        <f>IF(AL460="","",IF(BK459="",AL460,MAX(BK459,AL460)))</f>
        <v/>
      </c>
      <c r="BL460" s="17">
        <f>IF(AM460="","",IF(BL459="",AM460,MAX(BL459,AM460)))</f>
        <v/>
      </c>
      <c r="BM460" s="17">
        <f>IF(AN460="","",IF(BM459="",AN460,MAX(BM459,AN460)))</f>
        <v/>
      </c>
      <c r="BN460" s="17">
        <f>IF(AJ460="","",BI460-AJ460)</f>
        <v/>
      </c>
      <c r="BO460" s="17">
        <f>IF(AK460="","",BJ460-AK460)</f>
        <v/>
      </c>
      <c r="BP460" s="17">
        <f>IF(AL460="","",BK460-AL460)</f>
        <v/>
      </c>
      <c r="BQ460" s="17">
        <f>IF(AM460="","",BL460-AM460)</f>
        <v/>
      </c>
      <c r="BR460" s="17">
        <f>IF(AN460="","",BM460-AN460)</f>
        <v/>
      </c>
    </row>
    <row r="461">
      <c r="A461">
        <f>ROW()-1</f>
        <v/>
      </c>
      <c r="B461" s="9" t="n"/>
      <c r="C461" s="12" t="n"/>
      <c r="D461" s="11">
        <f>IF(B461="","",CHOOSE(WEEKDAY(B461,2),"Lu","Ma","Mi","Jo","Vi","Sa","Du"))</f>
        <v/>
      </c>
      <c r="E461" s="11">
        <f>IF(OR(B461="",C461=""),"",IF(OR(WEEKDAY(B461,2)=1,WEEKDAY(B461,2)=5),"D",IF(AND(C461&gt;=TIME(15,30,0),C461&lt;TIME(16,30,0)),"C",IF(AND(AND(WEEKDAY(B461,2)&gt;=2,WEEKDAY(B461,2)&lt;=4),C461&gt;=TIME(16,35,0),C461&lt;TIME(17,0,0)),"A1",IF(AND(AND(WEEKDAY(B461,2)&gt;=2,WEEKDAY(B461,2)&lt;=4),C461&gt;=TIME(17,0,0),C461&lt;TIME(18,0,0)),"A2",IF(AND(AND(WEEKDAY(B461,2)&gt;=2,WEEKDAY(B461,2)&lt;=4),C461&gt;=TIME(18,0,0),C461&lt;TIME(19,0,0)),"A3",IF(AND(AND(WEEKDAY(B461,2)&gt;=2,WEEKDAY(B461,2)&lt;=4),C461&gt;=TIME(22,0,0),C461&lt;TIME(22,45,0)),"B","Other")))))))</f>
        <v/>
      </c>
      <c r="F461" s="12" t="n"/>
      <c r="G461" s="12" t="n"/>
      <c r="H461" s="12" t="n"/>
      <c r="I461" s="12" t="n"/>
      <c r="J461" s="13" t="n"/>
      <c r="K461" s="13" t="n"/>
      <c r="L461" s="13" t="n"/>
      <c r="M461" s="13" t="n"/>
      <c r="N461" s="12" t="n"/>
      <c r="O461" s="12" t="n"/>
      <c r="P461" s="14">
        <f>IF(N461="","",IF(N461="SL",-1,K461/J461))</f>
        <v/>
      </c>
      <c r="Q461" s="14">
        <f>IF(N461="","",IF(OR(N461="SL",N461="TP0"),-1,L461/J461))</f>
        <v/>
      </c>
      <c r="R461" s="14">
        <f>IF(N461="","",IF(N461="TP2",M461/J461,-1))</f>
        <v/>
      </c>
      <c r="S461" s="14">
        <f>IF(N461="","",IF(N461="SL",-1,IF(N461="TP0",0.5*K461/J461,0.5*(K461+L461)/J461)))</f>
        <v/>
      </c>
      <c r="T461" s="14">
        <f>IF(N461="","",IF(N461="SL",-1,IF(N461="TP0",0.5*K461/J461-0.5,0.5*(K461+L461)/J461)))</f>
        <v/>
      </c>
      <c r="U461" s="15">
        <f>IF(P461="","",P461*J461/100*Config!$B$4)</f>
        <v/>
      </c>
      <c r="V461" s="15">
        <f>IF(Q461="","",Q461*J461/100*Config!$B$4)</f>
        <v/>
      </c>
      <c r="W461" s="15">
        <f>IF(R461="","",R461*J461/100*Config!$B$4)</f>
        <v/>
      </c>
      <c r="X461" s="15">
        <f>IF(S461="","",S461*J461/100*Config!$B$4)</f>
        <v/>
      </c>
      <c r="Y461" s="15">
        <f>IF(T461="","",T461*J461/100*Config!$B$4)</f>
        <v/>
      </c>
      <c r="Z461" s="15">
        <f>IF(U461="","",Config!$B$4 + SUM($U$2:U461))</f>
        <v/>
      </c>
      <c r="AA461" s="15">
        <f>IF(V461="","",Config!$B$4 + SUM($V$2:V461))</f>
        <v/>
      </c>
      <c r="AB461" s="15">
        <f>IF(W461="","",Config!$B$4 + SUM($W$2:W461))</f>
        <v/>
      </c>
      <c r="AC461" s="15">
        <f>IF(X461="","",Config!$B$4 + SUM($X$2:X461))</f>
        <v/>
      </c>
      <c r="AD461" s="15">
        <f>IF(Y461="","",Config!$B$4 + SUM($Y$2:Y461))</f>
        <v/>
      </c>
      <c r="AE461" s="15">
        <f>IF(P461="","",P461*J461/100*Config!$B$11)</f>
        <v/>
      </c>
      <c r="AF461" s="15">
        <f>IF(Q461="","",Q461*J461/100*Config!$B$11)</f>
        <v/>
      </c>
      <c r="AG461" s="15">
        <f>IF(R461="","",R461*J461/100*Config!$B$11)</f>
        <v/>
      </c>
      <c r="AH461" s="15">
        <f>IF(S461="","",S461*J461/100*Config!$B$11)</f>
        <v/>
      </c>
      <c r="AI461" s="15">
        <f>IF(T461="","",T461*J461/100*Config!$B$11)</f>
        <v/>
      </c>
      <c r="AJ461" s="15">
        <f>IF(AE461="","",Config!$B$9 + SUM($AE$2:AE461))</f>
        <v/>
      </c>
      <c r="AK461" s="15">
        <f>IF(AF461="","",Config!$B$9 + SUM($AF$2:AF461))</f>
        <v/>
      </c>
      <c r="AL461" s="15">
        <f>IF(AG461="","",Config!$B$9 + SUM($AG$2:AG461))</f>
        <v/>
      </c>
      <c r="AM461" s="15">
        <f>IF(AH461="","",Config!$B$9 + SUM($AH$2:AH461))</f>
        <v/>
      </c>
      <c r="AN461" s="15">
        <f>IF(AI461="","",Config!$B$9 + SUM($AI$2:AI461))</f>
        <v/>
      </c>
      <c r="AO461" s="16">
        <f>IF(P461="","",IF(P461&gt;0,1,0))</f>
        <v/>
      </c>
      <c r="AP461" s="16">
        <f>IF(Q461="","",IF(Q461&gt;0,1,0))</f>
        <v/>
      </c>
      <c r="AQ461" s="16">
        <f>IF(R461="","",IF(R461&gt;0,1,0))</f>
        <v/>
      </c>
      <c r="AR461" s="16">
        <f>IF(S461="","",IF(S461&gt;0,1,0))</f>
        <v/>
      </c>
      <c r="AS461" s="16">
        <f>IF(T461="","",IF(T461&gt;0,1,0))</f>
        <v/>
      </c>
      <c r="AT461" s="17">
        <f>IF(Z461="","",IF(AT460="",Z461,MAX(AT460,Z461)))</f>
        <v/>
      </c>
      <c r="AU461" s="17">
        <f>IF(AA461="","",IF(AU460="",AA461,MAX(AU460,AA461)))</f>
        <v/>
      </c>
      <c r="AV461" s="17">
        <f>IF(AB461="","",IF(AV460="",AB461,MAX(AV460,AB461)))</f>
        <v/>
      </c>
      <c r="AW461" s="17">
        <f>IF(AC461="","",IF(AW460="",AC461,MAX(AW460,AC461)))</f>
        <v/>
      </c>
      <c r="AX461" s="17">
        <f>IF(AD461="","",IF(AX460="",AD461,MAX(AX460,AD461)))</f>
        <v/>
      </c>
      <c r="AY461" s="17">
        <f>IF(Z461="","",AT461-Z461)</f>
        <v/>
      </c>
      <c r="AZ461" s="17">
        <f>IF(AA461="","",AU461-AA461)</f>
        <v/>
      </c>
      <c r="BA461" s="17">
        <f>IF(AB461="","",AV461-AB461)</f>
        <v/>
      </c>
      <c r="BB461" s="17">
        <f>IF(AC461="","",AW461-AC461)</f>
        <v/>
      </c>
      <c r="BC461" s="17">
        <f>IF(AD461="","",AX461-AD461)</f>
        <v/>
      </c>
      <c r="BD461" s="17">
        <f>IF(OR(AE461="",B461=""),"",SUMIFS($AE$2:AE461,$B$2:B461,B461))</f>
        <v/>
      </c>
      <c r="BE461" s="17">
        <f>IF(OR(AF461="",B461=""),"",SUMIFS($AF$2:AF461,$B$2:B461,B461))</f>
        <v/>
      </c>
      <c r="BF461" s="17">
        <f>IF(OR(AG461="",B461=""),"",SUMIFS($AG$2:AG461,$B$2:B461,B461))</f>
        <v/>
      </c>
      <c r="BG461" s="17">
        <f>IF(OR(AH461="",B461=""),"",SUMIFS($AH$2:AH461,$B$2:B461,B461))</f>
        <v/>
      </c>
      <c r="BH461" s="17">
        <f>IF(OR(AI461="",B461=""),"",SUMIFS($AI$2:AI461,$B$2:B461,B461))</f>
        <v/>
      </c>
      <c r="BI461" s="17">
        <f>IF(AJ461="","",IF(BI460="",AJ461,MAX(BI460,AJ461)))</f>
        <v/>
      </c>
      <c r="BJ461" s="17">
        <f>IF(AK461="","",IF(BJ460="",AK461,MAX(BJ460,AK461)))</f>
        <v/>
      </c>
      <c r="BK461" s="17">
        <f>IF(AL461="","",IF(BK460="",AL461,MAX(BK460,AL461)))</f>
        <v/>
      </c>
      <c r="BL461" s="17">
        <f>IF(AM461="","",IF(BL460="",AM461,MAX(BL460,AM461)))</f>
        <v/>
      </c>
      <c r="BM461" s="17">
        <f>IF(AN461="","",IF(BM460="",AN461,MAX(BM460,AN461)))</f>
        <v/>
      </c>
      <c r="BN461" s="17">
        <f>IF(AJ461="","",BI461-AJ461)</f>
        <v/>
      </c>
      <c r="BO461" s="17">
        <f>IF(AK461="","",BJ461-AK461)</f>
        <v/>
      </c>
      <c r="BP461" s="17">
        <f>IF(AL461="","",BK461-AL461)</f>
        <v/>
      </c>
      <c r="BQ461" s="17">
        <f>IF(AM461="","",BL461-AM461)</f>
        <v/>
      </c>
      <c r="BR461" s="17">
        <f>IF(AN461="","",BM461-AN461)</f>
        <v/>
      </c>
    </row>
    <row r="462">
      <c r="A462">
        <f>ROW()-1</f>
        <v/>
      </c>
      <c r="B462" s="9" t="n"/>
      <c r="C462" s="12" t="n"/>
      <c r="D462" s="11">
        <f>IF(B462="","",CHOOSE(WEEKDAY(B462,2),"Lu","Ma","Mi","Jo","Vi","Sa","Du"))</f>
        <v/>
      </c>
      <c r="E462" s="11">
        <f>IF(OR(B462="",C462=""),"",IF(OR(WEEKDAY(B462,2)=1,WEEKDAY(B462,2)=5),"D",IF(AND(C462&gt;=TIME(15,30,0),C462&lt;TIME(16,30,0)),"C",IF(AND(AND(WEEKDAY(B462,2)&gt;=2,WEEKDAY(B462,2)&lt;=4),C462&gt;=TIME(16,35,0),C462&lt;TIME(17,0,0)),"A1",IF(AND(AND(WEEKDAY(B462,2)&gt;=2,WEEKDAY(B462,2)&lt;=4),C462&gt;=TIME(17,0,0),C462&lt;TIME(18,0,0)),"A2",IF(AND(AND(WEEKDAY(B462,2)&gt;=2,WEEKDAY(B462,2)&lt;=4),C462&gt;=TIME(18,0,0),C462&lt;TIME(19,0,0)),"A3",IF(AND(AND(WEEKDAY(B462,2)&gt;=2,WEEKDAY(B462,2)&lt;=4),C462&gt;=TIME(22,0,0),C462&lt;TIME(22,45,0)),"B","Other")))))))</f>
        <v/>
      </c>
      <c r="F462" s="12" t="n"/>
      <c r="G462" s="12" t="n"/>
      <c r="H462" s="12" t="n"/>
      <c r="I462" s="12" t="n"/>
      <c r="J462" s="13" t="n"/>
      <c r="K462" s="13" t="n"/>
      <c r="L462" s="13" t="n"/>
      <c r="M462" s="13" t="n"/>
      <c r="N462" s="12" t="n"/>
      <c r="O462" s="12" t="n"/>
      <c r="P462" s="14">
        <f>IF(N462="","",IF(N462="SL",-1,K462/J462))</f>
        <v/>
      </c>
      <c r="Q462" s="14">
        <f>IF(N462="","",IF(OR(N462="SL",N462="TP0"),-1,L462/J462))</f>
        <v/>
      </c>
      <c r="R462" s="14">
        <f>IF(N462="","",IF(N462="TP2",M462/J462,-1))</f>
        <v/>
      </c>
      <c r="S462" s="14">
        <f>IF(N462="","",IF(N462="SL",-1,IF(N462="TP0",0.5*K462/J462,0.5*(K462+L462)/J462)))</f>
        <v/>
      </c>
      <c r="T462" s="14">
        <f>IF(N462="","",IF(N462="SL",-1,IF(N462="TP0",0.5*K462/J462-0.5,0.5*(K462+L462)/J462)))</f>
        <v/>
      </c>
      <c r="U462" s="15">
        <f>IF(P462="","",P462*J462/100*Config!$B$4)</f>
        <v/>
      </c>
      <c r="V462" s="15">
        <f>IF(Q462="","",Q462*J462/100*Config!$B$4)</f>
        <v/>
      </c>
      <c r="W462" s="15">
        <f>IF(R462="","",R462*J462/100*Config!$B$4)</f>
        <v/>
      </c>
      <c r="X462" s="15">
        <f>IF(S462="","",S462*J462/100*Config!$B$4)</f>
        <v/>
      </c>
      <c r="Y462" s="15">
        <f>IF(T462="","",T462*J462/100*Config!$B$4)</f>
        <v/>
      </c>
      <c r="Z462" s="15">
        <f>IF(U462="","",Config!$B$4 + SUM($U$2:U462))</f>
        <v/>
      </c>
      <c r="AA462" s="15">
        <f>IF(V462="","",Config!$B$4 + SUM($V$2:V462))</f>
        <v/>
      </c>
      <c r="AB462" s="15">
        <f>IF(W462="","",Config!$B$4 + SUM($W$2:W462))</f>
        <v/>
      </c>
      <c r="AC462" s="15">
        <f>IF(X462="","",Config!$B$4 + SUM($X$2:X462))</f>
        <v/>
      </c>
      <c r="AD462" s="15">
        <f>IF(Y462="","",Config!$B$4 + SUM($Y$2:Y462))</f>
        <v/>
      </c>
      <c r="AE462" s="15">
        <f>IF(P462="","",P462*J462/100*Config!$B$11)</f>
        <v/>
      </c>
      <c r="AF462" s="15">
        <f>IF(Q462="","",Q462*J462/100*Config!$B$11)</f>
        <v/>
      </c>
      <c r="AG462" s="15">
        <f>IF(R462="","",R462*J462/100*Config!$B$11)</f>
        <v/>
      </c>
      <c r="AH462" s="15">
        <f>IF(S462="","",S462*J462/100*Config!$B$11)</f>
        <v/>
      </c>
      <c r="AI462" s="15">
        <f>IF(T462="","",T462*J462/100*Config!$B$11)</f>
        <v/>
      </c>
      <c r="AJ462" s="15">
        <f>IF(AE462="","",Config!$B$9 + SUM($AE$2:AE462))</f>
        <v/>
      </c>
      <c r="AK462" s="15">
        <f>IF(AF462="","",Config!$B$9 + SUM($AF$2:AF462))</f>
        <v/>
      </c>
      <c r="AL462" s="15">
        <f>IF(AG462="","",Config!$B$9 + SUM($AG$2:AG462))</f>
        <v/>
      </c>
      <c r="AM462" s="15">
        <f>IF(AH462="","",Config!$B$9 + SUM($AH$2:AH462))</f>
        <v/>
      </c>
      <c r="AN462" s="15">
        <f>IF(AI462="","",Config!$B$9 + SUM($AI$2:AI462))</f>
        <v/>
      </c>
      <c r="AO462" s="16">
        <f>IF(P462="","",IF(P462&gt;0,1,0))</f>
        <v/>
      </c>
      <c r="AP462" s="16">
        <f>IF(Q462="","",IF(Q462&gt;0,1,0))</f>
        <v/>
      </c>
      <c r="AQ462" s="16">
        <f>IF(R462="","",IF(R462&gt;0,1,0))</f>
        <v/>
      </c>
      <c r="AR462" s="16">
        <f>IF(S462="","",IF(S462&gt;0,1,0))</f>
        <v/>
      </c>
      <c r="AS462" s="16">
        <f>IF(T462="","",IF(T462&gt;0,1,0))</f>
        <v/>
      </c>
      <c r="AT462" s="17">
        <f>IF(Z462="","",IF(AT461="",Z462,MAX(AT461,Z462)))</f>
        <v/>
      </c>
      <c r="AU462" s="17">
        <f>IF(AA462="","",IF(AU461="",AA462,MAX(AU461,AA462)))</f>
        <v/>
      </c>
      <c r="AV462" s="17">
        <f>IF(AB462="","",IF(AV461="",AB462,MAX(AV461,AB462)))</f>
        <v/>
      </c>
      <c r="AW462" s="17">
        <f>IF(AC462="","",IF(AW461="",AC462,MAX(AW461,AC462)))</f>
        <v/>
      </c>
      <c r="AX462" s="17">
        <f>IF(AD462="","",IF(AX461="",AD462,MAX(AX461,AD462)))</f>
        <v/>
      </c>
      <c r="AY462" s="17">
        <f>IF(Z462="","",AT462-Z462)</f>
        <v/>
      </c>
      <c r="AZ462" s="17">
        <f>IF(AA462="","",AU462-AA462)</f>
        <v/>
      </c>
      <c r="BA462" s="17">
        <f>IF(AB462="","",AV462-AB462)</f>
        <v/>
      </c>
      <c r="BB462" s="17">
        <f>IF(AC462="","",AW462-AC462)</f>
        <v/>
      </c>
      <c r="BC462" s="17">
        <f>IF(AD462="","",AX462-AD462)</f>
        <v/>
      </c>
      <c r="BD462" s="17">
        <f>IF(OR(AE462="",B462=""),"",SUMIFS($AE$2:AE462,$B$2:B462,B462))</f>
        <v/>
      </c>
      <c r="BE462" s="17">
        <f>IF(OR(AF462="",B462=""),"",SUMIFS($AF$2:AF462,$B$2:B462,B462))</f>
        <v/>
      </c>
      <c r="BF462" s="17">
        <f>IF(OR(AG462="",B462=""),"",SUMIFS($AG$2:AG462,$B$2:B462,B462))</f>
        <v/>
      </c>
      <c r="BG462" s="17">
        <f>IF(OR(AH462="",B462=""),"",SUMIFS($AH$2:AH462,$B$2:B462,B462))</f>
        <v/>
      </c>
      <c r="BH462" s="17">
        <f>IF(OR(AI462="",B462=""),"",SUMIFS($AI$2:AI462,$B$2:B462,B462))</f>
        <v/>
      </c>
      <c r="BI462" s="17">
        <f>IF(AJ462="","",IF(BI461="",AJ462,MAX(BI461,AJ462)))</f>
        <v/>
      </c>
      <c r="BJ462" s="17">
        <f>IF(AK462="","",IF(BJ461="",AK462,MAX(BJ461,AK462)))</f>
        <v/>
      </c>
      <c r="BK462" s="17">
        <f>IF(AL462="","",IF(BK461="",AL462,MAX(BK461,AL462)))</f>
        <v/>
      </c>
      <c r="BL462" s="17">
        <f>IF(AM462="","",IF(BL461="",AM462,MAX(BL461,AM462)))</f>
        <v/>
      </c>
      <c r="BM462" s="17">
        <f>IF(AN462="","",IF(BM461="",AN462,MAX(BM461,AN462)))</f>
        <v/>
      </c>
      <c r="BN462" s="17">
        <f>IF(AJ462="","",BI462-AJ462)</f>
        <v/>
      </c>
      <c r="BO462" s="17">
        <f>IF(AK462="","",BJ462-AK462)</f>
        <v/>
      </c>
      <c r="BP462" s="17">
        <f>IF(AL462="","",BK462-AL462)</f>
        <v/>
      </c>
      <c r="BQ462" s="17">
        <f>IF(AM462="","",BL462-AM462)</f>
        <v/>
      </c>
      <c r="BR462" s="17">
        <f>IF(AN462="","",BM462-AN462)</f>
        <v/>
      </c>
    </row>
    <row r="463">
      <c r="A463">
        <f>ROW()-1</f>
        <v/>
      </c>
      <c r="B463" s="9" t="n"/>
      <c r="C463" s="12" t="n"/>
      <c r="D463" s="11">
        <f>IF(B463="","",CHOOSE(WEEKDAY(B463,2),"Lu","Ma","Mi","Jo","Vi","Sa","Du"))</f>
        <v/>
      </c>
      <c r="E463" s="11">
        <f>IF(OR(B463="",C463=""),"",IF(OR(WEEKDAY(B463,2)=1,WEEKDAY(B463,2)=5),"D",IF(AND(C463&gt;=TIME(15,30,0),C463&lt;TIME(16,30,0)),"C",IF(AND(AND(WEEKDAY(B463,2)&gt;=2,WEEKDAY(B463,2)&lt;=4),C463&gt;=TIME(16,35,0),C463&lt;TIME(17,0,0)),"A1",IF(AND(AND(WEEKDAY(B463,2)&gt;=2,WEEKDAY(B463,2)&lt;=4),C463&gt;=TIME(17,0,0),C463&lt;TIME(18,0,0)),"A2",IF(AND(AND(WEEKDAY(B463,2)&gt;=2,WEEKDAY(B463,2)&lt;=4),C463&gt;=TIME(18,0,0),C463&lt;TIME(19,0,0)),"A3",IF(AND(AND(WEEKDAY(B463,2)&gt;=2,WEEKDAY(B463,2)&lt;=4),C463&gt;=TIME(22,0,0),C463&lt;TIME(22,45,0)),"B","Other")))))))</f>
        <v/>
      </c>
      <c r="F463" s="12" t="n"/>
      <c r="G463" s="12" t="n"/>
      <c r="H463" s="12" t="n"/>
      <c r="I463" s="12" t="n"/>
      <c r="J463" s="13" t="n"/>
      <c r="K463" s="13" t="n"/>
      <c r="L463" s="13" t="n"/>
      <c r="M463" s="13" t="n"/>
      <c r="N463" s="12" t="n"/>
      <c r="O463" s="12" t="n"/>
      <c r="P463" s="14">
        <f>IF(N463="","",IF(N463="SL",-1,K463/J463))</f>
        <v/>
      </c>
      <c r="Q463" s="14">
        <f>IF(N463="","",IF(OR(N463="SL",N463="TP0"),-1,L463/J463))</f>
        <v/>
      </c>
      <c r="R463" s="14">
        <f>IF(N463="","",IF(N463="TP2",M463/J463,-1))</f>
        <v/>
      </c>
      <c r="S463" s="14">
        <f>IF(N463="","",IF(N463="SL",-1,IF(N463="TP0",0.5*K463/J463,0.5*(K463+L463)/J463)))</f>
        <v/>
      </c>
      <c r="T463" s="14">
        <f>IF(N463="","",IF(N463="SL",-1,IF(N463="TP0",0.5*K463/J463-0.5,0.5*(K463+L463)/J463)))</f>
        <v/>
      </c>
      <c r="U463" s="15">
        <f>IF(P463="","",P463*J463/100*Config!$B$4)</f>
        <v/>
      </c>
      <c r="V463" s="15">
        <f>IF(Q463="","",Q463*J463/100*Config!$B$4)</f>
        <v/>
      </c>
      <c r="W463" s="15">
        <f>IF(R463="","",R463*J463/100*Config!$B$4)</f>
        <v/>
      </c>
      <c r="X463" s="15">
        <f>IF(S463="","",S463*J463/100*Config!$B$4)</f>
        <v/>
      </c>
      <c r="Y463" s="15">
        <f>IF(T463="","",T463*J463/100*Config!$B$4)</f>
        <v/>
      </c>
      <c r="Z463" s="15">
        <f>IF(U463="","",Config!$B$4 + SUM($U$2:U463))</f>
        <v/>
      </c>
      <c r="AA463" s="15">
        <f>IF(V463="","",Config!$B$4 + SUM($V$2:V463))</f>
        <v/>
      </c>
      <c r="AB463" s="15">
        <f>IF(W463="","",Config!$B$4 + SUM($W$2:W463))</f>
        <v/>
      </c>
      <c r="AC463" s="15">
        <f>IF(X463="","",Config!$B$4 + SUM($X$2:X463))</f>
        <v/>
      </c>
      <c r="AD463" s="15">
        <f>IF(Y463="","",Config!$B$4 + SUM($Y$2:Y463))</f>
        <v/>
      </c>
      <c r="AE463" s="15">
        <f>IF(P463="","",P463*J463/100*Config!$B$11)</f>
        <v/>
      </c>
      <c r="AF463" s="15">
        <f>IF(Q463="","",Q463*J463/100*Config!$B$11)</f>
        <v/>
      </c>
      <c r="AG463" s="15">
        <f>IF(R463="","",R463*J463/100*Config!$B$11)</f>
        <v/>
      </c>
      <c r="AH463" s="15">
        <f>IF(S463="","",S463*J463/100*Config!$B$11)</f>
        <v/>
      </c>
      <c r="AI463" s="15">
        <f>IF(T463="","",T463*J463/100*Config!$B$11)</f>
        <v/>
      </c>
      <c r="AJ463" s="15">
        <f>IF(AE463="","",Config!$B$9 + SUM($AE$2:AE463))</f>
        <v/>
      </c>
      <c r="AK463" s="15">
        <f>IF(AF463="","",Config!$B$9 + SUM($AF$2:AF463))</f>
        <v/>
      </c>
      <c r="AL463" s="15">
        <f>IF(AG463="","",Config!$B$9 + SUM($AG$2:AG463))</f>
        <v/>
      </c>
      <c r="AM463" s="15">
        <f>IF(AH463="","",Config!$B$9 + SUM($AH$2:AH463))</f>
        <v/>
      </c>
      <c r="AN463" s="15">
        <f>IF(AI463="","",Config!$B$9 + SUM($AI$2:AI463))</f>
        <v/>
      </c>
      <c r="AO463" s="16">
        <f>IF(P463="","",IF(P463&gt;0,1,0))</f>
        <v/>
      </c>
      <c r="AP463" s="16">
        <f>IF(Q463="","",IF(Q463&gt;0,1,0))</f>
        <v/>
      </c>
      <c r="AQ463" s="16">
        <f>IF(R463="","",IF(R463&gt;0,1,0))</f>
        <v/>
      </c>
      <c r="AR463" s="16">
        <f>IF(S463="","",IF(S463&gt;0,1,0))</f>
        <v/>
      </c>
      <c r="AS463" s="16">
        <f>IF(T463="","",IF(T463&gt;0,1,0))</f>
        <v/>
      </c>
      <c r="AT463" s="17">
        <f>IF(Z463="","",IF(AT462="",Z463,MAX(AT462,Z463)))</f>
        <v/>
      </c>
      <c r="AU463" s="17">
        <f>IF(AA463="","",IF(AU462="",AA463,MAX(AU462,AA463)))</f>
        <v/>
      </c>
      <c r="AV463" s="17">
        <f>IF(AB463="","",IF(AV462="",AB463,MAX(AV462,AB463)))</f>
        <v/>
      </c>
      <c r="AW463" s="17">
        <f>IF(AC463="","",IF(AW462="",AC463,MAX(AW462,AC463)))</f>
        <v/>
      </c>
      <c r="AX463" s="17">
        <f>IF(AD463="","",IF(AX462="",AD463,MAX(AX462,AD463)))</f>
        <v/>
      </c>
      <c r="AY463" s="17">
        <f>IF(Z463="","",AT463-Z463)</f>
        <v/>
      </c>
      <c r="AZ463" s="17">
        <f>IF(AA463="","",AU463-AA463)</f>
        <v/>
      </c>
      <c r="BA463" s="17">
        <f>IF(AB463="","",AV463-AB463)</f>
        <v/>
      </c>
      <c r="BB463" s="17">
        <f>IF(AC463="","",AW463-AC463)</f>
        <v/>
      </c>
      <c r="BC463" s="17">
        <f>IF(AD463="","",AX463-AD463)</f>
        <v/>
      </c>
      <c r="BD463" s="17">
        <f>IF(OR(AE463="",B463=""),"",SUMIFS($AE$2:AE463,$B$2:B463,B463))</f>
        <v/>
      </c>
      <c r="BE463" s="17">
        <f>IF(OR(AF463="",B463=""),"",SUMIFS($AF$2:AF463,$B$2:B463,B463))</f>
        <v/>
      </c>
      <c r="BF463" s="17">
        <f>IF(OR(AG463="",B463=""),"",SUMIFS($AG$2:AG463,$B$2:B463,B463))</f>
        <v/>
      </c>
      <c r="BG463" s="17">
        <f>IF(OR(AH463="",B463=""),"",SUMIFS($AH$2:AH463,$B$2:B463,B463))</f>
        <v/>
      </c>
      <c r="BH463" s="17">
        <f>IF(OR(AI463="",B463=""),"",SUMIFS($AI$2:AI463,$B$2:B463,B463))</f>
        <v/>
      </c>
      <c r="BI463" s="17">
        <f>IF(AJ463="","",IF(BI462="",AJ463,MAX(BI462,AJ463)))</f>
        <v/>
      </c>
      <c r="BJ463" s="17">
        <f>IF(AK463="","",IF(BJ462="",AK463,MAX(BJ462,AK463)))</f>
        <v/>
      </c>
      <c r="BK463" s="17">
        <f>IF(AL463="","",IF(BK462="",AL463,MAX(BK462,AL463)))</f>
        <v/>
      </c>
      <c r="BL463" s="17">
        <f>IF(AM463="","",IF(BL462="",AM463,MAX(BL462,AM463)))</f>
        <v/>
      </c>
      <c r="BM463" s="17">
        <f>IF(AN463="","",IF(BM462="",AN463,MAX(BM462,AN463)))</f>
        <v/>
      </c>
      <c r="BN463" s="17">
        <f>IF(AJ463="","",BI463-AJ463)</f>
        <v/>
      </c>
      <c r="BO463" s="17">
        <f>IF(AK463="","",BJ463-AK463)</f>
        <v/>
      </c>
      <c r="BP463" s="17">
        <f>IF(AL463="","",BK463-AL463)</f>
        <v/>
      </c>
      <c r="BQ463" s="17">
        <f>IF(AM463="","",BL463-AM463)</f>
        <v/>
      </c>
      <c r="BR463" s="17">
        <f>IF(AN463="","",BM463-AN463)</f>
        <v/>
      </c>
    </row>
    <row r="464">
      <c r="A464">
        <f>ROW()-1</f>
        <v/>
      </c>
      <c r="B464" s="9" t="n"/>
      <c r="C464" s="12" t="n"/>
      <c r="D464" s="11">
        <f>IF(B464="","",CHOOSE(WEEKDAY(B464,2),"Lu","Ma","Mi","Jo","Vi","Sa","Du"))</f>
        <v/>
      </c>
      <c r="E464" s="11">
        <f>IF(OR(B464="",C464=""),"",IF(OR(WEEKDAY(B464,2)=1,WEEKDAY(B464,2)=5),"D",IF(AND(C464&gt;=TIME(15,30,0),C464&lt;TIME(16,30,0)),"C",IF(AND(AND(WEEKDAY(B464,2)&gt;=2,WEEKDAY(B464,2)&lt;=4),C464&gt;=TIME(16,35,0),C464&lt;TIME(17,0,0)),"A1",IF(AND(AND(WEEKDAY(B464,2)&gt;=2,WEEKDAY(B464,2)&lt;=4),C464&gt;=TIME(17,0,0),C464&lt;TIME(18,0,0)),"A2",IF(AND(AND(WEEKDAY(B464,2)&gt;=2,WEEKDAY(B464,2)&lt;=4),C464&gt;=TIME(18,0,0),C464&lt;TIME(19,0,0)),"A3",IF(AND(AND(WEEKDAY(B464,2)&gt;=2,WEEKDAY(B464,2)&lt;=4),C464&gt;=TIME(22,0,0),C464&lt;TIME(22,45,0)),"B","Other")))))))</f>
        <v/>
      </c>
      <c r="F464" s="12" t="n"/>
      <c r="G464" s="12" t="n"/>
      <c r="H464" s="12" t="n"/>
      <c r="I464" s="12" t="n"/>
      <c r="J464" s="13" t="n"/>
      <c r="K464" s="13" t="n"/>
      <c r="L464" s="13" t="n"/>
      <c r="M464" s="13" t="n"/>
      <c r="N464" s="12" t="n"/>
      <c r="O464" s="12" t="n"/>
      <c r="P464" s="14">
        <f>IF(N464="","",IF(N464="SL",-1,K464/J464))</f>
        <v/>
      </c>
      <c r="Q464" s="14">
        <f>IF(N464="","",IF(OR(N464="SL",N464="TP0"),-1,L464/J464))</f>
        <v/>
      </c>
      <c r="R464" s="14">
        <f>IF(N464="","",IF(N464="TP2",M464/J464,-1))</f>
        <v/>
      </c>
      <c r="S464" s="14">
        <f>IF(N464="","",IF(N464="SL",-1,IF(N464="TP0",0.5*K464/J464,0.5*(K464+L464)/J464)))</f>
        <v/>
      </c>
      <c r="T464" s="14">
        <f>IF(N464="","",IF(N464="SL",-1,IF(N464="TP0",0.5*K464/J464-0.5,0.5*(K464+L464)/J464)))</f>
        <v/>
      </c>
      <c r="U464" s="15">
        <f>IF(P464="","",P464*J464/100*Config!$B$4)</f>
        <v/>
      </c>
      <c r="V464" s="15">
        <f>IF(Q464="","",Q464*J464/100*Config!$B$4)</f>
        <v/>
      </c>
      <c r="W464" s="15">
        <f>IF(R464="","",R464*J464/100*Config!$B$4)</f>
        <v/>
      </c>
      <c r="X464" s="15">
        <f>IF(S464="","",S464*J464/100*Config!$B$4)</f>
        <v/>
      </c>
      <c r="Y464" s="15">
        <f>IF(T464="","",T464*J464/100*Config!$B$4)</f>
        <v/>
      </c>
      <c r="Z464" s="15">
        <f>IF(U464="","",Config!$B$4 + SUM($U$2:U464))</f>
        <v/>
      </c>
      <c r="AA464" s="15">
        <f>IF(V464="","",Config!$B$4 + SUM($V$2:V464))</f>
        <v/>
      </c>
      <c r="AB464" s="15">
        <f>IF(W464="","",Config!$B$4 + SUM($W$2:W464))</f>
        <v/>
      </c>
      <c r="AC464" s="15">
        <f>IF(X464="","",Config!$B$4 + SUM($X$2:X464))</f>
        <v/>
      </c>
      <c r="AD464" s="15">
        <f>IF(Y464="","",Config!$B$4 + SUM($Y$2:Y464))</f>
        <v/>
      </c>
      <c r="AE464" s="15">
        <f>IF(P464="","",P464*J464/100*Config!$B$11)</f>
        <v/>
      </c>
      <c r="AF464" s="15">
        <f>IF(Q464="","",Q464*J464/100*Config!$B$11)</f>
        <v/>
      </c>
      <c r="AG464" s="15">
        <f>IF(R464="","",R464*J464/100*Config!$B$11)</f>
        <v/>
      </c>
      <c r="AH464" s="15">
        <f>IF(S464="","",S464*J464/100*Config!$B$11)</f>
        <v/>
      </c>
      <c r="AI464" s="15">
        <f>IF(T464="","",T464*J464/100*Config!$B$11)</f>
        <v/>
      </c>
      <c r="AJ464" s="15">
        <f>IF(AE464="","",Config!$B$9 + SUM($AE$2:AE464))</f>
        <v/>
      </c>
      <c r="AK464" s="15">
        <f>IF(AF464="","",Config!$B$9 + SUM($AF$2:AF464))</f>
        <v/>
      </c>
      <c r="AL464" s="15">
        <f>IF(AG464="","",Config!$B$9 + SUM($AG$2:AG464))</f>
        <v/>
      </c>
      <c r="AM464" s="15">
        <f>IF(AH464="","",Config!$B$9 + SUM($AH$2:AH464))</f>
        <v/>
      </c>
      <c r="AN464" s="15">
        <f>IF(AI464="","",Config!$B$9 + SUM($AI$2:AI464))</f>
        <v/>
      </c>
      <c r="AO464" s="16">
        <f>IF(P464="","",IF(P464&gt;0,1,0))</f>
        <v/>
      </c>
      <c r="AP464" s="16">
        <f>IF(Q464="","",IF(Q464&gt;0,1,0))</f>
        <v/>
      </c>
      <c r="AQ464" s="16">
        <f>IF(R464="","",IF(R464&gt;0,1,0))</f>
        <v/>
      </c>
      <c r="AR464" s="16">
        <f>IF(S464="","",IF(S464&gt;0,1,0))</f>
        <v/>
      </c>
      <c r="AS464" s="16">
        <f>IF(T464="","",IF(T464&gt;0,1,0))</f>
        <v/>
      </c>
      <c r="AT464" s="17">
        <f>IF(Z464="","",IF(AT463="",Z464,MAX(AT463,Z464)))</f>
        <v/>
      </c>
      <c r="AU464" s="17">
        <f>IF(AA464="","",IF(AU463="",AA464,MAX(AU463,AA464)))</f>
        <v/>
      </c>
      <c r="AV464" s="17">
        <f>IF(AB464="","",IF(AV463="",AB464,MAX(AV463,AB464)))</f>
        <v/>
      </c>
      <c r="AW464" s="17">
        <f>IF(AC464="","",IF(AW463="",AC464,MAX(AW463,AC464)))</f>
        <v/>
      </c>
      <c r="AX464" s="17">
        <f>IF(AD464="","",IF(AX463="",AD464,MAX(AX463,AD464)))</f>
        <v/>
      </c>
      <c r="AY464" s="17">
        <f>IF(Z464="","",AT464-Z464)</f>
        <v/>
      </c>
      <c r="AZ464" s="17">
        <f>IF(AA464="","",AU464-AA464)</f>
        <v/>
      </c>
      <c r="BA464" s="17">
        <f>IF(AB464="","",AV464-AB464)</f>
        <v/>
      </c>
      <c r="BB464" s="17">
        <f>IF(AC464="","",AW464-AC464)</f>
        <v/>
      </c>
      <c r="BC464" s="17">
        <f>IF(AD464="","",AX464-AD464)</f>
        <v/>
      </c>
      <c r="BD464" s="17">
        <f>IF(OR(AE464="",B464=""),"",SUMIFS($AE$2:AE464,$B$2:B464,B464))</f>
        <v/>
      </c>
      <c r="BE464" s="17">
        <f>IF(OR(AF464="",B464=""),"",SUMIFS($AF$2:AF464,$B$2:B464,B464))</f>
        <v/>
      </c>
      <c r="BF464" s="17">
        <f>IF(OR(AG464="",B464=""),"",SUMIFS($AG$2:AG464,$B$2:B464,B464))</f>
        <v/>
      </c>
      <c r="BG464" s="17">
        <f>IF(OR(AH464="",B464=""),"",SUMIFS($AH$2:AH464,$B$2:B464,B464))</f>
        <v/>
      </c>
      <c r="BH464" s="17">
        <f>IF(OR(AI464="",B464=""),"",SUMIFS($AI$2:AI464,$B$2:B464,B464))</f>
        <v/>
      </c>
      <c r="BI464" s="17">
        <f>IF(AJ464="","",IF(BI463="",AJ464,MAX(BI463,AJ464)))</f>
        <v/>
      </c>
      <c r="BJ464" s="17">
        <f>IF(AK464="","",IF(BJ463="",AK464,MAX(BJ463,AK464)))</f>
        <v/>
      </c>
      <c r="BK464" s="17">
        <f>IF(AL464="","",IF(BK463="",AL464,MAX(BK463,AL464)))</f>
        <v/>
      </c>
      <c r="BL464" s="17">
        <f>IF(AM464="","",IF(BL463="",AM464,MAX(BL463,AM464)))</f>
        <v/>
      </c>
      <c r="BM464" s="17">
        <f>IF(AN464="","",IF(BM463="",AN464,MAX(BM463,AN464)))</f>
        <v/>
      </c>
      <c r="BN464" s="17">
        <f>IF(AJ464="","",BI464-AJ464)</f>
        <v/>
      </c>
      <c r="BO464" s="17">
        <f>IF(AK464="","",BJ464-AK464)</f>
        <v/>
      </c>
      <c r="BP464" s="17">
        <f>IF(AL464="","",BK464-AL464)</f>
        <v/>
      </c>
      <c r="BQ464" s="17">
        <f>IF(AM464="","",BL464-AM464)</f>
        <v/>
      </c>
      <c r="BR464" s="17">
        <f>IF(AN464="","",BM464-AN464)</f>
        <v/>
      </c>
    </row>
    <row r="465">
      <c r="A465">
        <f>ROW()-1</f>
        <v/>
      </c>
      <c r="B465" s="9" t="n"/>
      <c r="C465" s="12" t="n"/>
      <c r="D465" s="11">
        <f>IF(B465="","",CHOOSE(WEEKDAY(B465,2),"Lu","Ma","Mi","Jo","Vi","Sa","Du"))</f>
        <v/>
      </c>
      <c r="E465" s="11">
        <f>IF(OR(B465="",C465=""),"",IF(OR(WEEKDAY(B465,2)=1,WEEKDAY(B465,2)=5),"D",IF(AND(C465&gt;=TIME(15,30,0),C465&lt;TIME(16,30,0)),"C",IF(AND(AND(WEEKDAY(B465,2)&gt;=2,WEEKDAY(B465,2)&lt;=4),C465&gt;=TIME(16,35,0),C465&lt;TIME(17,0,0)),"A1",IF(AND(AND(WEEKDAY(B465,2)&gt;=2,WEEKDAY(B465,2)&lt;=4),C465&gt;=TIME(17,0,0),C465&lt;TIME(18,0,0)),"A2",IF(AND(AND(WEEKDAY(B465,2)&gt;=2,WEEKDAY(B465,2)&lt;=4),C465&gt;=TIME(18,0,0),C465&lt;TIME(19,0,0)),"A3",IF(AND(AND(WEEKDAY(B465,2)&gt;=2,WEEKDAY(B465,2)&lt;=4),C465&gt;=TIME(22,0,0),C465&lt;TIME(22,45,0)),"B","Other")))))))</f>
        <v/>
      </c>
      <c r="F465" s="12" t="n"/>
      <c r="G465" s="12" t="n"/>
      <c r="H465" s="12" t="n"/>
      <c r="I465" s="12" t="n"/>
      <c r="J465" s="13" t="n"/>
      <c r="K465" s="13" t="n"/>
      <c r="L465" s="13" t="n"/>
      <c r="M465" s="13" t="n"/>
      <c r="N465" s="12" t="n"/>
      <c r="O465" s="12" t="n"/>
      <c r="P465" s="14">
        <f>IF(N465="","",IF(N465="SL",-1,K465/J465))</f>
        <v/>
      </c>
      <c r="Q465" s="14">
        <f>IF(N465="","",IF(OR(N465="SL",N465="TP0"),-1,L465/J465))</f>
        <v/>
      </c>
      <c r="R465" s="14">
        <f>IF(N465="","",IF(N465="TP2",M465/J465,-1))</f>
        <v/>
      </c>
      <c r="S465" s="14">
        <f>IF(N465="","",IF(N465="SL",-1,IF(N465="TP0",0.5*K465/J465,0.5*(K465+L465)/J465)))</f>
        <v/>
      </c>
      <c r="T465" s="14">
        <f>IF(N465="","",IF(N465="SL",-1,IF(N465="TP0",0.5*K465/J465-0.5,0.5*(K465+L465)/J465)))</f>
        <v/>
      </c>
      <c r="U465" s="15">
        <f>IF(P465="","",P465*J465/100*Config!$B$4)</f>
        <v/>
      </c>
      <c r="V465" s="15">
        <f>IF(Q465="","",Q465*J465/100*Config!$B$4)</f>
        <v/>
      </c>
      <c r="W465" s="15">
        <f>IF(R465="","",R465*J465/100*Config!$B$4)</f>
        <v/>
      </c>
      <c r="X465" s="15">
        <f>IF(S465="","",S465*J465/100*Config!$B$4)</f>
        <v/>
      </c>
      <c r="Y465" s="15">
        <f>IF(T465="","",T465*J465/100*Config!$B$4)</f>
        <v/>
      </c>
      <c r="Z465" s="15">
        <f>IF(U465="","",Config!$B$4 + SUM($U$2:U465))</f>
        <v/>
      </c>
      <c r="AA465" s="15">
        <f>IF(V465="","",Config!$B$4 + SUM($V$2:V465))</f>
        <v/>
      </c>
      <c r="AB465" s="15">
        <f>IF(W465="","",Config!$B$4 + SUM($W$2:W465))</f>
        <v/>
      </c>
      <c r="AC465" s="15">
        <f>IF(X465="","",Config!$B$4 + SUM($X$2:X465))</f>
        <v/>
      </c>
      <c r="AD465" s="15">
        <f>IF(Y465="","",Config!$B$4 + SUM($Y$2:Y465))</f>
        <v/>
      </c>
      <c r="AE465" s="15">
        <f>IF(P465="","",P465*J465/100*Config!$B$11)</f>
        <v/>
      </c>
      <c r="AF465" s="15">
        <f>IF(Q465="","",Q465*J465/100*Config!$B$11)</f>
        <v/>
      </c>
      <c r="AG465" s="15">
        <f>IF(R465="","",R465*J465/100*Config!$B$11)</f>
        <v/>
      </c>
      <c r="AH465" s="15">
        <f>IF(S465="","",S465*J465/100*Config!$B$11)</f>
        <v/>
      </c>
      <c r="AI465" s="15">
        <f>IF(T465="","",T465*J465/100*Config!$B$11)</f>
        <v/>
      </c>
      <c r="AJ465" s="15">
        <f>IF(AE465="","",Config!$B$9 + SUM($AE$2:AE465))</f>
        <v/>
      </c>
      <c r="AK465" s="15">
        <f>IF(AF465="","",Config!$B$9 + SUM($AF$2:AF465))</f>
        <v/>
      </c>
      <c r="AL465" s="15">
        <f>IF(AG465="","",Config!$B$9 + SUM($AG$2:AG465))</f>
        <v/>
      </c>
      <c r="AM465" s="15">
        <f>IF(AH465="","",Config!$B$9 + SUM($AH$2:AH465))</f>
        <v/>
      </c>
      <c r="AN465" s="15">
        <f>IF(AI465="","",Config!$B$9 + SUM($AI$2:AI465))</f>
        <v/>
      </c>
      <c r="AO465" s="16">
        <f>IF(P465="","",IF(P465&gt;0,1,0))</f>
        <v/>
      </c>
      <c r="AP465" s="16">
        <f>IF(Q465="","",IF(Q465&gt;0,1,0))</f>
        <v/>
      </c>
      <c r="AQ465" s="16">
        <f>IF(R465="","",IF(R465&gt;0,1,0))</f>
        <v/>
      </c>
      <c r="AR465" s="16">
        <f>IF(S465="","",IF(S465&gt;0,1,0))</f>
        <v/>
      </c>
      <c r="AS465" s="16">
        <f>IF(T465="","",IF(T465&gt;0,1,0))</f>
        <v/>
      </c>
      <c r="AT465" s="17">
        <f>IF(Z465="","",IF(AT464="",Z465,MAX(AT464,Z465)))</f>
        <v/>
      </c>
      <c r="AU465" s="17">
        <f>IF(AA465="","",IF(AU464="",AA465,MAX(AU464,AA465)))</f>
        <v/>
      </c>
      <c r="AV465" s="17">
        <f>IF(AB465="","",IF(AV464="",AB465,MAX(AV464,AB465)))</f>
        <v/>
      </c>
      <c r="AW465" s="17">
        <f>IF(AC465="","",IF(AW464="",AC465,MAX(AW464,AC465)))</f>
        <v/>
      </c>
      <c r="AX465" s="17">
        <f>IF(AD465="","",IF(AX464="",AD465,MAX(AX464,AD465)))</f>
        <v/>
      </c>
      <c r="AY465" s="17">
        <f>IF(Z465="","",AT465-Z465)</f>
        <v/>
      </c>
      <c r="AZ465" s="17">
        <f>IF(AA465="","",AU465-AA465)</f>
        <v/>
      </c>
      <c r="BA465" s="17">
        <f>IF(AB465="","",AV465-AB465)</f>
        <v/>
      </c>
      <c r="BB465" s="17">
        <f>IF(AC465="","",AW465-AC465)</f>
        <v/>
      </c>
      <c r="BC465" s="17">
        <f>IF(AD465="","",AX465-AD465)</f>
        <v/>
      </c>
      <c r="BD465" s="17">
        <f>IF(OR(AE465="",B465=""),"",SUMIFS($AE$2:AE465,$B$2:B465,B465))</f>
        <v/>
      </c>
      <c r="BE465" s="17">
        <f>IF(OR(AF465="",B465=""),"",SUMIFS($AF$2:AF465,$B$2:B465,B465))</f>
        <v/>
      </c>
      <c r="BF465" s="17">
        <f>IF(OR(AG465="",B465=""),"",SUMIFS($AG$2:AG465,$B$2:B465,B465))</f>
        <v/>
      </c>
      <c r="BG465" s="17">
        <f>IF(OR(AH465="",B465=""),"",SUMIFS($AH$2:AH465,$B$2:B465,B465))</f>
        <v/>
      </c>
      <c r="BH465" s="17">
        <f>IF(OR(AI465="",B465=""),"",SUMIFS($AI$2:AI465,$B$2:B465,B465))</f>
        <v/>
      </c>
      <c r="BI465" s="17">
        <f>IF(AJ465="","",IF(BI464="",AJ465,MAX(BI464,AJ465)))</f>
        <v/>
      </c>
      <c r="BJ465" s="17">
        <f>IF(AK465="","",IF(BJ464="",AK465,MAX(BJ464,AK465)))</f>
        <v/>
      </c>
      <c r="BK465" s="17">
        <f>IF(AL465="","",IF(BK464="",AL465,MAX(BK464,AL465)))</f>
        <v/>
      </c>
      <c r="BL465" s="17">
        <f>IF(AM465="","",IF(BL464="",AM465,MAX(BL464,AM465)))</f>
        <v/>
      </c>
      <c r="BM465" s="17">
        <f>IF(AN465="","",IF(BM464="",AN465,MAX(BM464,AN465)))</f>
        <v/>
      </c>
      <c r="BN465" s="17">
        <f>IF(AJ465="","",BI465-AJ465)</f>
        <v/>
      </c>
      <c r="BO465" s="17">
        <f>IF(AK465="","",BJ465-AK465)</f>
        <v/>
      </c>
      <c r="BP465" s="17">
        <f>IF(AL465="","",BK465-AL465)</f>
        <v/>
      </c>
      <c r="BQ465" s="17">
        <f>IF(AM465="","",BL465-AM465)</f>
        <v/>
      </c>
      <c r="BR465" s="17">
        <f>IF(AN465="","",BM465-AN465)</f>
        <v/>
      </c>
    </row>
    <row r="466">
      <c r="A466">
        <f>ROW()-1</f>
        <v/>
      </c>
      <c r="B466" s="9" t="n"/>
      <c r="C466" s="12" t="n"/>
      <c r="D466" s="11">
        <f>IF(B466="","",CHOOSE(WEEKDAY(B466,2),"Lu","Ma","Mi","Jo","Vi","Sa","Du"))</f>
        <v/>
      </c>
      <c r="E466" s="11">
        <f>IF(OR(B466="",C466=""),"",IF(OR(WEEKDAY(B466,2)=1,WEEKDAY(B466,2)=5),"D",IF(AND(C466&gt;=TIME(15,30,0),C466&lt;TIME(16,30,0)),"C",IF(AND(AND(WEEKDAY(B466,2)&gt;=2,WEEKDAY(B466,2)&lt;=4),C466&gt;=TIME(16,35,0),C466&lt;TIME(17,0,0)),"A1",IF(AND(AND(WEEKDAY(B466,2)&gt;=2,WEEKDAY(B466,2)&lt;=4),C466&gt;=TIME(17,0,0),C466&lt;TIME(18,0,0)),"A2",IF(AND(AND(WEEKDAY(B466,2)&gt;=2,WEEKDAY(B466,2)&lt;=4),C466&gt;=TIME(18,0,0),C466&lt;TIME(19,0,0)),"A3",IF(AND(AND(WEEKDAY(B466,2)&gt;=2,WEEKDAY(B466,2)&lt;=4),C466&gt;=TIME(22,0,0),C466&lt;TIME(22,45,0)),"B","Other")))))))</f>
        <v/>
      </c>
      <c r="F466" s="12" t="n"/>
      <c r="G466" s="12" t="n"/>
      <c r="H466" s="12" t="n"/>
      <c r="I466" s="12" t="n"/>
      <c r="J466" s="13" t="n"/>
      <c r="K466" s="13" t="n"/>
      <c r="L466" s="13" t="n"/>
      <c r="M466" s="13" t="n"/>
      <c r="N466" s="12" t="n"/>
      <c r="O466" s="12" t="n"/>
      <c r="P466" s="14">
        <f>IF(N466="","",IF(N466="SL",-1,K466/J466))</f>
        <v/>
      </c>
      <c r="Q466" s="14">
        <f>IF(N466="","",IF(OR(N466="SL",N466="TP0"),-1,L466/J466))</f>
        <v/>
      </c>
      <c r="R466" s="14">
        <f>IF(N466="","",IF(N466="TP2",M466/J466,-1))</f>
        <v/>
      </c>
      <c r="S466" s="14">
        <f>IF(N466="","",IF(N466="SL",-1,IF(N466="TP0",0.5*K466/J466,0.5*(K466+L466)/J466)))</f>
        <v/>
      </c>
      <c r="T466" s="14">
        <f>IF(N466="","",IF(N466="SL",-1,IF(N466="TP0",0.5*K466/J466-0.5,0.5*(K466+L466)/J466)))</f>
        <v/>
      </c>
      <c r="U466" s="15">
        <f>IF(P466="","",P466*J466/100*Config!$B$4)</f>
        <v/>
      </c>
      <c r="V466" s="15">
        <f>IF(Q466="","",Q466*J466/100*Config!$B$4)</f>
        <v/>
      </c>
      <c r="W466" s="15">
        <f>IF(R466="","",R466*J466/100*Config!$B$4)</f>
        <v/>
      </c>
      <c r="X466" s="15">
        <f>IF(S466="","",S466*J466/100*Config!$B$4)</f>
        <v/>
      </c>
      <c r="Y466" s="15">
        <f>IF(T466="","",T466*J466/100*Config!$B$4)</f>
        <v/>
      </c>
      <c r="Z466" s="15">
        <f>IF(U466="","",Config!$B$4 + SUM($U$2:U466))</f>
        <v/>
      </c>
      <c r="AA466" s="15">
        <f>IF(V466="","",Config!$B$4 + SUM($V$2:V466))</f>
        <v/>
      </c>
      <c r="AB466" s="15">
        <f>IF(W466="","",Config!$B$4 + SUM($W$2:W466))</f>
        <v/>
      </c>
      <c r="AC466" s="15">
        <f>IF(X466="","",Config!$B$4 + SUM($X$2:X466))</f>
        <v/>
      </c>
      <c r="AD466" s="15">
        <f>IF(Y466="","",Config!$B$4 + SUM($Y$2:Y466))</f>
        <v/>
      </c>
      <c r="AE466" s="15">
        <f>IF(P466="","",P466*J466/100*Config!$B$11)</f>
        <v/>
      </c>
      <c r="AF466" s="15">
        <f>IF(Q466="","",Q466*J466/100*Config!$B$11)</f>
        <v/>
      </c>
      <c r="AG466" s="15">
        <f>IF(R466="","",R466*J466/100*Config!$B$11)</f>
        <v/>
      </c>
      <c r="AH466" s="15">
        <f>IF(S466="","",S466*J466/100*Config!$B$11)</f>
        <v/>
      </c>
      <c r="AI466" s="15">
        <f>IF(T466="","",T466*J466/100*Config!$B$11)</f>
        <v/>
      </c>
      <c r="AJ466" s="15">
        <f>IF(AE466="","",Config!$B$9 + SUM($AE$2:AE466))</f>
        <v/>
      </c>
      <c r="AK466" s="15">
        <f>IF(AF466="","",Config!$B$9 + SUM($AF$2:AF466))</f>
        <v/>
      </c>
      <c r="AL466" s="15">
        <f>IF(AG466="","",Config!$B$9 + SUM($AG$2:AG466))</f>
        <v/>
      </c>
      <c r="AM466" s="15">
        <f>IF(AH466="","",Config!$B$9 + SUM($AH$2:AH466))</f>
        <v/>
      </c>
      <c r="AN466" s="15">
        <f>IF(AI466="","",Config!$B$9 + SUM($AI$2:AI466))</f>
        <v/>
      </c>
      <c r="AO466" s="16">
        <f>IF(P466="","",IF(P466&gt;0,1,0))</f>
        <v/>
      </c>
      <c r="AP466" s="16">
        <f>IF(Q466="","",IF(Q466&gt;0,1,0))</f>
        <v/>
      </c>
      <c r="AQ466" s="16">
        <f>IF(R466="","",IF(R466&gt;0,1,0))</f>
        <v/>
      </c>
      <c r="AR466" s="16">
        <f>IF(S466="","",IF(S466&gt;0,1,0))</f>
        <v/>
      </c>
      <c r="AS466" s="16">
        <f>IF(T466="","",IF(T466&gt;0,1,0))</f>
        <v/>
      </c>
      <c r="AT466" s="17">
        <f>IF(Z466="","",IF(AT465="",Z466,MAX(AT465,Z466)))</f>
        <v/>
      </c>
      <c r="AU466" s="17">
        <f>IF(AA466="","",IF(AU465="",AA466,MAX(AU465,AA466)))</f>
        <v/>
      </c>
      <c r="AV466" s="17">
        <f>IF(AB466="","",IF(AV465="",AB466,MAX(AV465,AB466)))</f>
        <v/>
      </c>
      <c r="AW466" s="17">
        <f>IF(AC466="","",IF(AW465="",AC466,MAX(AW465,AC466)))</f>
        <v/>
      </c>
      <c r="AX466" s="17">
        <f>IF(AD466="","",IF(AX465="",AD466,MAX(AX465,AD466)))</f>
        <v/>
      </c>
      <c r="AY466" s="17">
        <f>IF(Z466="","",AT466-Z466)</f>
        <v/>
      </c>
      <c r="AZ466" s="17">
        <f>IF(AA466="","",AU466-AA466)</f>
        <v/>
      </c>
      <c r="BA466" s="17">
        <f>IF(AB466="","",AV466-AB466)</f>
        <v/>
      </c>
      <c r="BB466" s="17">
        <f>IF(AC466="","",AW466-AC466)</f>
        <v/>
      </c>
      <c r="BC466" s="17">
        <f>IF(AD466="","",AX466-AD466)</f>
        <v/>
      </c>
      <c r="BD466" s="17">
        <f>IF(OR(AE466="",B466=""),"",SUMIFS($AE$2:AE466,$B$2:B466,B466))</f>
        <v/>
      </c>
      <c r="BE466" s="17">
        <f>IF(OR(AF466="",B466=""),"",SUMIFS($AF$2:AF466,$B$2:B466,B466))</f>
        <v/>
      </c>
      <c r="BF466" s="17">
        <f>IF(OR(AG466="",B466=""),"",SUMIFS($AG$2:AG466,$B$2:B466,B466))</f>
        <v/>
      </c>
      <c r="BG466" s="17">
        <f>IF(OR(AH466="",B466=""),"",SUMIFS($AH$2:AH466,$B$2:B466,B466))</f>
        <v/>
      </c>
      <c r="BH466" s="17">
        <f>IF(OR(AI466="",B466=""),"",SUMIFS($AI$2:AI466,$B$2:B466,B466))</f>
        <v/>
      </c>
      <c r="BI466" s="17">
        <f>IF(AJ466="","",IF(BI465="",AJ466,MAX(BI465,AJ466)))</f>
        <v/>
      </c>
      <c r="BJ466" s="17">
        <f>IF(AK466="","",IF(BJ465="",AK466,MAX(BJ465,AK466)))</f>
        <v/>
      </c>
      <c r="BK466" s="17">
        <f>IF(AL466="","",IF(BK465="",AL466,MAX(BK465,AL466)))</f>
        <v/>
      </c>
      <c r="BL466" s="17">
        <f>IF(AM466="","",IF(BL465="",AM466,MAX(BL465,AM466)))</f>
        <v/>
      </c>
      <c r="BM466" s="17">
        <f>IF(AN466="","",IF(BM465="",AN466,MAX(BM465,AN466)))</f>
        <v/>
      </c>
      <c r="BN466" s="17">
        <f>IF(AJ466="","",BI466-AJ466)</f>
        <v/>
      </c>
      <c r="BO466" s="17">
        <f>IF(AK466="","",BJ466-AK466)</f>
        <v/>
      </c>
      <c r="BP466" s="17">
        <f>IF(AL466="","",BK466-AL466)</f>
        <v/>
      </c>
      <c r="BQ466" s="17">
        <f>IF(AM466="","",BL466-AM466)</f>
        <v/>
      </c>
      <c r="BR466" s="17">
        <f>IF(AN466="","",BM466-AN466)</f>
        <v/>
      </c>
    </row>
    <row r="467">
      <c r="A467">
        <f>ROW()-1</f>
        <v/>
      </c>
      <c r="B467" s="9" t="n"/>
      <c r="C467" s="12" t="n"/>
      <c r="D467" s="11">
        <f>IF(B467="","",CHOOSE(WEEKDAY(B467,2),"Lu","Ma","Mi","Jo","Vi","Sa","Du"))</f>
        <v/>
      </c>
      <c r="E467" s="11">
        <f>IF(OR(B467="",C467=""),"",IF(OR(WEEKDAY(B467,2)=1,WEEKDAY(B467,2)=5),"D",IF(AND(C467&gt;=TIME(15,30,0),C467&lt;TIME(16,30,0)),"C",IF(AND(AND(WEEKDAY(B467,2)&gt;=2,WEEKDAY(B467,2)&lt;=4),C467&gt;=TIME(16,35,0),C467&lt;TIME(17,0,0)),"A1",IF(AND(AND(WEEKDAY(B467,2)&gt;=2,WEEKDAY(B467,2)&lt;=4),C467&gt;=TIME(17,0,0),C467&lt;TIME(18,0,0)),"A2",IF(AND(AND(WEEKDAY(B467,2)&gt;=2,WEEKDAY(B467,2)&lt;=4),C467&gt;=TIME(18,0,0),C467&lt;TIME(19,0,0)),"A3",IF(AND(AND(WEEKDAY(B467,2)&gt;=2,WEEKDAY(B467,2)&lt;=4),C467&gt;=TIME(22,0,0),C467&lt;TIME(22,45,0)),"B","Other")))))))</f>
        <v/>
      </c>
      <c r="F467" s="12" t="n"/>
      <c r="G467" s="12" t="n"/>
      <c r="H467" s="12" t="n"/>
      <c r="I467" s="12" t="n"/>
      <c r="J467" s="13" t="n"/>
      <c r="K467" s="13" t="n"/>
      <c r="L467" s="13" t="n"/>
      <c r="M467" s="13" t="n"/>
      <c r="N467" s="12" t="n"/>
      <c r="O467" s="12" t="n"/>
      <c r="P467" s="14">
        <f>IF(N467="","",IF(N467="SL",-1,K467/J467))</f>
        <v/>
      </c>
      <c r="Q467" s="14">
        <f>IF(N467="","",IF(OR(N467="SL",N467="TP0"),-1,L467/J467))</f>
        <v/>
      </c>
      <c r="R467" s="14">
        <f>IF(N467="","",IF(N467="TP2",M467/J467,-1))</f>
        <v/>
      </c>
      <c r="S467" s="14">
        <f>IF(N467="","",IF(N467="SL",-1,IF(N467="TP0",0.5*K467/J467,0.5*(K467+L467)/J467)))</f>
        <v/>
      </c>
      <c r="T467" s="14">
        <f>IF(N467="","",IF(N467="SL",-1,IF(N467="TP0",0.5*K467/J467-0.5,0.5*(K467+L467)/J467)))</f>
        <v/>
      </c>
      <c r="U467" s="15">
        <f>IF(P467="","",P467*J467/100*Config!$B$4)</f>
        <v/>
      </c>
      <c r="V467" s="15">
        <f>IF(Q467="","",Q467*J467/100*Config!$B$4)</f>
        <v/>
      </c>
      <c r="W467" s="15">
        <f>IF(R467="","",R467*J467/100*Config!$B$4)</f>
        <v/>
      </c>
      <c r="X467" s="15">
        <f>IF(S467="","",S467*J467/100*Config!$B$4)</f>
        <v/>
      </c>
      <c r="Y467" s="15">
        <f>IF(T467="","",T467*J467/100*Config!$B$4)</f>
        <v/>
      </c>
      <c r="Z467" s="15">
        <f>IF(U467="","",Config!$B$4 + SUM($U$2:U467))</f>
        <v/>
      </c>
      <c r="AA467" s="15">
        <f>IF(V467="","",Config!$B$4 + SUM($V$2:V467))</f>
        <v/>
      </c>
      <c r="AB467" s="15">
        <f>IF(W467="","",Config!$B$4 + SUM($W$2:W467))</f>
        <v/>
      </c>
      <c r="AC467" s="15">
        <f>IF(X467="","",Config!$B$4 + SUM($X$2:X467))</f>
        <v/>
      </c>
      <c r="AD467" s="15">
        <f>IF(Y467="","",Config!$B$4 + SUM($Y$2:Y467))</f>
        <v/>
      </c>
      <c r="AE467" s="15">
        <f>IF(P467="","",P467*J467/100*Config!$B$11)</f>
        <v/>
      </c>
      <c r="AF467" s="15">
        <f>IF(Q467="","",Q467*J467/100*Config!$B$11)</f>
        <v/>
      </c>
      <c r="AG467" s="15">
        <f>IF(R467="","",R467*J467/100*Config!$B$11)</f>
        <v/>
      </c>
      <c r="AH467" s="15">
        <f>IF(S467="","",S467*J467/100*Config!$B$11)</f>
        <v/>
      </c>
      <c r="AI467" s="15">
        <f>IF(T467="","",T467*J467/100*Config!$B$11)</f>
        <v/>
      </c>
      <c r="AJ467" s="15">
        <f>IF(AE467="","",Config!$B$9 + SUM($AE$2:AE467))</f>
        <v/>
      </c>
      <c r="AK467" s="15">
        <f>IF(AF467="","",Config!$B$9 + SUM($AF$2:AF467))</f>
        <v/>
      </c>
      <c r="AL467" s="15">
        <f>IF(AG467="","",Config!$B$9 + SUM($AG$2:AG467))</f>
        <v/>
      </c>
      <c r="AM467" s="15">
        <f>IF(AH467="","",Config!$B$9 + SUM($AH$2:AH467))</f>
        <v/>
      </c>
      <c r="AN467" s="15">
        <f>IF(AI467="","",Config!$B$9 + SUM($AI$2:AI467))</f>
        <v/>
      </c>
      <c r="AO467" s="16">
        <f>IF(P467="","",IF(P467&gt;0,1,0))</f>
        <v/>
      </c>
      <c r="AP467" s="16">
        <f>IF(Q467="","",IF(Q467&gt;0,1,0))</f>
        <v/>
      </c>
      <c r="AQ467" s="16">
        <f>IF(R467="","",IF(R467&gt;0,1,0))</f>
        <v/>
      </c>
      <c r="AR467" s="16">
        <f>IF(S467="","",IF(S467&gt;0,1,0))</f>
        <v/>
      </c>
      <c r="AS467" s="16">
        <f>IF(T467="","",IF(T467&gt;0,1,0))</f>
        <v/>
      </c>
      <c r="AT467" s="17">
        <f>IF(Z467="","",IF(AT466="",Z467,MAX(AT466,Z467)))</f>
        <v/>
      </c>
      <c r="AU467" s="17">
        <f>IF(AA467="","",IF(AU466="",AA467,MAX(AU466,AA467)))</f>
        <v/>
      </c>
      <c r="AV467" s="17">
        <f>IF(AB467="","",IF(AV466="",AB467,MAX(AV466,AB467)))</f>
        <v/>
      </c>
      <c r="AW467" s="17">
        <f>IF(AC467="","",IF(AW466="",AC467,MAX(AW466,AC467)))</f>
        <v/>
      </c>
      <c r="AX467" s="17">
        <f>IF(AD467="","",IF(AX466="",AD467,MAX(AX466,AD467)))</f>
        <v/>
      </c>
      <c r="AY467" s="17">
        <f>IF(Z467="","",AT467-Z467)</f>
        <v/>
      </c>
      <c r="AZ467" s="17">
        <f>IF(AA467="","",AU467-AA467)</f>
        <v/>
      </c>
      <c r="BA467" s="17">
        <f>IF(AB467="","",AV467-AB467)</f>
        <v/>
      </c>
      <c r="BB467" s="17">
        <f>IF(AC467="","",AW467-AC467)</f>
        <v/>
      </c>
      <c r="BC467" s="17">
        <f>IF(AD467="","",AX467-AD467)</f>
        <v/>
      </c>
      <c r="BD467" s="17">
        <f>IF(OR(AE467="",B467=""),"",SUMIFS($AE$2:AE467,$B$2:B467,B467))</f>
        <v/>
      </c>
      <c r="BE467" s="17">
        <f>IF(OR(AF467="",B467=""),"",SUMIFS($AF$2:AF467,$B$2:B467,B467))</f>
        <v/>
      </c>
      <c r="BF467" s="17">
        <f>IF(OR(AG467="",B467=""),"",SUMIFS($AG$2:AG467,$B$2:B467,B467))</f>
        <v/>
      </c>
      <c r="BG467" s="17">
        <f>IF(OR(AH467="",B467=""),"",SUMIFS($AH$2:AH467,$B$2:B467,B467))</f>
        <v/>
      </c>
      <c r="BH467" s="17">
        <f>IF(OR(AI467="",B467=""),"",SUMIFS($AI$2:AI467,$B$2:B467,B467))</f>
        <v/>
      </c>
      <c r="BI467" s="17">
        <f>IF(AJ467="","",IF(BI466="",AJ467,MAX(BI466,AJ467)))</f>
        <v/>
      </c>
      <c r="BJ467" s="17">
        <f>IF(AK467="","",IF(BJ466="",AK467,MAX(BJ466,AK467)))</f>
        <v/>
      </c>
      <c r="BK467" s="17">
        <f>IF(AL467="","",IF(BK466="",AL467,MAX(BK466,AL467)))</f>
        <v/>
      </c>
      <c r="BL467" s="17">
        <f>IF(AM467="","",IF(BL466="",AM467,MAX(BL466,AM467)))</f>
        <v/>
      </c>
      <c r="BM467" s="17">
        <f>IF(AN467="","",IF(BM466="",AN467,MAX(BM466,AN467)))</f>
        <v/>
      </c>
      <c r="BN467" s="17">
        <f>IF(AJ467="","",BI467-AJ467)</f>
        <v/>
      </c>
      <c r="BO467" s="17">
        <f>IF(AK467="","",BJ467-AK467)</f>
        <v/>
      </c>
      <c r="BP467" s="17">
        <f>IF(AL467="","",BK467-AL467)</f>
        <v/>
      </c>
      <c r="BQ467" s="17">
        <f>IF(AM467="","",BL467-AM467)</f>
        <v/>
      </c>
      <c r="BR467" s="17">
        <f>IF(AN467="","",BM467-AN467)</f>
        <v/>
      </c>
    </row>
    <row r="468">
      <c r="A468">
        <f>ROW()-1</f>
        <v/>
      </c>
      <c r="B468" s="9" t="n"/>
      <c r="C468" s="12" t="n"/>
      <c r="D468" s="11">
        <f>IF(B468="","",CHOOSE(WEEKDAY(B468,2),"Lu","Ma","Mi","Jo","Vi","Sa","Du"))</f>
        <v/>
      </c>
      <c r="E468" s="11">
        <f>IF(OR(B468="",C468=""),"",IF(OR(WEEKDAY(B468,2)=1,WEEKDAY(B468,2)=5),"D",IF(AND(C468&gt;=TIME(15,30,0),C468&lt;TIME(16,30,0)),"C",IF(AND(AND(WEEKDAY(B468,2)&gt;=2,WEEKDAY(B468,2)&lt;=4),C468&gt;=TIME(16,35,0),C468&lt;TIME(17,0,0)),"A1",IF(AND(AND(WEEKDAY(B468,2)&gt;=2,WEEKDAY(B468,2)&lt;=4),C468&gt;=TIME(17,0,0),C468&lt;TIME(18,0,0)),"A2",IF(AND(AND(WEEKDAY(B468,2)&gt;=2,WEEKDAY(B468,2)&lt;=4),C468&gt;=TIME(18,0,0),C468&lt;TIME(19,0,0)),"A3",IF(AND(AND(WEEKDAY(B468,2)&gt;=2,WEEKDAY(B468,2)&lt;=4),C468&gt;=TIME(22,0,0),C468&lt;TIME(22,45,0)),"B","Other")))))))</f>
        <v/>
      </c>
      <c r="F468" s="12" t="n"/>
      <c r="G468" s="12" t="n"/>
      <c r="H468" s="12" t="n"/>
      <c r="I468" s="12" t="n"/>
      <c r="J468" s="13" t="n"/>
      <c r="K468" s="13" t="n"/>
      <c r="L468" s="13" t="n"/>
      <c r="M468" s="13" t="n"/>
      <c r="N468" s="12" t="n"/>
      <c r="O468" s="12" t="n"/>
      <c r="P468" s="14">
        <f>IF(N468="","",IF(N468="SL",-1,K468/J468))</f>
        <v/>
      </c>
      <c r="Q468" s="14">
        <f>IF(N468="","",IF(OR(N468="SL",N468="TP0"),-1,L468/J468))</f>
        <v/>
      </c>
      <c r="R468" s="14">
        <f>IF(N468="","",IF(N468="TP2",M468/J468,-1))</f>
        <v/>
      </c>
      <c r="S468" s="14">
        <f>IF(N468="","",IF(N468="SL",-1,IF(N468="TP0",0.5*K468/J468,0.5*(K468+L468)/J468)))</f>
        <v/>
      </c>
      <c r="T468" s="14">
        <f>IF(N468="","",IF(N468="SL",-1,IF(N468="TP0",0.5*K468/J468-0.5,0.5*(K468+L468)/J468)))</f>
        <v/>
      </c>
      <c r="U468" s="15">
        <f>IF(P468="","",P468*J468/100*Config!$B$4)</f>
        <v/>
      </c>
      <c r="V468" s="15">
        <f>IF(Q468="","",Q468*J468/100*Config!$B$4)</f>
        <v/>
      </c>
      <c r="W468" s="15">
        <f>IF(R468="","",R468*J468/100*Config!$B$4)</f>
        <v/>
      </c>
      <c r="X468" s="15">
        <f>IF(S468="","",S468*J468/100*Config!$B$4)</f>
        <v/>
      </c>
      <c r="Y468" s="15">
        <f>IF(T468="","",T468*J468/100*Config!$B$4)</f>
        <v/>
      </c>
      <c r="Z468" s="15">
        <f>IF(U468="","",Config!$B$4 + SUM($U$2:U468))</f>
        <v/>
      </c>
      <c r="AA468" s="15">
        <f>IF(V468="","",Config!$B$4 + SUM($V$2:V468))</f>
        <v/>
      </c>
      <c r="AB468" s="15">
        <f>IF(W468="","",Config!$B$4 + SUM($W$2:W468))</f>
        <v/>
      </c>
      <c r="AC468" s="15">
        <f>IF(X468="","",Config!$B$4 + SUM($X$2:X468))</f>
        <v/>
      </c>
      <c r="AD468" s="15">
        <f>IF(Y468="","",Config!$B$4 + SUM($Y$2:Y468))</f>
        <v/>
      </c>
      <c r="AE468" s="15">
        <f>IF(P468="","",P468*J468/100*Config!$B$11)</f>
        <v/>
      </c>
      <c r="AF468" s="15">
        <f>IF(Q468="","",Q468*J468/100*Config!$B$11)</f>
        <v/>
      </c>
      <c r="AG468" s="15">
        <f>IF(R468="","",R468*J468/100*Config!$B$11)</f>
        <v/>
      </c>
      <c r="AH468" s="15">
        <f>IF(S468="","",S468*J468/100*Config!$B$11)</f>
        <v/>
      </c>
      <c r="AI468" s="15">
        <f>IF(T468="","",T468*J468/100*Config!$B$11)</f>
        <v/>
      </c>
      <c r="AJ468" s="15">
        <f>IF(AE468="","",Config!$B$9 + SUM($AE$2:AE468))</f>
        <v/>
      </c>
      <c r="AK468" s="15">
        <f>IF(AF468="","",Config!$B$9 + SUM($AF$2:AF468))</f>
        <v/>
      </c>
      <c r="AL468" s="15">
        <f>IF(AG468="","",Config!$B$9 + SUM($AG$2:AG468))</f>
        <v/>
      </c>
      <c r="AM468" s="15">
        <f>IF(AH468="","",Config!$B$9 + SUM($AH$2:AH468))</f>
        <v/>
      </c>
      <c r="AN468" s="15">
        <f>IF(AI468="","",Config!$B$9 + SUM($AI$2:AI468))</f>
        <v/>
      </c>
      <c r="AO468" s="16">
        <f>IF(P468="","",IF(P468&gt;0,1,0))</f>
        <v/>
      </c>
      <c r="AP468" s="16">
        <f>IF(Q468="","",IF(Q468&gt;0,1,0))</f>
        <v/>
      </c>
      <c r="AQ468" s="16">
        <f>IF(R468="","",IF(R468&gt;0,1,0))</f>
        <v/>
      </c>
      <c r="AR468" s="16">
        <f>IF(S468="","",IF(S468&gt;0,1,0))</f>
        <v/>
      </c>
      <c r="AS468" s="16">
        <f>IF(T468="","",IF(T468&gt;0,1,0))</f>
        <v/>
      </c>
      <c r="AT468" s="17">
        <f>IF(Z468="","",IF(AT467="",Z468,MAX(AT467,Z468)))</f>
        <v/>
      </c>
      <c r="AU468" s="17">
        <f>IF(AA468="","",IF(AU467="",AA468,MAX(AU467,AA468)))</f>
        <v/>
      </c>
      <c r="AV468" s="17">
        <f>IF(AB468="","",IF(AV467="",AB468,MAX(AV467,AB468)))</f>
        <v/>
      </c>
      <c r="AW468" s="17">
        <f>IF(AC468="","",IF(AW467="",AC468,MAX(AW467,AC468)))</f>
        <v/>
      </c>
      <c r="AX468" s="17">
        <f>IF(AD468="","",IF(AX467="",AD468,MAX(AX467,AD468)))</f>
        <v/>
      </c>
      <c r="AY468" s="17">
        <f>IF(Z468="","",AT468-Z468)</f>
        <v/>
      </c>
      <c r="AZ468" s="17">
        <f>IF(AA468="","",AU468-AA468)</f>
        <v/>
      </c>
      <c r="BA468" s="17">
        <f>IF(AB468="","",AV468-AB468)</f>
        <v/>
      </c>
      <c r="BB468" s="17">
        <f>IF(AC468="","",AW468-AC468)</f>
        <v/>
      </c>
      <c r="BC468" s="17">
        <f>IF(AD468="","",AX468-AD468)</f>
        <v/>
      </c>
      <c r="BD468" s="17">
        <f>IF(OR(AE468="",B468=""),"",SUMIFS($AE$2:AE468,$B$2:B468,B468))</f>
        <v/>
      </c>
      <c r="BE468" s="17">
        <f>IF(OR(AF468="",B468=""),"",SUMIFS($AF$2:AF468,$B$2:B468,B468))</f>
        <v/>
      </c>
      <c r="BF468" s="17">
        <f>IF(OR(AG468="",B468=""),"",SUMIFS($AG$2:AG468,$B$2:B468,B468))</f>
        <v/>
      </c>
      <c r="BG468" s="17">
        <f>IF(OR(AH468="",B468=""),"",SUMIFS($AH$2:AH468,$B$2:B468,B468))</f>
        <v/>
      </c>
      <c r="BH468" s="17">
        <f>IF(OR(AI468="",B468=""),"",SUMIFS($AI$2:AI468,$B$2:B468,B468))</f>
        <v/>
      </c>
      <c r="BI468" s="17">
        <f>IF(AJ468="","",IF(BI467="",AJ468,MAX(BI467,AJ468)))</f>
        <v/>
      </c>
      <c r="BJ468" s="17">
        <f>IF(AK468="","",IF(BJ467="",AK468,MAX(BJ467,AK468)))</f>
        <v/>
      </c>
      <c r="BK468" s="17">
        <f>IF(AL468="","",IF(BK467="",AL468,MAX(BK467,AL468)))</f>
        <v/>
      </c>
      <c r="BL468" s="17">
        <f>IF(AM468="","",IF(BL467="",AM468,MAX(BL467,AM468)))</f>
        <v/>
      </c>
      <c r="BM468" s="17">
        <f>IF(AN468="","",IF(BM467="",AN468,MAX(BM467,AN468)))</f>
        <v/>
      </c>
      <c r="BN468" s="17">
        <f>IF(AJ468="","",BI468-AJ468)</f>
        <v/>
      </c>
      <c r="BO468" s="17">
        <f>IF(AK468="","",BJ468-AK468)</f>
        <v/>
      </c>
      <c r="BP468" s="17">
        <f>IF(AL468="","",BK468-AL468)</f>
        <v/>
      </c>
      <c r="BQ468" s="17">
        <f>IF(AM468="","",BL468-AM468)</f>
        <v/>
      </c>
      <c r="BR468" s="17">
        <f>IF(AN468="","",BM468-AN468)</f>
        <v/>
      </c>
    </row>
    <row r="469">
      <c r="A469">
        <f>ROW()-1</f>
        <v/>
      </c>
      <c r="B469" s="9" t="n"/>
      <c r="C469" s="12" t="n"/>
      <c r="D469" s="11">
        <f>IF(B469="","",CHOOSE(WEEKDAY(B469,2),"Lu","Ma","Mi","Jo","Vi","Sa","Du"))</f>
        <v/>
      </c>
      <c r="E469" s="11">
        <f>IF(OR(B469="",C469=""),"",IF(OR(WEEKDAY(B469,2)=1,WEEKDAY(B469,2)=5),"D",IF(AND(C469&gt;=TIME(15,30,0),C469&lt;TIME(16,30,0)),"C",IF(AND(AND(WEEKDAY(B469,2)&gt;=2,WEEKDAY(B469,2)&lt;=4),C469&gt;=TIME(16,35,0),C469&lt;TIME(17,0,0)),"A1",IF(AND(AND(WEEKDAY(B469,2)&gt;=2,WEEKDAY(B469,2)&lt;=4),C469&gt;=TIME(17,0,0),C469&lt;TIME(18,0,0)),"A2",IF(AND(AND(WEEKDAY(B469,2)&gt;=2,WEEKDAY(B469,2)&lt;=4),C469&gt;=TIME(18,0,0),C469&lt;TIME(19,0,0)),"A3",IF(AND(AND(WEEKDAY(B469,2)&gt;=2,WEEKDAY(B469,2)&lt;=4),C469&gt;=TIME(22,0,0),C469&lt;TIME(22,45,0)),"B","Other")))))))</f>
        <v/>
      </c>
      <c r="F469" s="12" t="n"/>
      <c r="G469" s="12" t="n"/>
      <c r="H469" s="12" t="n"/>
      <c r="I469" s="12" t="n"/>
      <c r="J469" s="13" t="n"/>
      <c r="K469" s="13" t="n"/>
      <c r="L469" s="13" t="n"/>
      <c r="M469" s="13" t="n"/>
      <c r="N469" s="12" t="n"/>
      <c r="O469" s="12" t="n"/>
      <c r="P469" s="14">
        <f>IF(N469="","",IF(N469="SL",-1,K469/J469))</f>
        <v/>
      </c>
      <c r="Q469" s="14">
        <f>IF(N469="","",IF(OR(N469="SL",N469="TP0"),-1,L469/J469))</f>
        <v/>
      </c>
      <c r="R469" s="14">
        <f>IF(N469="","",IF(N469="TP2",M469/J469,-1))</f>
        <v/>
      </c>
      <c r="S469" s="14">
        <f>IF(N469="","",IF(N469="SL",-1,IF(N469="TP0",0.5*K469/J469,0.5*(K469+L469)/J469)))</f>
        <v/>
      </c>
      <c r="T469" s="14">
        <f>IF(N469="","",IF(N469="SL",-1,IF(N469="TP0",0.5*K469/J469-0.5,0.5*(K469+L469)/J469)))</f>
        <v/>
      </c>
      <c r="U469" s="15">
        <f>IF(P469="","",P469*J469/100*Config!$B$4)</f>
        <v/>
      </c>
      <c r="V469" s="15">
        <f>IF(Q469="","",Q469*J469/100*Config!$B$4)</f>
        <v/>
      </c>
      <c r="W469" s="15">
        <f>IF(R469="","",R469*J469/100*Config!$B$4)</f>
        <v/>
      </c>
      <c r="X469" s="15">
        <f>IF(S469="","",S469*J469/100*Config!$B$4)</f>
        <v/>
      </c>
      <c r="Y469" s="15">
        <f>IF(T469="","",T469*J469/100*Config!$B$4)</f>
        <v/>
      </c>
      <c r="Z469" s="15">
        <f>IF(U469="","",Config!$B$4 + SUM($U$2:U469))</f>
        <v/>
      </c>
      <c r="AA469" s="15">
        <f>IF(V469="","",Config!$B$4 + SUM($V$2:V469))</f>
        <v/>
      </c>
      <c r="AB469" s="15">
        <f>IF(W469="","",Config!$B$4 + SUM($W$2:W469))</f>
        <v/>
      </c>
      <c r="AC469" s="15">
        <f>IF(X469="","",Config!$B$4 + SUM($X$2:X469))</f>
        <v/>
      </c>
      <c r="AD469" s="15">
        <f>IF(Y469="","",Config!$B$4 + SUM($Y$2:Y469))</f>
        <v/>
      </c>
      <c r="AE469" s="15">
        <f>IF(P469="","",P469*J469/100*Config!$B$11)</f>
        <v/>
      </c>
      <c r="AF469" s="15">
        <f>IF(Q469="","",Q469*J469/100*Config!$B$11)</f>
        <v/>
      </c>
      <c r="AG469" s="15">
        <f>IF(R469="","",R469*J469/100*Config!$B$11)</f>
        <v/>
      </c>
      <c r="AH469" s="15">
        <f>IF(S469="","",S469*J469/100*Config!$B$11)</f>
        <v/>
      </c>
      <c r="AI469" s="15">
        <f>IF(T469="","",T469*J469/100*Config!$B$11)</f>
        <v/>
      </c>
      <c r="AJ469" s="15">
        <f>IF(AE469="","",Config!$B$9 + SUM($AE$2:AE469))</f>
        <v/>
      </c>
      <c r="AK469" s="15">
        <f>IF(AF469="","",Config!$B$9 + SUM($AF$2:AF469))</f>
        <v/>
      </c>
      <c r="AL469" s="15">
        <f>IF(AG469="","",Config!$B$9 + SUM($AG$2:AG469))</f>
        <v/>
      </c>
      <c r="AM469" s="15">
        <f>IF(AH469="","",Config!$B$9 + SUM($AH$2:AH469))</f>
        <v/>
      </c>
      <c r="AN469" s="15">
        <f>IF(AI469="","",Config!$B$9 + SUM($AI$2:AI469))</f>
        <v/>
      </c>
      <c r="AO469" s="16">
        <f>IF(P469="","",IF(P469&gt;0,1,0))</f>
        <v/>
      </c>
      <c r="AP469" s="16">
        <f>IF(Q469="","",IF(Q469&gt;0,1,0))</f>
        <v/>
      </c>
      <c r="AQ469" s="16">
        <f>IF(R469="","",IF(R469&gt;0,1,0))</f>
        <v/>
      </c>
      <c r="AR469" s="16">
        <f>IF(S469="","",IF(S469&gt;0,1,0))</f>
        <v/>
      </c>
      <c r="AS469" s="16">
        <f>IF(T469="","",IF(T469&gt;0,1,0))</f>
        <v/>
      </c>
      <c r="AT469" s="17">
        <f>IF(Z469="","",IF(AT468="",Z469,MAX(AT468,Z469)))</f>
        <v/>
      </c>
      <c r="AU469" s="17">
        <f>IF(AA469="","",IF(AU468="",AA469,MAX(AU468,AA469)))</f>
        <v/>
      </c>
      <c r="AV469" s="17">
        <f>IF(AB469="","",IF(AV468="",AB469,MAX(AV468,AB469)))</f>
        <v/>
      </c>
      <c r="AW469" s="17">
        <f>IF(AC469="","",IF(AW468="",AC469,MAX(AW468,AC469)))</f>
        <v/>
      </c>
      <c r="AX469" s="17">
        <f>IF(AD469="","",IF(AX468="",AD469,MAX(AX468,AD469)))</f>
        <v/>
      </c>
      <c r="AY469" s="17">
        <f>IF(Z469="","",AT469-Z469)</f>
        <v/>
      </c>
      <c r="AZ469" s="17">
        <f>IF(AA469="","",AU469-AA469)</f>
        <v/>
      </c>
      <c r="BA469" s="17">
        <f>IF(AB469="","",AV469-AB469)</f>
        <v/>
      </c>
      <c r="BB469" s="17">
        <f>IF(AC469="","",AW469-AC469)</f>
        <v/>
      </c>
      <c r="BC469" s="17">
        <f>IF(AD469="","",AX469-AD469)</f>
        <v/>
      </c>
      <c r="BD469" s="17">
        <f>IF(OR(AE469="",B469=""),"",SUMIFS($AE$2:AE469,$B$2:B469,B469))</f>
        <v/>
      </c>
      <c r="BE469" s="17">
        <f>IF(OR(AF469="",B469=""),"",SUMIFS($AF$2:AF469,$B$2:B469,B469))</f>
        <v/>
      </c>
      <c r="BF469" s="17">
        <f>IF(OR(AG469="",B469=""),"",SUMIFS($AG$2:AG469,$B$2:B469,B469))</f>
        <v/>
      </c>
      <c r="BG469" s="17">
        <f>IF(OR(AH469="",B469=""),"",SUMIFS($AH$2:AH469,$B$2:B469,B469))</f>
        <v/>
      </c>
      <c r="BH469" s="17">
        <f>IF(OR(AI469="",B469=""),"",SUMIFS($AI$2:AI469,$B$2:B469,B469))</f>
        <v/>
      </c>
      <c r="BI469" s="17">
        <f>IF(AJ469="","",IF(BI468="",AJ469,MAX(BI468,AJ469)))</f>
        <v/>
      </c>
      <c r="BJ469" s="17">
        <f>IF(AK469="","",IF(BJ468="",AK469,MAX(BJ468,AK469)))</f>
        <v/>
      </c>
      <c r="BK469" s="17">
        <f>IF(AL469="","",IF(BK468="",AL469,MAX(BK468,AL469)))</f>
        <v/>
      </c>
      <c r="BL469" s="17">
        <f>IF(AM469="","",IF(BL468="",AM469,MAX(BL468,AM469)))</f>
        <v/>
      </c>
      <c r="BM469" s="17">
        <f>IF(AN469="","",IF(BM468="",AN469,MAX(BM468,AN469)))</f>
        <v/>
      </c>
      <c r="BN469" s="17">
        <f>IF(AJ469="","",BI469-AJ469)</f>
        <v/>
      </c>
      <c r="BO469" s="17">
        <f>IF(AK469="","",BJ469-AK469)</f>
        <v/>
      </c>
      <c r="BP469" s="17">
        <f>IF(AL469="","",BK469-AL469)</f>
        <v/>
      </c>
      <c r="BQ469" s="17">
        <f>IF(AM469="","",BL469-AM469)</f>
        <v/>
      </c>
      <c r="BR469" s="17">
        <f>IF(AN469="","",BM469-AN469)</f>
        <v/>
      </c>
    </row>
    <row r="470">
      <c r="A470">
        <f>ROW()-1</f>
        <v/>
      </c>
      <c r="B470" s="9" t="n"/>
      <c r="C470" s="12" t="n"/>
      <c r="D470" s="11">
        <f>IF(B470="","",CHOOSE(WEEKDAY(B470,2),"Lu","Ma","Mi","Jo","Vi","Sa","Du"))</f>
        <v/>
      </c>
      <c r="E470" s="11">
        <f>IF(OR(B470="",C470=""),"",IF(OR(WEEKDAY(B470,2)=1,WEEKDAY(B470,2)=5),"D",IF(AND(C470&gt;=TIME(15,30,0),C470&lt;TIME(16,30,0)),"C",IF(AND(AND(WEEKDAY(B470,2)&gt;=2,WEEKDAY(B470,2)&lt;=4),C470&gt;=TIME(16,35,0),C470&lt;TIME(17,0,0)),"A1",IF(AND(AND(WEEKDAY(B470,2)&gt;=2,WEEKDAY(B470,2)&lt;=4),C470&gt;=TIME(17,0,0),C470&lt;TIME(18,0,0)),"A2",IF(AND(AND(WEEKDAY(B470,2)&gt;=2,WEEKDAY(B470,2)&lt;=4),C470&gt;=TIME(18,0,0),C470&lt;TIME(19,0,0)),"A3",IF(AND(AND(WEEKDAY(B470,2)&gt;=2,WEEKDAY(B470,2)&lt;=4),C470&gt;=TIME(22,0,0),C470&lt;TIME(22,45,0)),"B","Other")))))))</f>
        <v/>
      </c>
      <c r="F470" s="12" t="n"/>
      <c r="G470" s="12" t="n"/>
      <c r="H470" s="12" t="n"/>
      <c r="I470" s="12" t="n"/>
      <c r="J470" s="13" t="n"/>
      <c r="K470" s="13" t="n"/>
      <c r="L470" s="13" t="n"/>
      <c r="M470" s="13" t="n"/>
      <c r="N470" s="12" t="n"/>
      <c r="O470" s="12" t="n"/>
      <c r="P470" s="14">
        <f>IF(N470="","",IF(N470="SL",-1,K470/J470))</f>
        <v/>
      </c>
      <c r="Q470" s="14">
        <f>IF(N470="","",IF(OR(N470="SL",N470="TP0"),-1,L470/J470))</f>
        <v/>
      </c>
      <c r="R470" s="14">
        <f>IF(N470="","",IF(N470="TP2",M470/J470,-1))</f>
        <v/>
      </c>
      <c r="S470" s="14">
        <f>IF(N470="","",IF(N470="SL",-1,IF(N470="TP0",0.5*K470/J470,0.5*(K470+L470)/J470)))</f>
        <v/>
      </c>
      <c r="T470" s="14">
        <f>IF(N470="","",IF(N470="SL",-1,IF(N470="TP0",0.5*K470/J470-0.5,0.5*(K470+L470)/J470)))</f>
        <v/>
      </c>
      <c r="U470" s="15">
        <f>IF(P470="","",P470*J470/100*Config!$B$4)</f>
        <v/>
      </c>
      <c r="V470" s="15">
        <f>IF(Q470="","",Q470*J470/100*Config!$B$4)</f>
        <v/>
      </c>
      <c r="W470" s="15">
        <f>IF(R470="","",R470*J470/100*Config!$B$4)</f>
        <v/>
      </c>
      <c r="X470" s="15">
        <f>IF(S470="","",S470*J470/100*Config!$B$4)</f>
        <v/>
      </c>
      <c r="Y470" s="15">
        <f>IF(T470="","",T470*J470/100*Config!$B$4)</f>
        <v/>
      </c>
      <c r="Z470" s="15">
        <f>IF(U470="","",Config!$B$4 + SUM($U$2:U470))</f>
        <v/>
      </c>
      <c r="AA470" s="15">
        <f>IF(V470="","",Config!$B$4 + SUM($V$2:V470))</f>
        <v/>
      </c>
      <c r="AB470" s="15">
        <f>IF(W470="","",Config!$B$4 + SUM($W$2:W470))</f>
        <v/>
      </c>
      <c r="AC470" s="15">
        <f>IF(X470="","",Config!$B$4 + SUM($X$2:X470))</f>
        <v/>
      </c>
      <c r="AD470" s="15">
        <f>IF(Y470="","",Config!$B$4 + SUM($Y$2:Y470))</f>
        <v/>
      </c>
      <c r="AE470" s="15">
        <f>IF(P470="","",P470*J470/100*Config!$B$11)</f>
        <v/>
      </c>
      <c r="AF470" s="15">
        <f>IF(Q470="","",Q470*J470/100*Config!$B$11)</f>
        <v/>
      </c>
      <c r="AG470" s="15">
        <f>IF(R470="","",R470*J470/100*Config!$B$11)</f>
        <v/>
      </c>
      <c r="AH470" s="15">
        <f>IF(S470="","",S470*J470/100*Config!$B$11)</f>
        <v/>
      </c>
      <c r="AI470" s="15">
        <f>IF(T470="","",T470*J470/100*Config!$B$11)</f>
        <v/>
      </c>
      <c r="AJ470" s="15">
        <f>IF(AE470="","",Config!$B$9 + SUM($AE$2:AE470))</f>
        <v/>
      </c>
      <c r="AK470" s="15">
        <f>IF(AF470="","",Config!$B$9 + SUM($AF$2:AF470))</f>
        <v/>
      </c>
      <c r="AL470" s="15">
        <f>IF(AG470="","",Config!$B$9 + SUM($AG$2:AG470))</f>
        <v/>
      </c>
      <c r="AM470" s="15">
        <f>IF(AH470="","",Config!$B$9 + SUM($AH$2:AH470))</f>
        <v/>
      </c>
      <c r="AN470" s="15">
        <f>IF(AI470="","",Config!$B$9 + SUM($AI$2:AI470))</f>
        <v/>
      </c>
      <c r="AO470" s="16">
        <f>IF(P470="","",IF(P470&gt;0,1,0))</f>
        <v/>
      </c>
      <c r="AP470" s="16">
        <f>IF(Q470="","",IF(Q470&gt;0,1,0))</f>
        <v/>
      </c>
      <c r="AQ470" s="16">
        <f>IF(R470="","",IF(R470&gt;0,1,0))</f>
        <v/>
      </c>
      <c r="AR470" s="16">
        <f>IF(S470="","",IF(S470&gt;0,1,0))</f>
        <v/>
      </c>
      <c r="AS470" s="16">
        <f>IF(T470="","",IF(T470&gt;0,1,0))</f>
        <v/>
      </c>
      <c r="AT470" s="17">
        <f>IF(Z470="","",IF(AT469="",Z470,MAX(AT469,Z470)))</f>
        <v/>
      </c>
      <c r="AU470" s="17">
        <f>IF(AA470="","",IF(AU469="",AA470,MAX(AU469,AA470)))</f>
        <v/>
      </c>
      <c r="AV470" s="17">
        <f>IF(AB470="","",IF(AV469="",AB470,MAX(AV469,AB470)))</f>
        <v/>
      </c>
      <c r="AW470" s="17">
        <f>IF(AC470="","",IF(AW469="",AC470,MAX(AW469,AC470)))</f>
        <v/>
      </c>
      <c r="AX470" s="17">
        <f>IF(AD470="","",IF(AX469="",AD470,MAX(AX469,AD470)))</f>
        <v/>
      </c>
      <c r="AY470" s="17">
        <f>IF(Z470="","",AT470-Z470)</f>
        <v/>
      </c>
      <c r="AZ470" s="17">
        <f>IF(AA470="","",AU470-AA470)</f>
        <v/>
      </c>
      <c r="BA470" s="17">
        <f>IF(AB470="","",AV470-AB470)</f>
        <v/>
      </c>
      <c r="BB470" s="17">
        <f>IF(AC470="","",AW470-AC470)</f>
        <v/>
      </c>
      <c r="BC470" s="17">
        <f>IF(AD470="","",AX470-AD470)</f>
        <v/>
      </c>
      <c r="BD470" s="17">
        <f>IF(OR(AE470="",B470=""),"",SUMIFS($AE$2:AE470,$B$2:B470,B470))</f>
        <v/>
      </c>
      <c r="BE470" s="17">
        <f>IF(OR(AF470="",B470=""),"",SUMIFS($AF$2:AF470,$B$2:B470,B470))</f>
        <v/>
      </c>
      <c r="BF470" s="17">
        <f>IF(OR(AG470="",B470=""),"",SUMIFS($AG$2:AG470,$B$2:B470,B470))</f>
        <v/>
      </c>
      <c r="BG470" s="17">
        <f>IF(OR(AH470="",B470=""),"",SUMIFS($AH$2:AH470,$B$2:B470,B470))</f>
        <v/>
      </c>
      <c r="BH470" s="17">
        <f>IF(OR(AI470="",B470=""),"",SUMIFS($AI$2:AI470,$B$2:B470,B470))</f>
        <v/>
      </c>
      <c r="BI470" s="17">
        <f>IF(AJ470="","",IF(BI469="",AJ470,MAX(BI469,AJ470)))</f>
        <v/>
      </c>
      <c r="BJ470" s="17">
        <f>IF(AK470="","",IF(BJ469="",AK470,MAX(BJ469,AK470)))</f>
        <v/>
      </c>
      <c r="BK470" s="17">
        <f>IF(AL470="","",IF(BK469="",AL470,MAX(BK469,AL470)))</f>
        <v/>
      </c>
      <c r="BL470" s="17">
        <f>IF(AM470="","",IF(BL469="",AM470,MAX(BL469,AM470)))</f>
        <v/>
      </c>
      <c r="BM470" s="17">
        <f>IF(AN470="","",IF(BM469="",AN470,MAX(BM469,AN470)))</f>
        <v/>
      </c>
      <c r="BN470" s="17">
        <f>IF(AJ470="","",BI470-AJ470)</f>
        <v/>
      </c>
      <c r="BO470" s="17">
        <f>IF(AK470="","",BJ470-AK470)</f>
        <v/>
      </c>
      <c r="BP470" s="17">
        <f>IF(AL470="","",BK470-AL470)</f>
        <v/>
      </c>
      <c r="BQ470" s="17">
        <f>IF(AM470="","",BL470-AM470)</f>
        <v/>
      </c>
      <c r="BR470" s="17">
        <f>IF(AN470="","",BM470-AN470)</f>
        <v/>
      </c>
    </row>
    <row r="471">
      <c r="A471">
        <f>ROW()-1</f>
        <v/>
      </c>
      <c r="B471" s="9" t="n"/>
      <c r="C471" s="12" t="n"/>
      <c r="D471" s="11">
        <f>IF(B471="","",CHOOSE(WEEKDAY(B471,2),"Lu","Ma","Mi","Jo","Vi","Sa","Du"))</f>
        <v/>
      </c>
      <c r="E471" s="11">
        <f>IF(OR(B471="",C471=""),"",IF(OR(WEEKDAY(B471,2)=1,WEEKDAY(B471,2)=5),"D",IF(AND(C471&gt;=TIME(15,30,0),C471&lt;TIME(16,30,0)),"C",IF(AND(AND(WEEKDAY(B471,2)&gt;=2,WEEKDAY(B471,2)&lt;=4),C471&gt;=TIME(16,35,0),C471&lt;TIME(17,0,0)),"A1",IF(AND(AND(WEEKDAY(B471,2)&gt;=2,WEEKDAY(B471,2)&lt;=4),C471&gt;=TIME(17,0,0),C471&lt;TIME(18,0,0)),"A2",IF(AND(AND(WEEKDAY(B471,2)&gt;=2,WEEKDAY(B471,2)&lt;=4),C471&gt;=TIME(18,0,0),C471&lt;TIME(19,0,0)),"A3",IF(AND(AND(WEEKDAY(B471,2)&gt;=2,WEEKDAY(B471,2)&lt;=4),C471&gt;=TIME(22,0,0),C471&lt;TIME(22,45,0)),"B","Other")))))))</f>
        <v/>
      </c>
      <c r="F471" s="12" t="n"/>
      <c r="G471" s="12" t="n"/>
      <c r="H471" s="12" t="n"/>
      <c r="I471" s="12" t="n"/>
      <c r="J471" s="13" t="n"/>
      <c r="K471" s="13" t="n"/>
      <c r="L471" s="13" t="n"/>
      <c r="M471" s="13" t="n"/>
      <c r="N471" s="12" t="n"/>
      <c r="O471" s="12" t="n"/>
      <c r="P471" s="14">
        <f>IF(N471="","",IF(N471="SL",-1,K471/J471))</f>
        <v/>
      </c>
      <c r="Q471" s="14">
        <f>IF(N471="","",IF(OR(N471="SL",N471="TP0"),-1,L471/J471))</f>
        <v/>
      </c>
      <c r="R471" s="14">
        <f>IF(N471="","",IF(N471="TP2",M471/J471,-1))</f>
        <v/>
      </c>
      <c r="S471" s="14">
        <f>IF(N471="","",IF(N471="SL",-1,IF(N471="TP0",0.5*K471/J471,0.5*(K471+L471)/J471)))</f>
        <v/>
      </c>
      <c r="T471" s="14">
        <f>IF(N471="","",IF(N471="SL",-1,IF(N471="TP0",0.5*K471/J471-0.5,0.5*(K471+L471)/J471)))</f>
        <v/>
      </c>
      <c r="U471" s="15">
        <f>IF(P471="","",P471*J471/100*Config!$B$4)</f>
        <v/>
      </c>
      <c r="V471" s="15">
        <f>IF(Q471="","",Q471*J471/100*Config!$B$4)</f>
        <v/>
      </c>
      <c r="W471" s="15">
        <f>IF(R471="","",R471*J471/100*Config!$B$4)</f>
        <v/>
      </c>
      <c r="X471" s="15">
        <f>IF(S471="","",S471*J471/100*Config!$B$4)</f>
        <v/>
      </c>
      <c r="Y471" s="15">
        <f>IF(T471="","",T471*J471/100*Config!$B$4)</f>
        <v/>
      </c>
      <c r="Z471" s="15">
        <f>IF(U471="","",Config!$B$4 + SUM($U$2:U471))</f>
        <v/>
      </c>
      <c r="AA471" s="15">
        <f>IF(V471="","",Config!$B$4 + SUM($V$2:V471))</f>
        <v/>
      </c>
      <c r="AB471" s="15">
        <f>IF(W471="","",Config!$B$4 + SUM($W$2:W471))</f>
        <v/>
      </c>
      <c r="AC471" s="15">
        <f>IF(X471="","",Config!$B$4 + SUM($X$2:X471))</f>
        <v/>
      </c>
      <c r="AD471" s="15">
        <f>IF(Y471="","",Config!$B$4 + SUM($Y$2:Y471))</f>
        <v/>
      </c>
      <c r="AE471" s="15">
        <f>IF(P471="","",P471*J471/100*Config!$B$11)</f>
        <v/>
      </c>
      <c r="AF471" s="15">
        <f>IF(Q471="","",Q471*J471/100*Config!$B$11)</f>
        <v/>
      </c>
      <c r="AG471" s="15">
        <f>IF(R471="","",R471*J471/100*Config!$B$11)</f>
        <v/>
      </c>
      <c r="AH471" s="15">
        <f>IF(S471="","",S471*J471/100*Config!$B$11)</f>
        <v/>
      </c>
      <c r="AI471" s="15">
        <f>IF(T471="","",T471*J471/100*Config!$B$11)</f>
        <v/>
      </c>
      <c r="AJ471" s="15">
        <f>IF(AE471="","",Config!$B$9 + SUM($AE$2:AE471))</f>
        <v/>
      </c>
      <c r="AK471" s="15">
        <f>IF(AF471="","",Config!$B$9 + SUM($AF$2:AF471))</f>
        <v/>
      </c>
      <c r="AL471" s="15">
        <f>IF(AG471="","",Config!$B$9 + SUM($AG$2:AG471))</f>
        <v/>
      </c>
      <c r="AM471" s="15">
        <f>IF(AH471="","",Config!$B$9 + SUM($AH$2:AH471))</f>
        <v/>
      </c>
      <c r="AN471" s="15">
        <f>IF(AI471="","",Config!$B$9 + SUM($AI$2:AI471))</f>
        <v/>
      </c>
      <c r="AO471" s="16">
        <f>IF(P471="","",IF(P471&gt;0,1,0))</f>
        <v/>
      </c>
      <c r="AP471" s="16">
        <f>IF(Q471="","",IF(Q471&gt;0,1,0))</f>
        <v/>
      </c>
      <c r="AQ471" s="16">
        <f>IF(R471="","",IF(R471&gt;0,1,0))</f>
        <v/>
      </c>
      <c r="AR471" s="16">
        <f>IF(S471="","",IF(S471&gt;0,1,0))</f>
        <v/>
      </c>
      <c r="AS471" s="16">
        <f>IF(T471="","",IF(T471&gt;0,1,0))</f>
        <v/>
      </c>
      <c r="AT471" s="17">
        <f>IF(Z471="","",IF(AT470="",Z471,MAX(AT470,Z471)))</f>
        <v/>
      </c>
      <c r="AU471" s="17">
        <f>IF(AA471="","",IF(AU470="",AA471,MAX(AU470,AA471)))</f>
        <v/>
      </c>
      <c r="AV471" s="17">
        <f>IF(AB471="","",IF(AV470="",AB471,MAX(AV470,AB471)))</f>
        <v/>
      </c>
      <c r="AW471" s="17">
        <f>IF(AC471="","",IF(AW470="",AC471,MAX(AW470,AC471)))</f>
        <v/>
      </c>
      <c r="AX471" s="17">
        <f>IF(AD471="","",IF(AX470="",AD471,MAX(AX470,AD471)))</f>
        <v/>
      </c>
      <c r="AY471" s="17">
        <f>IF(Z471="","",AT471-Z471)</f>
        <v/>
      </c>
      <c r="AZ471" s="17">
        <f>IF(AA471="","",AU471-AA471)</f>
        <v/>
      </c>
      <c r="BA471" s="17">
        <f>IF(AB471="","",AV471-AB471)</f>
        <v/>
      </c>
      <c r="BB471" s="17">
        <f>IF(AC471="","",AW471-AC471)</f>
        <v/>
      </c>
      <c r="BC471" s="17">
        <f>IF(AD471="","",AX471-AD471)</f>
        <v/>
      </c>
      <c r="BD471" s="17">
        <f>IF(OR(AE471="",B471=""),"",SUMIFS($AE$2:AE471,$B$2:B471,B471))</f>
        <v/>
      </c>
      <c r="BE471" s="17">
        <f>IF(OR(AF471="",B471=""),"",SUMIFS($AF$2:AF471,$B$2:B471,B471))</f>
        <v/>
      </c>
      <c r="BF471" s="17">
        <f>IF(OR(AG471="",B471=""),"",SUMIFS($AG$2:AG471,$B$2:B471,B471))</f>
        <v/>
      </c>
      <c r="BG471" s="17">
        <f>IF(OR(AH471="",B471=""),"",SUMIFS($AH$2:AH471,$B$2:B471,B471))</f>
        <v/>
      </c>
      <c r="BH471" s="17">
        <f>IF(OR(AI471="",B471=""),"",SUMIFS($AI$2:AI471,$B$2:B471,B471))</f>
        <v/>
      </c>
      <c r="BI471" s="17">
        <f>IF(AJ471="","",IF(BI470="",AJ471,MAX(BI470,AJ471)))</f>
        <v/>
      </c>
      <c r="BJ471" s="17">
        <f>IF(AK471="","",IF(BJ470="",AK471,MAX(BJ470,AK471)))</f>
        <v/>
      </c>
      <c r="BK471" s="17">
        <f>IF(AL471="","",IF(BK470="",AL471,MAX(BK470,AL471)))</f>
        <v/>
      </c>
      <c r="BL471" s="17">
        <f>IF(AM471="","",IF(BL470="",AM471,MAX(BL470,AM471)))</f>
        <v/>
      </c>
      <c r="BM471" s="17">
        <f>IF(AN471="","",IF(BM470="",AN471,MAX(BM470,AN471)))</f>
        <v/>
      </c>
      <c r="BN471" s="17">
        <f>IF(AJ471="","",BI471-AJ471)</f>
        <v/>
      </c>
      <c r="BO471" s="17">
        <f>IF(AK471="","",BJ471-AK471)</f>
        <v/>
      </c>
      <c r="BP471" s="17">
        <f>IF(AL471="","",BK471-AL471)</f>
        <v/>
      </c>
      <c r="BQ471" s="17">
        <f>IF(AM471="","",BL471-AM471)</f>
        <v/>
      </c>
      <c r="BR471" s="17">
        <f>IF(AN471="","",BM471-AN471)</f>
        <v/>
      </c>
    </row>
    <row r="472">
      <c r="A472">
        <f>ROW()-1</f>
        <v/>
      </c>
      <c r="B472" s="9" t="n"/>
      <c r="C472" s="12" t="n"/>
      <c r="D472" s="11">
        <f>IF(B472="","",CHOOSE(WEEKDAY(B472,2),"Lu","Ma","Mi","Jo","Vi","Sa","Du"))</f>
        <v/>
      </c>
      <c r="E472" s="11">
        <f>IF(OR(B472="",C472=""),"",IF(OR(WEEKDAY(B472,2)=1,WEEKDAY(B472,2)=5),"D",IF(AND(C472&gt;=TIME(15,30,0),C472&lt;TIME(16,30,0)),"C",IF(AND(AND(WEEKDAY(B472,2)&gt;=2,WEEKDAY(B472,2)&lt;=4),C472&gt;=TIME(16,35,0),C472&lt;TIME(17,0,0)),"A1",IF(AND(AND(WEEKDAY(B472,2)&gt;=2,WEEKDAY(B472,2)&lt;=4),C472&gt;=TIME(17,0,0),C472&lt;TIME(18,0,0)),"A2",IF(AND(AND(WEEKDAY(B472,2)&gt;=2,WEEKDAY(B472,2)&lt;=4),C472&gt;=TIME(18,0,0),C472&lt;TIME(19,0,0)),"A3",IF(AND(AND(WEEKDAY(B472,2)&gt;=2,WEEKDAY(B472,2)&lt;=4),C472&gt;=TIME(22,0,0),C472&lt;TIME(22,45,0)),"B","Other")))))))</f>
        <v/>
      </c>
      <c r="F472" s="12" t="n"/>
      <c r="G472" s="12" t="n"/>
      <c r="H472" s="12" t="n"/>
      <c r="I472" s="12" t="n"/>
      <c r="J472" s="13" t="n"/>
      <c r="K472" s="13" t="n"/>
      <c r="L472" s="13" t="n"/>
      <c r="M472" s="13" t="n"/>
      <c r="N472" s="12" t="n"/>
      <c r="O472" s="12" t="n"/>
      <c r="P472" s="14">
        <f>IF(N472="","",IF(N472="SL",-1,K472/J472))</f>
        <v/>
      </c>
      <c r="Q472" s="14">
        <f>IF(N472="","",IF(OR(N472="SL",N472="TP0"),-1,L472/J472))</f>
        <v/>
      </c>
      <c r="R472" s="14">
        <f>IF(N472="","",IF(N472="TP2",M472/J472,-1))</f>
        <v/>
      </c>
      <c r="S472" s="14">
        <f>IF(N472="","",IF(N472="SL",-1,IF(N472="TP0",0.5*K472/J472,0.5*(K472+L472)/J472)))</f>
        <v/>
      </c>
      <c r="T472" s="14">
        <f>IF(N472="","",IF(N472="SL",-1,IF(N472="TP0",0.5*K472/J472-0.5,0.5*(K472+L472)/J472)))</f>
        <v/>
      </c>
      <c r="U472" s="15">
        <f>IF(P472="","",P472*J472/100*Config!$B$4)</f>
        <v/>
      </c>
      <c r="V472" s="15">
        <f>IF(Q472="","",Q472*J472/100*Config!$B$4)</f>
        <v/>
      </c>
      <c r="W472" s="15">
        <f>IF(R472="","",R472*J472/100*Config!$B$4)</f>
        <v/>
      </c>
      <c r="X472" s="15">
        <f>IF(S472="","",S472*J472/100*Config!$B$4)</f>
        <v/>
      </c>
      <c r="Y472" s="15">
        <f>IF(T472="","",T472*J472/100*Config!$B$4)</f>
        <v/>
      </c>
      <c r="Z472" s="15">
        <f>IF(U472="","",Config!$B$4 + SUM($U$2:U472))</f>
        <v/>
      </c>
      <c r="AA472" s="15">
        <f>IF(V472="","",Config!$B$4 + SUM($V$2:V472))</f>
        <v/>
      </c>
      <c r="AB472" s="15">
        <f>IF(W472="","",Config!$B$4 + SUM($W$2:W472))</f>
        <v/>
      </c>
      <c r="AC472" s="15">
        <f>IF(X472="","",Config!$B$4 + SUM($X$2:X472))</f>
        <v/>
      </c>
      <c r="AD472" s="15">
        <f>IF(Y472="","",Config!$B$4 + SUM($Y$2:Y472))</f>
        <v/>
      </c>
      <c r="AE472" s="15">
        <f>IF(P472="","",P472*J472/100*Config!$B$11)</f>
        <v/>
      </c>
      <c r="AF472" s="15">
        <f>IF(Q472="","",Q472*J472/100*Config!$B$11)</f>
        <v/>
      </c>
      <c r="AG472" s="15">
        <f>IF(R472="","",R472*J472/100*Config!$B$11)</f>
        <v/>
      </c>
      <c r="AH472" s="15">
        <f>IF(S472="","",S472*J472/100*Config!$B$11)</f>
        <v/>
      </c>
      <c r="AI472" s="15">
        <f>IF(T472="","",T472*J472/100*Config!$B$11)</f>
        <v/>
      </c>
      <c r="AJ472" s="15">
        <f>IF(AE472="","",Config!$B$9 + SUM($AE$2:AE472))</f>
        <v/>
      </c>
      <c r="AK472" s="15">
        <f>IF(AF472="","",Config!$B$9 + SUM($AF$2:AF472))</f>
        <v/>
      </c>
      <c r="AL472" s="15">
        <f>IF(AG472="","",Config!$B$9 + SUM($AG$2:AG472))</f>
        <v/>
      </c>
      <c r="AM472" s="15">
        <f>IF(AH472="","",Config!$B$9 + SUM($AH$2:AH472))</f>
        <v/>
      </c>
      <c r="AN472" s="15">
        <f>IF(AI472="","",Config!$B$9 + SUM($AI$2:AI472))</f>
        <v/>
      </c>
      <c r="AO472" s="16">
        <f>IF(P472="","",IF(P472&gt;0,1,0))</f>
        <v/>
      </c>
      <c r="AP472" s="16">
        <f>IF(Q472="","",IF(Q472&gt;0,1,0))</f>
        <v/>
      </c>
      <c r="AQ472" s="16">
        <f>IF(R472="","",IF(R472&gt;0,1,0))</f>
        <v/>
      </c>
      <c r="AR472" s="16">
        <f>IF(S472="","",IF(S472&gt;0,1,0))</f>
        <v/>
      </c>
      <c r="AS472" s="16">
        <f>IF(T472="","",IF(T472&gt;0,1,0))</f>
        <v/>
      </c>
      <c r="AT472" s="17">
        <f>IF(Z472="","",IF(AT471="",Z472,MAX(AT471,Z472)))</f>
        <v/>
      </c>
      <c r="AU472" s="17">
        <f>IF(AA472="","",IF(AU471="",AA472,MAX(AU471,AA472)))</f>
        <v/>
      </c>
      <c r="AV472" s="17">
        <f>IF(AB472="","",IF(AV471="",AB472,MAX(AV471,AB472)))</f>
        <v/>
      </c>
      <c r="AW472" s="17">
        <f>IF(AC472="","",IF(AW471="",AC472,MAX(AW471,AC472)))</f>
        <v/>
      </c>
      <c r="AX472" s="17">
        <f>IF(AD472="","",IF(AX471="",AD472,MAX(AX471,AD472)))</f>
        <v/>
      </c>
      <c r="AY472" s="17">
        <f>IF(Z472="","",AT472-Z472)</f>
        <v/>
      </c>
      <c r="AZ472" s="17">
        <f>IF(AA472="","",AU472-AA472)</f>
        <v/>
      </c>
      <c r="BA472" s="17">
        <f>IF(AB472="","",AV472-AB472)</f>
        <v/>
      </c>
      <c r="BB472" s="17">
        <f>IF(AC472="","",AW472-AC472)</f>
        <v/>
      </c>
      <c r="BC472" s="17">
        <f>IF(AD472="","",AX472-AD472)</f>
        <v/>
      </c>
      <c r="BD472" s="17">
        <f>IF(OR(AE472="",B472=""),"",SUMIFS($AE$2:AE472,$B$2:B472,B472))</f>
        <v/>
      </c>
      <c r="BE472" s="17">
        <f>IF(OR(AF472="",B472=""),"",SUMIFS($AF$2:AF472,$B$2:B472,B472))</f>
        <v/>
      </c>
      <c r="BF472" s="17">
        <f>IF(OR(AG472="",B472=""),"",SUMIFS($AG$2:AG472,$B$2:B472,B472))</f>
        <v/>
      </c>
      <c r="BG472" s="17">
        <f>IF(OR(AH472="",B472=""),"",SUMIFS($AH$2:AH472,$B$2:B472,B472))</f>
        <v/>
      </c>
      <c r="BH472" s="17">
        <f>IF(OR(AI472="",B472=""),"",SUMIFS($AI$2:AI472,$B$2:B472,B472))</f>
        <v/>
      </c>
      <c r="BI472" s="17">
        <f>IF(AJ472="","",IF(BI471="",AJ472,MAX(BI471,AJ472)))</f>
        <v/>
      </c>
      <c r="BJ472" s="17">
        <f>IF(AK472="","",IF(BJ471="",AK472,MAX(BJ471,AK472)))</f>
        <v/>
      </c>
      <c r="BK472" s="17">
        <f>IF(AL472="","",IF(BK471="",AL472,MAX(BK471,AL472)))</f>
        <v/>
      </c>
      <c r="BL472" s="17">
        <f>IF(AM472="","",IF(BL471="",AM472,MAX(BL471,AM472)))</f>
        <v/>
      </c>
      <c r="BM472" s="17">
        <f>IF(AN472="","",IF(BM471="",AN472,MAX(BM471,AN472)))</f>
        <v/>
      </c>
      <c r="BN472" s="17">
        <f>IF(AJ472="","",BI472-AJ472)</f>
        <v/>
      </c>
      <c r="BO472" s="17">
        <f>IF(AK472="","",BJ472-AK472)</f>
        <v/>
      </c>
      <c r="BP472" s="17">
        <f>IF(AL472="","",BK472-AL472)</f>
        <v/>
      </c>
      <c r="BQ472" s="17">
        <f>IF(AM472="","",BL472-AM472)</f>
        <v/>
      </c>
      <c r="BR472" s="17">
        <f>IF(AN472="","",BM472-AN472)</f>
        <v/>
      </c>
    </row>
    <row r="473">
      <c r="A473">
        <f>ROW()-1</f>
        <v/>
      </c>
      <c r="B473" s="9" t="n"/>
      <c r="C473" s="12" t="n"/>
      <c r="D473" s="11">
        <f>IF(B473="","",CHOOSE(WEEKDAY(B473,2),"Lu","Ma","Mi","Jo","Vi","Sa","Du"))</f>
        <v/>
      </c>
      <c r="E473" s="11">
        <f>IF(OR(B473="",C473=""),"",IF(OR(WEEKDAY(B473,2)=1,WEEKDAY(B473,2)=5),"D",IF(AND(C473&gt;=TIME(15,30,0),C473&lt;TIME(16,30,0)),"C",IF(AND(AND(WEEKDAY(B473,2)&gt;=2,WEEKDAY(B473,2)&lt;=4),C473&gt;=TIME(16,35,0),C473&lt;TIME(17,0,0)),"A1",IF(AND(AND(WEEKDAY(B473,2)&gt;=2,WEEKDAY(B473,2)&lt;=4),C473&gt;=TIME(17,0,0),C473&lt;TIME(18,0,0)),"A2",IF(AND(AND(WEEKDAY(B473,2)&gt;=2,WEEKDAY(B473,2)&lt;=4),C473&gt;=TIME(18,0,0),C473&lt;TIME(19,0,0)),"A3",IF(AND(AND(WEEKDAY(B473,2)&gt;=2,WEEKDAY(B473,2)&lt;=4),C473&gt;=TIME(22,0,0),C473&lt;TIME(22,45,0)),"B","Other")))))))</f>
        <v/>
      </c>
      <c r="F473" s="12" t="n"/>
      <c r="G473" s="12" t="n"/>
      <c r="H473" s="12" t="n"/>
      <c r="I473" s="12" t="n"/>
      <c r="J473" s="13" t="n"/>
      <c r="K473" s="13" t="n"/>
      <c r="L473" s="13" t="n"/>
      <c r="M473" s="13" t="n"/>
      <c r="N473" s="12" t="n"/>
      <c r="O473" s="12" t="n"/>
      <c r="P473" s="14">
        <f>IF(N473="","",IF(N473="SL",-1,K473/J473))</f>
        <v/>
      </c>
      <c r="Q473" s="14">
        <f>IF(N473="","",IF(OR(N473="SL",N473="TP0"),-1,L473/J473))</f>
        <v/>
      </c>
      <c r="R473" s="14">
        <f>IF(N473="","",IF(N473="TP2",M473/J473,-1))</f>
        <v/>
      </c>
      <c r="S473" s="14">
        <f>IF(N473="","",IF(N473="SL",-1,IF(N473="TP0",0.5*K473/J473,0.5*(K473+L473)/J473)))</f>
        <v/>
      </c>
      <c r="T473" s="14">
        <f>IF(N473="","",IF(N473="SL",-1,IF(N473="TP0",0.5*K473/J473-0.5,0.5*(K473+L473)/J473)))</f>
        <v/>
      </c>
      <c r="U473" s="15">
        <f>IF(P473="","",P473*J473/100*Config!$B$4)</f>
        <v/>
      </c>
      <c r="V473" s="15">
        <f>IF(Q473="","",Q473*J473/100*Config!$B$4)</f>
        <v/>
      </c>
      <c r="W473" s="15">
        <f>IF(R473="","",R473*J473/100*Config!$B$4)</f>
        <v/>
      </c>
      <c r="X473" s="15">
        <f>IF(S473="","",S473*J473/100*Config!$B$4)</f>
        <v/>
      </c>
      <c r="Y473" s="15">
        <f>IF(T473="","",T473*J473/100*Config!$B$4)</f>
        <v/>
      </c>
      <c r="Z473" s="15">
        <f>IF(U473="","",Config!$B$4 + SUM($U$2:U473))</f>
        <v/>
      </c>
      <c r="AA473" s="15">
        <f>IF(V473="","",Config!$B$4 + SUM($V$2:V473))</f>
        <v/>
      </c>
      <c r="AB473" s="15">
        <f>IF(W473="","",Config!$B$4 + SUM($W$2:W473))</f>
        <v/>
      </c>
      <c r="AC473" s="15">
        <f>IF(X473="","",Config!$B$4 + SUM($X$2:X473))</f>
        <v/>
      </c>
      <c r="AD473" s="15">
        <f>IF(Y473="","",Config!$B$4 + SUM($Y$2:Y473))</f>
        <v/>
      </c>
      <c r="AE473" s="15">
        <f>IF(P473="","",P473*J473/100*Config!$B$11)</f>
        <v/>
      </c>
      <c r="AF473" s="15">
        <f>IF(Q473="","",Q473*J473/100*Config!$B$11)</f>
        <v/>
      </c>
      <c r="AG473" s="15">
        <f>IF(R473="","",R473*J473/100*Config!$B$11)</f>
        <v/>
      </c>
      <c r="AH473" s="15">
        <f>IF(S473="","",S473*J473/100*Config!$B$11)</f>
        <v/>
      </c>
      <c r="AI473" s="15">
        <f>IF(T473="","",T473*J473/100*Config!$B$11)</f>
        <v/>
      </c>
      <c r="AJ473" s="15">
        <f>IF(AE473="","",Config!$B$9 + SUM($AE$2:AE473))</f>
        <v/>
      </c>
      <c r="AK473" s="15">
        <f>IF(AF473="","",Config!$B$9 + SUM($AF$2:AF473))</f>
        <v/>
      </c>
      <c r="AL473" s="15">
        <f>IF(AG473="","",Config!$B$9 + SUM($AG$2:AG473))</f>
        <v/>
      </c>
      <c r="AM473" s="15">
        <f>IF(AH473="","",Config!$B$9 + SUM($AH$2:AH473))</f>
        <v/>
      </c>
      <c r="AN473" s="15">
        <f>IF(AI473="","",Config!$B$9 + SUM($AI$2:AI473))</f>
        <v/>
      </c>
      <c r="AO473" s="16">
        <f>IF(P473="","",IF(P473&gt;0,1,0))</f>
        <v/>
      </c>
      <c r="AP473" s="16">
        <f>IF(Q473="","",IF(Q473&gt;0,1,0))</f>
        <v/>
      </c>
      <c r="AQ473" s="16">
        <f>IF(R473="","",IF(R473&gt;0,1,0))</f>
        <v/>
      </c>
      <c r="AR473" s="16">
        <f>IF(S473="","",IF(S473&gt;0,1,0))</f>
        <v/>
      </c>
      <c r="AS473" s="16">
        <f>IF(T473="","",IF(T473&gt;0,1,0))</f>
        <v/>
      </c>
      <c r="AT473" s="17">
        <f>IF(Z473="","",IF(AT472="",Z473,MAX(AT472,Z473)))</f>
        <v/>
      </c>
      <c r="AU473" s="17">
        <f>IF(AA473="","",IF(AU472="",AA473,MAX(AU472,AA473)))</f>
        <v/>
      </c>
      <c r="AV473" s="17">
        <f>IF(AB473="","",IF(AV472="",AB473,MAX(AV472,AB473)))</f>
        <v/>
      </c>
      <c r="AW473" s="17">
        <f>IF(AC473="","",IF(AW472="",AC473,MAX(AW472,AC473)))</f>
        <v/>
      </c>
      <c r="AX473" s="17">
        <f>IF(AD473="","",IF(AX472="",AD473,MAX(AX472,AD473)))</f>
        <v/>
      </c>
      <c r="AY473" s="17">
        <f>IF(Z473="","",AT473-Z473)</f>
        <v/>
      </c>
      <c r="AZ473" s="17">
        <f>IF(AA473="","",AU473-AA473)</f>
        <v/>
      </c>
      <c r="BA473" s="17">
        <f>IF(AB473="","",AV473-AB473)</f>
        <v/>
      </c>
      <c r="BB473" s="17">
        <f>IF(AC473="","",AW473-AC473)</f>
        <v/>
      </c>
      <c r="BC473" s="17">
        <f>IF(AD473="","",AX473-AD473)</f>
        <v/>
      </c>
      <c r="BD473" s="17">
        <f>IF(OR(AE473="",B473=""),"",SUMIFS($AE$2:AE473,$B$2:B473,B473))</f>
        <v/>
      </c>
      <c r="BE473" s="17">
        <f>IF(OR(AF473="",B473=""),"",SUMIFS($AF$2:AF473,$B$2:B473,B473))</f>
        <v/>
      </c>
      <c r="BF473" s="17">
        <f>IF(OR(AG473="",B473=""),"",SUMIFS($AG$2:AG473,$B$2:B473,B473))</f>
        <v/>
      </c>
      <c r="BG473" s="17">
        <f>IF(OR(AH473="",B473=""),"",SUMIFS($AH$2:AH473,$B$2:B473,B473))</f>
        <v/>
      </c>
      <c r="BH473" s="17">
        <f>IF(OR(AI473="",B473=""),"",SUMIFS($AI$2:AI473,$B$2:B473,B473))</f>
        <v/>
      </c>
      <c r="BI473" s="17">
        <f>IF(AJ473="","",IF(BI472="",AJ473,MAX(BI472,AJ473)))</f>
        <v/>
      </c>
      <c r="BJ473" s="17">
        <f>IF(AK473="","",IF(BJ472="",AK473,MAX(BJ472,AK473)))</f>
        <v/>
      </c>
      <c r="BK473" s="17">
        <f>IF(AL473="","",IF(BK472="",AL473,MAX(BK472,AL473)))</f>
        <v/>
      </c>
      <c r="BL473" s="17">
        <f>IF(AM473="","",IF(BL472="",AM473,MAX(BL472,AM473)))</f>
        <v/>
      </c>
      <c r="BM473" s="17">
        <f>IF(AN473="","",IF(BM472="",AN473,MAX(BM472,AN473)))</f>
        <v/>
      </c>
      <c r="BN473" s="17">
        <f>IF(AJ473="","",BI473-AJ473)</f>
        <v/>
      </c>
      <c r="BO473" s="17">
        <f>IF(AK473="","",BJ473-AK473)</f>
        <v/>
      </c>
      <c r="BP473" s="17">
        <f>IF(AL473="","",BK473-AL473)</f>
        <v/>
      </c>
      <c r="BQ473" s="17">
        <f>IF(AM473="","",BL473-AM473)</f>
        <v/>
      </c>
      <c r="BR473" s="17">
        <f>IF(AN473="","",BM473-AN473)</f>
        <v/>
      </c>
    </row>
    <row r="474">
      <c r="A474">
        <f>ROW()-1</f>
        <v/>
      </c>
      <c r="B474" s="9" t="n"/>
      <c r="C474" s="12" t="n"/>
      <c r="D474" s="11">
        <f>IF(B474="","",CHOOSE(WEEKDAY(B474,2),"Lu","Ma","Mi","Jo","Vi","Sa","Du"))</f>
        <v/>
      </c>
      <c r="E474" s="11">
        <f>IF(OR(B474="",C474=""),"",IF(OR(WEEKDAY(B474,2)=1,WEEKDAY(B474,2)=5),"D",IF(AND(C474&gt;=TIME(15,30,0),C474&lt;TIME(16,30,0)),"C",IF(AND(AND(WEEKDAY(B474,2)&gt;=2,WEEKDAY(B474,2)&lt;=4),C474&gt;=TIME(16,35,0),C474&lt;TIME(17,0,0)),"A1",IF(AND(AND(WEEKDAY(B474,2)&gt;=2,WEEKDAY(B474,2)&lt;=4),C474&gt;=TIME(17,0,0),C474&lt;TIME(18,0,0)),"A2",IF(AND(AND(WEEKDAY(B474,2)&gt;=2,WEEKDAY(B474,2)&lt;=4),C474&gt;=TIME(18,0,0),C474&lt;TIME(19,0,0)),"A3",IF(AND(AND(WEEKDAY(B474,2)&gt;=2,WEEKDAY(B474,2)&lt;=4),C474&gt;=TIME(22,0,0),C474&lt;TIME(22,45,0)),"B","Other")))))))</f>
        <v/>
      </c>
      <c r="F474" s="12" t="n"/>
      <c r="G474" s="12" t="n"/>
      <c r="H474" s="12" t="n"/>
      <c r="I474" s="12" t="n"/>
      <c r="J474" s="13" t="n"/>
      <c r="K474" s="13" t="n"/>
      <c r="L474" s="13" t="n"/>
      <c r="M474" s="13" t="n"/>
      <c r="N474" s="12" t="n"/>
      <c r="O474" s="12" t="n"/>
      <c r="P474" s="14">
        <f>IF(N474="","",IF(N474="SL",-1,K474/J474))</f>
        <v/>
      </c>
      <c r="Q474" s="14">
        <f>IF(N474="","",IF(OR(N474="SL",N474="TP0"),-1,L474/J474))</f>
        <v/>
      </c>
      <c r="R474" s="14">
        <f>IF(N474="","",IF(N474="TP2",M474/J474,-1))</f>
        <v/>
      </c>
      <c r="S474" s="14">
        <f>IF(N474="","",IF(N474="SL",-1,IF(N474="TP0",0.5*K474/J474,0.5*(K474+L474)/J474)))</f>
        <v/>
      </c>
      <c r="T474" s="14">
        <f>IF(N474="","",IF(N474="SL",-1,IF(N474="TP0",0.5*K474/J474-0.5,0.5*(K474+L474)/J474)))</f>
        <v/>
      </c>
      <c r="U474" s="15">
        <f>IF(P474="","",P474*J474/100*Config!$B$4)</f>
        <v/>
      </c>
      <c r="V474" s="15">
        <f>IF(Q474="","",Q474*J474/100*Config!$B$4)</f>
        <v/>
      </c>
      <c r="W474" s="15">
        <f>IF(R474="","",R474*J474/100*Config!$B$4)</f>
        <v/>
      </c>
      <c r="X474" s="15">
        <f>IF(S474="","",S474*J474/100*Config!$B$4)</f>
        <v/>
      </c>
      <c r="Y474" s="15">
        <f>IF(T474="","",T474*J474/100*Config!$B$4)</f>
        <v/>
      </c>
      <c r="Z474" s="15">
        <f>IF(U474="","",Config!$B$4 + SUM($U$2:U474))</f>
        <v/>
      </c>
      <c r="AA474" s="15">
        <f>IF(V474="","",Config!$B$4 + SUM($V$2:V474))</f>
        <v/>
      </c>
      <c r="AB474" s="15">
        <f>IF(W474="","",Config!$B$4 + SUM($W$2:W474))</f>
        <v/>
      </c>
      <c r="AC474" s="15">
        <f>IF(X474="","",Config!$B$4 + SUM($X$2:X474))</f>
        <v/>
      </c>
      <c r="AD474" s="15">
        <f>IF(Y474="","",Config!$B$4 + SUM($Y$2:Y474))</f>
        <v/>
      </c>
      <c r="AE474" s="15">
        <f>IF(P474="","",P474*J474/100*Config!$B$11)</f>
        <v/>
      </c>
      <c r="AF474" s="15">
        <f>IF(Q474="","",Q474*J474/100*Config!$B$11)</f>
        <v/>
      </c>
      <c r="AG474" s="15">
        <f>IF(R474="","",R474*J474/100*Config!$B$11)</f>
        <v/>
      </c>
      <c r="AH474" s="15">
        <f>IF(S474="","",S474*J474/100*Config!$B$11)</f>
        <v/>
      </c>
      <c r="AI474" s="15">
        <f>IF(T474="","",T474*J474/100*Config!$B$11)</f>
        <v/>
      </c>
      <c r="AJ474" s="15">
        <f>IF(AE474="","",Config!$B$9 + SUM($AE$2:AE474))</f>
        <v/>
      </c>
      <c r="AK474" s="15">
        <f>IF(AF474="","",Config!$B$9 + SUM($AF$2:AF474))</f>
        <v/>
      </c>
      <c r="AL474" s="15">
        <f>IF(AG474="","",Config!$B$9 + SUM($AG$2:AG474))</f>
        <v/>
      </c>
      <c r="AM474" s="15">
        <f>IF(AH474="","",Config!$B$9 + SUM($AH$2:AH474))</f>
        <v/>
      </c>
      <c r="AN474" s="15">
        <f>IF(AI474="","",Config!$B$9 + SUM($AI$2:AI474))</f>
        <v/>
      </c>
      <c r="AO474" s="16">
        <f>IF(P474="","",IF(P474&gt;0,1,0))</f>
        <v/>
      </c>
      <c r="AP474" s="16">
        <f>IF(Q474="","",IF(Q474&gt;0,1,0))</f>
        <v/>
      </c>
      <c r="AQ474" s="16">
        <f>IF(R474="","",IF(R474&gt;0,1,0))</f>
        <v/>
      </c>
      <c r="AR474" s="16">
        <f>IF(S474="","",IF(S474&gt;0,1,0))</f>
        <v/>
      </c>
      <c r="AS474" s="16">
        <f>IF(T474="","",IF(T474&gt;0,1,0))</f>
        <v/>
      </c>
      <c r="AT474" s="17">
        <f>IF(Z474="","",IF(AT473="",Z474,MAX(AT473,Z474)))</f>
        <v/>
      </c>
      <c r="AU474" s="17">
        <f>IF(AA474="","",IF(AU473="",AA474,MAX(AU473,AA474)))</f>
        <v/>
      </c>
      <c r="AV474" s="17">
        <f>IF(AB474="","",IF(AV473="",AB474,MAX(AV473,AB474)))</f>
        <v/>
      </c>
      <c r="AW474" s="17">
        <f>IF(AC474="","",IF(AW473="",AC474,MAX(AW473,AC474)))</f>
        <v/>
      </c>
      <c r="AX474" s="17">
        <f>IF(AD474="","",IF(AX473="",AD474,MAX(AX473,AD474)))</f>
        <v/>
      </c>
      <c r="AY474" s="17">
        <f>IF(Z474="","",AT474-Z474)</f>
        <v/>
      </c>
      <c r="AZ474" s="17">
        <f>IF(AA474="","",AU474-AA474)</f>
        <v/>
      </c>
      <c r="BA474" s="17">
        <f>IF(AB474="","",AV474-AB474)</f>
        <v/>
      </c>
      <c r="BB474" s="17">
        <f>IF(AC474="","",AW474-AC474)</f>
        <v/>
      </c>
      <c r="BC474" s="17">
        <f>IF(AD474="","",AX474-AD474)</f>
        <v/>
      </c>
      <c r="BD474" s="17">
        <f>IF(OR(AE474="",B474=""),"",SUMIFS($AE$2:AE474,$B$2:B474,B474))</f>
        <v/>
      </c>
      <c r="BE474" s="17">
        <f>IF(OR(AF474="",B474=""),"",SUMIFS($AF$2:AF474,$B$2:B474,B474))</f>
        <v/>
      </c>
      <c r="BF474" s="17">
        <f>IF(OR(AG474="",B474=""),"",SUMIFS($AG$2:AG474,$B$2:B474,B474))</f>
        <v/>
      </c>
      <c r="BG474" s="17">
        <f>IF(OR(AH474="",B474=""),"",SUMIFS($AH$2:AH474,$B$2:B474,B474))</f>
        <v/>
      </c>
      <c r="BH474" s="17">
        <f>IF(OR(AI474="",B474=""),"",SUMIFS($AI$2:AI474,$B$2:B474,B474))</f>
        <v/>
      </c>
      <c r="BI474" s="17">
        <f>IF(AJ474="","",IF(BI473="",AJ474,MAX(BI473,AJ474)))</f>
        <v/>
      </c>
      <c r="BJ474" s="17">
        <f>IF(AK474="","",IF(BJ473="",AK474,MAX(BJ473,AK474)))</f>
        <v/>
      </c>
      <c r="BK474" s="17">
        <f>IF(AL474="","",IF(BK473="",AL474,MAX(BK473,AL474)))</f>
        <v/>
      </c>
      <c r="BL474" s="17">
        <f>IF(AM474="","",IF(BL473="",AM474,MAX(BL473,AM474)))</f>
        <v/>
      </c>
      <c r="BM474" s="17">
        <f>IF(AN474="","",IF(BM473="",AN474,MAX(BM473,AN474)))</f>
        <v/>
      </c>
      <c r="BN474" s="17">
        <f>IF(AJ474="","",BI474-AJ474)</f>
        <v/>
      </c>
      <c r="BO474" s="17">
        <f>IF(AK474="","",BJ474-AK474)</f>
        <v/>
      </c>
      <c r="BP474" s="17">
        <f>IF(AL474="","",BK474-AL474)</f>
        <v/>
      </c>
      <c r="BQ474" s="17">
        <f>IF(AM474="","",BL474-AM474)</f>
        <v/>
      </c>
      <c r="BR474" s="17">
        <f>IF(AN474="","",BM474-AN474)</f>
        <v/>
      </c>
    </row>
    <row r="475">
      <c r="A475">
        <f>ROW()-1</f>
        <v/>
      </c>
      <c r="B475" s="9" t="n"/>
      <c r="C475" s="12" t="n"/>
      <c r="D475" s="11">
        <f>IF(B475="","",CHOOSE(WEEKDAY(B475,2),"Lu","Ma","Mi","Jo","Vi","Sa","Du"))</f>
        <v/>
      </c>
      <c r="E475" s="11">
        <f>IF(OR(B475="",C475=""),"",IF(OR(WEEKDAY(B475,2)=1,WEEKDAY(B475,2)=5),"D",IF(AND(C475&gt;=TIME(15,30,0),C475&lt;TIME(16,30,0)),"C",IF(AND(AND(WEEKDAY(B475,2)&gt;=2,WEEKDAY(B475,2)&lt;=4),C475&gt;=TIME(16,35,0),C475&lt;TIME(17,0,0)),"A1",IF(AND(AND(WEEKDAY(B475,2)&gt;=2,WEEKDAY(B475,2)&lt;=4),C475&gt;=TIME(17,0,0),C475&lt;TIME(18,0,0)),"A2",IF(AND(AND(WEEKDAY(B475,2)&gt;=2,WEEKDAY(B475,2)&lt;=4),C475&gt;=TIME(18,0,0),C475&lt;TIME(19,0,0)),"A3",IF(AND(AND(WEEKDAY(B475,2)&gt;=2,WEEKDAY(B475,2)&lt;=4),C475&gt;=TIME(22,0,0),C475&lt;TIME(22,45,0)),"B","Other")))))))</f>
        <v/>
      </c>
      <c r="F475" s="12" t="n"/>
      <c r="G475" s="12" t="n"/>
      <c r="H475" s="12" t="n"/>
      <c r="I475" s="12" t="n"/>
      <c r="J475" s="13" t="n"/>
      <c r="K475" s="13" t="n"/>
      <c r="L475" s="13" t="n"/>
      <c r="M475" s="13" t="n"/>
      <c r="N475" s="12" t="n"/>
      <c r="O475" s="12" t="n"/>
      <c r="P475" s="14">
        <f>IF(N475="","",IF(N475="SL",-1,K475/J475))</f>
        <v/>
      </c>
      <c r="Q475" s="14">
        <f>IF(N475="","",IF(OR(N475="SL",N475="TP0"),-1,L475/J475))</f>
        <v/>
      </c>
      <c r="R475" s="14">
        <f>IF(N475="","",IF(N475="TP2",M475/J475,-1))</f>
        <v/>
      </c>
      <c r="S475" s="14">
        <f>IF(N475="","",IF(N475="SL",-1,IF(N475="TP0",0.5*K475/J475,0.5*(K475+L475)/J475)))</f>
        <v/>
      </c>
      <c r="T475" s="14">
        <f>IF(N475="","",IF(N475="SL",-1,IF(N475="TP0",0.5*K475/J475-0.5,0.5*(K475+L475)/J475)))</f>
        <v/>
      </c>
      <c r="U475" s="15">
        <f>IF(P475="","",P475*J475/100*Config!$B$4)</f>
        <v/>
      </c>
      <c r="V475" s="15">
        <f>IF(Q475="","",Q475*J475/100*Config!$B$4)</f>
        <v/>
      </c>
      <c r="W475" s="15">
        <f>IF(R475="","",R475*J475/100*Config!$B$4)</f>
        <v/>
      </c>
      <c r="X475" s="15">
        <f>IF(S475="","",S475*J475/100*Config!$B$4)</f>
        <v/>
      </c>
      <c r="Y475" s="15">
        <f>IF(T475="","",T475*J475/100*Config!$B$4)</f>
        <v/>
      </c>
      <c r="Z475" s="15">
        <f>IF(U475="","",Config!$B$4 + SUM($U$2:U475))</f>
        <v/>
      </c>
      <c r="AA475" s="15">
        <f>IF(V475="","",Config!$B$4 + SUM($V$2:V475))</f>
        <v/>
      </c>
      <c r="AB475" s="15">
        <f>IF(W475="","",Config!$B$4 + SUM($W$2:W475))</f>
        <v/>
      </c>
      <c r="AC475" s="15">
        <f>IF(X475="","",Config!$B$4 + SUM($X$2:X475))</f>
        <v/>
      </c>
      <c r="AD475" s="15">
        <f>IF(Y475="","",Config!$B$4 + SUM($Y$2:Y475))</f>
        <v/>
      </c>
      <c r="AE475" s="15">
        <f>IF(P475="","",P475*J475/100*Config!$B$11)</f>
        <v/>
      </c>
      <c r="AF475" s="15">
        <f>IF(Q475="","",Q475*J475/100*Config!$B$11)</f>
        <v/>
      </c>
      <c r="AG475" s="15">
        <f>IF(R475="","",R475*J475/100*Config!$B$11)</f>
        <v/>
      </c>
      <c r="AH475" s="15">
        <f>IF(S475="","",S475*J475/100*Config!$B$11)</f>
        <v/>
      </c>
      <c r="AI475" s="15">
        <f>IF(T475="","",T475*J475/100*Config!$B$11)</f>
        <v/>
      </c>
      <c r="AJ475" s="15">
        <f>IF(AE475="","",Config!$B$9 + SUM($AE$2:AE475))</f>
        <v/>
      </c>
      <c r="AK475" s="15">
        <f>IF(AF475="","",Config!$B$9 + SUM($AF$2:AF475))</f>
        <v/>
      </c>
      <c r="AL475" s="15">
        <f>IF(AG475="","",Config!$B$9 + SUM($AG$2:AG475))</f>
        <v/>
      </c>
      <c r="AM475" s="15">
        <f>IF(AH475="","",Config!$B$9 + SUM($AH$2:AH475))</f>
        <v/>
      </c>
      <c r="AN475" s="15">
        <f>IF(AI475="","",Config!$B$9 + SUM($AI$2:AI475))</f>
        <v/>
      </c>
      <c r="AO475" s="16">
        <f>IF(P475="","",IF(P475&gt;0,1,0))</f>
        <v/>
      </c>
      <c r="AP475" s="16">
        <f>IF(Q475="","",IF(Q475&gt;0,1,0))</f>
        <v/>
      </c>
      <c r="AQ475" s="16">
        <f>IF(R475="","",IF(R475&gt;0,1,0))</f>
        <v/>
      </c>
      <c r="AR475" s="16">
        <f>IF(S475="","",IF(S475&gt;0,1,0))</f>
        <v/>
      </c>
      <c r="AS475" s="16">
        <f>IF(T475="","",IF(T475&gt;0,1,0))</f>
        <v/>
      </c>
      <c r="AT475" s="17">
        <f>IF(Z475="","",IF(AT474="",Z475,MAX(AT474,Z475)))</f>
        <v/>
      </c>
      <c r="AU475" s="17">
        <f>IF(AA475="","",IF(AU474="",AA475,MAX(AU474,AA475)))</f>
        <v/>
      </c>
      <c r="AV475" s="17">
        <f>IF(AB475="","",IF(AV474="",AB475,MAX(AV474,AB475)))</f>
        <v/>
      </c>
      <c r="AW475" s="17">
        <f>IF(AC475="","",IF(AW474="",AC475,MAX(AW474,AC475)))</f>
        <v/>
      </c>
      <c r="AX475" s="17">
        <f>IF(AD475="","",IF(AX474="",AD475,MAX(AX474,AD475)))</f>
        <v/>
      </c>
      <c r="AY475" s="17">
        <f>IF(Z475="","",AT475-Z475)</f>
        <v/>
      </c>
      <c r="AZ475" s="17">
        <f>IF(AA475="","",AU475-AA475)</f>
        <v/>
      </c>
      <c r="BA475" s="17">
        <f>IF(AB475="","",AV475-AB475)</f>
        <v/>
      </c>
      <c r="BB475" s="17">
        <f>IF(AC475="","",AW475-AC475)</f>
        <v/>
      </c>
      <c r="BC475" s="17">
        <f>IF(AD475="","",AX475-AD475)</f>
        <v/>
      </c>
      <c r="BD475" s="17">
        <f>IF(OR(AE475="",B475=""),"",SUMIFS($AE$2:AE475,$B$2:B475,B475))</f>
        <v/>
      </c>
      <c r="BE475" s="17">
        <f>IF(OR(AF475="",B475=""),"",SUMIFS($AF$2:AF475,$B$2:B475,B475))</f>
        <v/>
      </c>
      <c r="BF475" s="17">
        <f>IF(OR(AG475="",B475=""),"",SUMIFS($AG$2:AG475,$B$2:B475,B475))</f>
        <v/>
      </c>
      <c r="BG475" s="17">
        <f>IF(OR(AH475="",B475=""),"",SUMIFS($AH$2:AH475,$B$2:B475,B475))</f>
        <v/>
      </c>
      <c r="BH475" s="17">
        <f>IF(OR(AI475="",B475=""),"",SUMIFS($AI$2:AI475,$B$2:B475,B475))</f>
        <v/>
      </c>
      <c r="BI475" s="17">
        <f>IF(AJ475="","",IF(BI474="",AJ475,MAX(BI474,AJ475)))</f>
        <v/>
      </c>
      <c r="BJ475" s="17">
        <f>IF(AK475="","",IF(BJ474="",AK475,MAX(BJ474,AK475)))</f>
        <v/>
      </c>
      <c r="BK475" s="17">
        <f>IF(AL475="","",IF(BK474="",AL475,MAX(BK474,AL475)))</f>
        <v/>
      </c>
      <c r="BL475" s="17">
        <f>IF(AM475="","",IF(BL474="",AM475,MAX(BL474,AM475)))</f>
        <v/>
      </c>
      <c r="BM475" s="17">
        <f>IF(AN475="","",IF(BM474="",AN475,MAX(BM474,AN475)))</f>
        <v/>
      </c>
      <c r="BN475" s="17">
        <f>IF(AJ475="","",BI475-AJ475)</f>
        <v/>
      </c>
      <c r="BO475" s="17">
        <f>IF(AK475="","",BJ475-AK475)</f>
        <v/>
      </c>
      <c r="BP475" s="17">
        <f>IF(AL475="","",BK475-AL475)</f>
        <v/>
      </c>
      <c r="BQ475" s="17">
        <f>IF(AM475="","",BL475-AM475)</f>
        <v/>
      </c>
      <c r="BR475" s="17">
        <f>IF(AN475="","",BM475-AN475)</f>
        <v/>
      </c>
    </row>
    <row r="476">
      <c r="A476">
        <f>ROW()-1</f>
        <v/>
      </c>
      <c r="B476" s="9" t="n"/>
      <c r="C476" s="12" t="n"/>
      <c r="D476" s="11">
        <f>IF(B476="","",CHOOSE(WEEKDAY(B476,2),"Lu","Ma","Mi","Jo","Vi","Sa","Du"))</f>
        <v/>
      </c>
      <c r="E476" s="11">
        <f>IF(OR(B476="",C476=""),"",IF(OR(WEEKDAY(B476,2)=1,WEEKDAY(B476,2)=5),"D",IF(AND(C476&gt;=TIME(15,30,0),C476&lt;TIME(16,30,0)),"C",IF(AND(AND(WEEKDAY(B476,2)&gt;=2,WEEKDAY(B476,2)&lt;=4),C476&gt;=TIME(16,35,0),C476&lt;TIME(17,0,0)),"A1",IF(AND(AND(WEEKDAY(B476,2)&gt;=2,WEEKDAY(B476,2)&lt;=4),C476&gt;=TIME(17,0,0),C476&lt;TIME(18,0,0)),"A2",IF(AND(AND(WEEKDAY(B476,2)&gt;=2,WEEKDAY(B476,2)&lt;=4),C476&gt;=TIME(18,0,0),C476&lt;TIME(19,0,0)),"A3",IF(AND(AND(WEEKDAY(B476,2)&gt;=2,WEEKDAY(B476,2)&lt;=4),C476&gt;=TIME(22,0,0),C476&lt;TIME(22,45,0)),"B","Other")))))))</f>
        <v/>
      </c>
      <c r="F476" s="12" t="n"/>
      <c r="G476" s="12" t="n"/>
      <c r="H476" s="12" t="n"/>
      <c r="I476" s="12" t="n"/>
      <c r="J476" s="13" t="n"/>
      <c r="K476" s="13" t="n"/>
      <c r="L476" s="13" t="n"/>
      <c r="M476" s="13" t="n"/>
      <c r="N476" s="12" t="n"/>
      <c r="O476" s="12" t="n"/>
      <c r="P476" s="14">
        <f>IF(N476="","",IF(N476="SL",-1,K476/J476))</f>
        <v/>
      </c>
      <c r="Q476" s="14">
        <f>IF(N476="","",IF(OR(N476="SL",N476="TP0"),-1,L476/J476))</f>
        <v/>
      </c>
      <c r="R476" s="14">
        <f>IF(N476="","",IF(N476="TP2",M476/J476,-1))</f>
        <v/>
      </c>
      <c r="S476" s="14">
        <f>IF(N476="","",IF(N476="SL",-1,IF(N476="TP0",0.5*K476/J476,0.5*(K476+L476)/J476)))</f>
        <v/>
      </c>
      <c r="T476" s="14">
        <f>IF(N476="","",IF(N476="SL",-1,IF(N476="TP0",0.5*K476/J476-0.5,0.5*(K476+L476)/J476)))</f>
        <v/>
      </c>
      <c r="U476" s="15">
        <f>IF(P476="","",P476*J476/100*Config!$B$4)</f>
        <v/>
      </c>
      <c r="V476" s="15">
        <f>IF(Q476="","",Q476*J476/100*Config!$B$4)</f>
        <v/>
      </c>
      <c r="W476" s="15">
        <f>IF(R476="","",R476*J476/100*Config!$B$4)</f>
        <v/>
      </c>
      <c r="X476" s="15">
        <f>IF(S476="","",S476*J476/100*Config!$B$4)</f>
        <v/>
      </c>
      <c r="Y476" s="15">
        <f>IF(T476="","",T476*J476/100*Config!$B$4)</f>
        <v/>
      </c>
      <c r="Z476" s="15">
        <f>IF(U476="","",Config!$B$4 + SUM($U$2:U476))</f>
        <v/>
      </c>
      <c r="AA476" s="15">
        <f>IF(V476="","",Config!$B$4 + SUM($V$2:V476))</f>
        <v/>
      </c>
      <c r="AB476" s="15">
        <f>IF(W476="","",Config!$B$4 + SUM($W$2:W476))</f>
        <v/>
      </c>
      <c r="AC476" s="15">
        <f>IF(X476="","",Config!$B$4 + SUM($X$2:X476))</f>
        <v/>
      </c>
      <c r="AD476" s="15">
        <f>IF(Y476="","",Config!$B$4 + SUM($Y$2:Y476))</f>
        <v/>
      </c>
      <c r="AE476" s="15">
        <f>IF(P476="","",P476*J476/100*Config!$B$11)</f>
        <v/>
      </c>
      <c r="AF476" s="15">
        <f>IF(Q476="","",Q476*J476/100*Config!$B$11)</f>
        <v/>
      </c>
      <c r="AG476" s="15">
        <f>IF(R476="","",R476*J476/100*Config!$B$11)</f>
        <v/>
      </c>
      <c r="AH476" s="15">
        <f>IF(S476="","",S476*J476/100*Config!$B$11)</f>
        <v/>
      </c>
      <c r="AI476" s="15">
        <f>IF(T476="","",T476*J476/100*Config!$B$11)</f>
        <v/>
      </c>
      <c r="AJ476" s="15">
        <f>IF(AE476="","",Config!$B$9 + SUM($AE$2:AE476))</f>
        <v/>
      </c>
      <c r="AK476" s="15">
        <f>IF(AF476="","",Config!$B$9 + SUM($AF$2:AF476))</f>
        <v/>
      </c>
      <c r="AL476" s="15">
        <f>IF(AG476="","",Config!$B$9 + SUM($AG$2:AG476))</f>
        <v/>
      </c>
      <c r="AM476" s="15">
        <f>IF(AH476="","",Config!$B$9 + SUM($AH$2:AH476))</f>
        <v/>
      </c>
      <c r="AN476" s="15">
        <f>IF(AI476="","",Config!$B$9 + SUM($AI$2:AI476))</f>
        <v/>
      </c>
      <c r="AO476" s="16">
        <f>IF(P476="","",IF(P476&gt;0,1,0))</f>
        <v/>
      </c>
      <c r="AP476" s="16">
        <f>IF(Q476="","",IF(Q476&gt;0,1,0))</f>
        <v/>
      </c>
      <c r="AQ476" s="16">
        <f>IF(R476="","",IF(R476&gt;0,1,0))</f>
        <v/>
      </c>
      <c r="AR476" s="16">
        <f>IF(S476="","",IF(S476&gt;0,1,0))</f>
        <v/>
      </c>
      <c r="AS476" s="16">
        <f>IF(T476="","",IF(T476&gt;0,1,0))</f>
        <v/>
      </c>
      <c r="AT476" s="17">
        <f>IF(Z476="","",IF(AT475="",Z476,MAX(AT475,Z476)))</f>
        <v/>
      </c>
      <c r="AU476" s="17">
        <f>IF(AA476="","",IF(AU475="",AA476,MAX(AU475,AA476)))</f>
        <v/>
      </c>
      <c r="AV476" s="17">
        <f>IF(AB476="","",IF(AV475="",AB476,MAX(AV475,AB476)))</f>
        <v/>
      </c>
      <c r="AW476" s="17">
        <f>IF(AC476="","",IF(AW475="",AC476,MAX(AW475,AC476)))</f>
        <v/>
      </c>
      <c r="AX476" s="17">
        <f>IF(AD476="","",IF(AX475="",AD476,MAX(AX475,AD476)))</f>
        <v/>
      </c>
      <c r="AY476" s="17">
        <f>IF(Z476="","",AT476-Z476)</f>
        <v/>
      </c>
      <c r="AZ476" s="17">
        <f>IF(AA476="","",AU476-AA476)</f>
        <v/>
      </c>
      <c r="BA476" s="17">
        <f>IF(AB476="","",AV476-AB476)</f>
        <v/>
      </c>
      <c r="BB476" s="17">
        <f>IF(AC476="","",AW476-AC476)</f>
        <v/>
      </c>
      <c r="BC476" s="17">
        <f>IF(AD476="","",AX476-AD476)</f>
        <v/>
      </c>
      <c r="BD476" s="17">
        <f>IF(OR(AE476="",B476=""),"",SUMIFS($AE$2:AE476,$B$2:B476,B476))</f>
        <v/>
      </c>
      <c r="BE476" s="17">
        <f>IF(OR(AF476="",B476=""),"",SUMIFS($AF$2:AF476,$B$2:B476,B476))</f>
        <v/>
      </c>
      <c r="BF476" s="17">
        <f>IF(OR(AG476="",B476=""),"",SUMIFS($AG$2:AG476,$B$2:B476,B476))</f>
        <v/>
      </c>
      <c r="BG476" s="17">
        <f>IF(OR(AH476="",B476=""),"",SUMIFS($AH$2:AH476,$B$2:B476,B476))</f>
        <v/>
      </c>
      <c r="BH476" s="17">
        <f>IF(OR(AI476="",B476=""),"",SUMIFS($AI$2:AI476,$B$2:B476,B476))</f>
        <v/>
      </c>
      <c r="BI476" s="17">
        <f>IF(AJ476="","",IF(BI475="",AJ476,MAX(BI475,AJ476)))</f>
        <v/>
      </c>
      <c r="BJ476" s="17">
        <f>IF(AK476="","",IF(BJ475="",AK476,MAX(BJ475,AK476)))</f>
        <v/>
      </c>
      <c r="BK476" s="17">
        <f>IF(AL476="","",IF(BK475="",AL476,MAX(BK475,AL476)))</f>
        <v/>
      </c>
      <c r="BL476" s="17">
        <f>IF(AM476="","",IF(BL475="",AM476,MAX(BL475,AM476)))</f>
        <v/>
      </c>
      <c r="BM476" s="17">
        <f>IF(AN476="","",IF(BM475="",AN476,MAX(BM475,AN476)))</f>
        <v/>
      </c>
      <c r="BN476" s="17">
        <f>IF(AJ476="","",BI476-AJ476)</f>
        <v/>
      </c>
      <c r="BO476" s="17">
        <f>IF(AK476="","",BJ476-AK476)</f>
        <v/>
      </c>
      <c r="BP476" s="17">
        <f>IF(AL476="","",BK476-AL476)</f>
        <v/>
      </c>
      <c r="BQ476" s="17">
        <f>IF(AM476="","",BL476-AM476)</f>
        <v/>
      </c>
      <c r="BR476" s="17">
        <f>IF(AN476="","",BM476-AN476)</f>
        <v/>
      </c>
    </row>
    <row r="477">
      <c r="A477">
        <f>ROW()-1</f>
        <v/>
      </c>
      <c r="B477" s="9" t="n"/>
      <c r="C477" s="12" t="n"/>
      <c r="D477" s="11">
        <f>IF(B477="","",CHOOSE(WEEKDAY(B477,2),"Lu","Ma","Mi","Jo","Vi","Sa","Du"))</f>
        <v/>
      </c>
      <c r="E477" s="11">
        <f>IF(OR(B477="",C477=""),"",IF(OR(WEEKDAY(B477,2)=1,WEEKDAY(B477,2)=5),"D",IF(AND(C477&gt;=TIME(15,30,0),C477&lt;TIME(16,30,0)),"C",IF(AND(AND(WEEKDAY(B477,2)&gt;=2,WEEKDAY(B477,2)&lt;=4),C477&gt;=TIME(16,35,0),C477&lt;TIME(17,0,0)),"A1",IF(AND(AND(WEEKDAY(B477,2)&gt;=2,WEEKDAY(B477,2)&lt;=4),C477&gt;=TIME(17,0,0),C477&lt;TIME(18,0,0)),"A2",IF(AND(AND(WEEKDAY(B477,2)&gt;=2,WEEKDAY(B477,2)&lt;=4),C477&gt;=TIME(18,0,0),C477&lt;TIME(19,0,0)),"A3",IF(AND(AND(WEEKDAY(B477,2)&gt;=2,WEEKDAY(B477,2)&lt;=4),C477&gt;=TIME(22,0,0),C477&lt;TIME(22,45,0)),"B","Other")))))))</f>
        <v/>
      </c>
      <c r="F477" s="12" t="n"/>
      <c r="G477" s="12" t="n"/>
      <c r="H477" s="12" t="n"/>
      <c r="I477" s="12" t="n"/>
      <c r="J477" s="13" t="n"/>
      <c r="K477" s="13" t="n"/>
      <c r="L477" s="13" t="n"/>
      <c r="M477" s="13" t="n"/>
      <c r="N477" s="12" t="n"/>
      <c r="O477" s="12" t="n"/>
      <c r="P477" s="14">
        <f>IF(N477="","",IF(N477="SL",-1,K477/J477))</f>
        <v/>
      </c>
      <c r="Q477" s="14">
        <f>IF(N477="","",IF(OR(N477="SL",N477="TP0"),-1,L477/J477))</f>
        <v/>
      </c>
      <c r="R477" s="14">
        <f>IF(N477="","",IF(N477="TP2",M477/J477,-1))</f>
        <v/>
      </c>
      <c r="S477" s="14">
        <f>IF(N477="","",IF(N477="SL",-1,IF(N477="TP0",0.5*K477/J477,0.5*(K477+L477)/J477)))</f>
        <v/>
      </c>
      <c r="T477" s="14">
        <f>IF(N477="","",IF(N477="SL",-1,IF(N477="TP0",0.5*K477/J477-0.5,0.5*(K477+L477)/J477)))</f>
        <v/>
      </c>
      <c r="U477" s="15">
        <f>IF(P477="","",P477*J477/100*Config!$B$4)</f>
        <v/>
      </c>
      <c r="V477" s="15">
        <f>IF(Q477="","",Q477*J477/100*Config!$B$4)</f>
        <v/>
      </c>
      <c r="W477" s="15">
        <f>IF(R477="","",R477*J477/100*Config!$B$4)</f>
        <v/>
      </c>
      <c r="X477" s="15">
        <f>IF(S477="","",S477*J477/100*Config!$B$4)</f>
        <v/>
      </c>
      <c r="Y477" s="15">
        <f>IF(T477="","",T477*J477/100*Config!$B$4)</f>
        <v/>
      </c>
      <c r="Z477" s="15">
        <f>IF(U477="","",Config!$B$4 + SUM($U$2:U477))</f>
        <v/>
      </c>
      <c r="AA477" s="15">
        <f>IF(V477="","",Config!$B$4 + SUM($V$2:V477))</f>
        <v/>
      </c>
      <c r="AB477" s="15">
        <f>IF(W477="","",Config!$B$4 + SUM($W$2:W477))</f>
        <v/>
      </c>
      <c r="AC477" s="15">
        <f>IF(X477="","",Config!$B$4 + SUM($X$2:X477))</f>
        <v/>
      </c>
      <c r="AD477" s="15">
        <f>IF(Y477="","",Config!$B$4 + SUM($Y$2:Y477))</f>
        <v/>
      </c>
      <c r="AE477" s="15">
        <f>IF(P477="","",P477*J477/100*Config!$B$11)</f>
        <v/>
      </c>
      <c r="AF477" s="15">
        <f>IF(Q477="","",Q477*J477/100*Config!$B$11)</f>
        <v/>
      </c>
      <c r="AG477" s="15">
        <f>IF(R477="","",R477*J477/100*Config!$B$11)</f>
        <v/>
      </c>
      <c r="AH477" s="15">
        <f>IF(S477="","",S477*J477/100*Config!$B$11)</f>
        <v/>
      </c>
      <c r="AI477" s="15">
        <f>IF(T477="","",T477*J477/100*Config!$B$11)</f>
        <v/>
      </c>
      <c r="AJ477" s="15">
        <f>IF(AE477="","",Config!$B$9 + SUM($AE$2:AE477))</f>
        <v/>
      </c>
      <c r="AK477" s="15">
        <f>IF(AF477="","",Config!$B$9 + SUM($AF$2:AF477))</f>
        <v/>
      </c>
      <c r="AL477" s="15">
        <f>IF(AG477="","",Config!$B$9 + SUM($AG$2:AG477))</f>
        <v/>
      </c>
      <c r="AM477" s="15">
        <f>IF(AH477="","",Config!$B$9 + SUM($AH$2:AH477))</f>
        <v/>
      </c>
      <c r="AN477" s="15">
        <f>IF(AI477="","",Config!$B$9 + SUM($AI$2:AI477))</f>
        <v/>
      </c>
      <c r="AO477" s="16">
        <f>IF(P477="","",IF(P477&gt;0,1,0))</f>
        <v/>
      </c>
      <c r="AP477" s="16">
        <f>IF(Q477="","",IF(Q477&gt;0,1,0))</f>
        <v/>
      </c>
      <c r="AQ477" s="16">
        <f>IF(R477="","",IF(R477&gt;0,1,0))</f>
        <v/>
      </c>
      <c r="AR477" s="16">
        <f>IF(S477="","",IF(S477&gt;0,1,0))</f>
        <v/>
      </c>
      <c r="AS477" s="16">
        <f>IF(T477="","",IF(T477&gt;0,1,0))</f>
        <v/>
      </c>
      <c r="AT477" s="17">
        <f>IF(Z477="","",IF(AT476="",Z477,MAX(AT476,Z477)))</f>
        <v/>
      </c>
      <c r="AU477" s="17">
        <f>IF(AA477="","",IF(AU476="",AA477,MAX(AU476,AA477)))</f>
        <v/>
      </c>
      <c r="AV477" s="17">
        <f>IF(AB477="","",IF(AV476="",AB477,MAX(AV476,AB477)))</f>
        <v/>
      </c>
      <c r="AW477" s="17">
        <f>IF(AC477="","",IF(AW476="",AC477,MAX(AW476,AC477)))</f>
        <v/>
      </c>
      <c r="AX477" s="17">
        <f>IF(AD477="","",IF(AX476="",AD477,MAX(AX476,AD477)))</f>
        <v/>
      </c>
      <c r="AY477" s="17">
        <f>IF(Z477="","",AT477-Z477)</f>
        <v/>
      </c>
      <c r="AZ477" s="17">
        <f>IF(AA477="","",AU477-AA477)</f>
        <v/>
      </c>
      <c r="BA477" s="17">
        <f>IF(AB477="","",AV477-AB477)</f>
        <v/>
      </c>
      <c r="BB477" s="17">
        <f>IF(AC477="","",AW477-AC477)</f>
        <v/>
      </c>
      <c r="BC477" s="17">
        <f>IF(AD477="","",AX477-AD477)</f>
        <v/>
      </c>
      <c r="BD477" s="17">
        <f>IF(OR(AE477="",B477=""),"",SUMIFS($AE$2:AE477,$B$2:B477,B477))</f>
        <v/>
      </c>
      <c r="BE477" s="17">
        <f>IF(OR(AF477="",B477=""),"",SUMIFS($AF$2:AF477,$B$2:B477,B477))</f>
        <v/>
      </c>
      <c r="BF477" s="17">
        <f>IF(OR(AG477="",B477=""),"",SUMIFS($AG$2:AG477,$B$2:B477,B477))</f>
        <v/>
      </c>
      <c r="BG477" s="17">
        <f>IF(OR(AH477="",B477=""),"",SUMIFS($AH$2:AH477,$B$2:B477,B477))</f>
        <v/>
      </c>
      <c r="BH477" s="17">
        <f>IF(OR(AI477="",B477=""),"",SUMIFS($AI$2:AI477,$B$2:B477,B477))</f>
        <v/>
      </c>
      <c r="BI477" s="17">
        <f>IF(AJ477="","",IF(BI476="",AJ477,MAX(BI476,AJ477)))</f>
        <v/>
      </c>
      <c r="BJ477" s="17">
        <f>IF(AK477="","",IF(BJ476="",AK477,MAX(BJ476,AK477)))</f>
        <v/>
      </c>
      <c r="BK477" s="17">
        <f>IF(AL477="","",IF(BK476="",AL477,MAX(BK476,AL477)))</f>
        <v/>
      </c>
      <c r="BL477" s="17">
        <f>IF(AM477="","",IF(BL476="",AM477,MAX(BL476,AM477)))</f>
        <v/>
      </c>
      <c r="BM477" s="17">
        <f>IF(AN477="","",IF(BM476="",AN477,MAX(BM476,AN477)))</f>
        <v/>
      </c>
      <c r="BN477" s="17">
        <f>IF(AJ477="","",BI477-AJ477)</f>
        <v/>
      </c>
      <c r="BO477" s="17">
        <f>IF(AK477="","",BJ477-AK477)</f>
        <v/>
      </c>
      <c r="BP477" s="17">
        <f>IF(AL477="","",BK477-AL477)</f>
        <v/>
      </c>
      <c r="BQ477" s="17">
        <f>IF(AM477="","",BL477-AM477)</f>
        <v/>
      </c>
      <c r="BR477" s="17">
        <f>IF(AN477="","",BM477-AN477)</f>
        <v/>
      </c>
    </row>
    <row r="478">
      <c r="A478">
        <f>ROW()-1</f>
        <v/>
      </c>
      <c r="B478" s="9" t="n"/>
      <c r="C478" s="12" t="n"/>
      <c r="D478" s="11">
        <f>IF(B478="","",CHOOSE(WEEKDAY(B478,2),"Lu","Ma","Mi","Jo","Vi","Sa","Du"))</f>
        <v/>
      </c>
      <c r="E478" s="11">
        <f>IF(OR(B478="",C478=""),"",IF(OR(WEEKDAY(B478,2)=1,WEEKDAY(B478,2)=5),"D",IF(AND(C478&gt;=TIME(15,30,0),C478&lt;TIME(16,30,0)),"C",IF(AND(AND(WEEKDAY(B478,2)&gt;=2,WEEKDAY(B478,2)&lt;=4),C478&gt;=TIME(16,35,0),C478&lt;TIME(17,0,0)),"A1",IF(AND(AND(WEEKDAY(B478,2)&gt;=2,WEEKDAY(B478,2)&lt;=4),C478&gt;=TIME(17,0,0),C478&lt;TIME(18,0,0)),"A2",IF(AND(AND(WEEKDAY(B478,2)&gt;=2,WEEKDAY(B478,2)&lt;=4),C478&gt;=TIME(18,0,0),C478&lt;TIME(19,0,0)),"A3",IF(AND(AND(WEEKDAY(B478,2)&gt;=2,WEEKDAY(B478,2)&lt;=4),C478&gt;=TIME(22,0,0),C478&lt;TIME(22,45,0)),"B","Other")))))))</f>
        <v/>
      </c>
      <c r="F478" s="12" t="n"/>
      <c r="G478" s="12" t="n"/>
      <c r="H478" s="12" t="n"/>
      <c r="I478" s="12" t="n"/>
      <c r="J478" s="13" t="n"/>
      <c r="K478" s="13" t="n"/>
      <c r="L478" s="13" t="n"/>
      <c r="M478" s="13" t="n"/>
      <c r="N478" s="12" t="n"/>
      <c r="O478" s="12" t="n"/>
      <c r="P478" s="14">
        <f>IF(N478="","",IF(N478="SL",-1,K478/J478))</f>
        <v/>
      </c>
      <c r="Q478" s="14">
        <f>IF(N478="","",IF(OR(N478="SL",N478="TP0"),-1,L478/J478))</f>
        <v/>
      </c>
      <c r="R478" s="14">
        <f>IF(N478="","",IF(N478="TP2",M478/J478,-1))</f>
        <v/>
      </c>
      <c r="S478" s="14">
        <f>IF(N478="","",IF(N478="SL",-1,IF(N478="TP0",0.5*K478/J478,0.5*(K478+L478)/J478)))</f>
        <v/>
      </c>
      <c r="T478" s="14">
        <f>IF(N478="","",IF(N478="SL",-1,IF(N478="TP0",0.5*K478/J478-0.5,0.5*(K478+L478)/J478)))</f>
        <v/>
      </c>
      <c r="U478" s="15">
        <f>IF(P478="","",P478*J478/100*Config!$B$4)</f>
        <v/>
      </c>
      <c r="V478" s="15">
        <f>IF(Q478="","",Q478*J478/100*Config!$B$4)</f>
        <v/>
      </c>
      <c r="W478" s="15">
        <f>IF(R478="","",R478*J478/100*Config!$B$4)</f>
        <v/>
      </c>
      <c r="X478" s="15">
        <f>IF(S478="","",S478*J478/100*Config!$B$4)</f>
        <v/>
      </c>
      <c r="Y478" s="15">
        <f>IF(T478="","",T478*J478/100*Config!$B$4)</f>
        <v/>
      </c>
      <c r="Z478" s="15">
        <f>IF(U478="","",Config!$B$4 + SUM($U$2:U478))</f>
        <v/>
      </c>
      <c r="AA478" s="15">
        <f>IF(V478="","",Config!$B$4 + SUM($V$2:V478))</f>
        <v/>
      </c>
      <c r="AB478" s="15">
        <f>IF(W478="","",Config!$B$4 + SUM($W$2:W478))</f>
        <v/>
      </c>
      <c r="AC478" s="15">
        <f>IF(X478="","",Config!$B$4 + SUM($X$2:X478))</f>
        <v/>
      </c>
      <c r="AD478" s="15">
        <f>IF(Y478="","",Config!$B$4 + SUM($Y$2:Y478))</f>
        <v/>
      </c>
      <c r="AE478" s="15">
        <f>IF(P478="","",P478*J478/100*Config!$B$11)</f>
        <v/>
      </c>
      <c r="AF478" s="15">
        <f>IF(Q478="","",Q478*J478/100*Config!$B$11)</f>
        <v/>
      </c>
      <c r="AG478" s="15">
        <f>IF(R478="","",R478*J478/100*Config!$B$11)</f>
        <v/>
      </c>
      <c r="AH478" s="15">
        <f>IF(S478="","",S478*J478/100*Config!$B$11)</f>
        <v/>
      </c>
      <c r="AI478" s="15">
        <f>IF(T478="","",T478*J478/100*Config!$B$11)</f>
        <v/>
      </c>
      <c r="AJ478" s="15">
        <f>IF(AE478="","",Config!$B$9 + SUM($AE$2:AE478))</f>
        <v/>
      </c>
      <c r="AK478" s="15">
        <f>IF(AF478="","",Config!$B$9 + SUM($AF$2:AF478))</f>
        <v/>
      </c>
      <c r="AL478" s="15">
        <f>IF(AG478="","",Config!$B$9 + SUM($AG$2:AG478))</f>
        <v/>
      </c>
      <c r="AM478" s="15">
        <f>IF(AH478="","",Config!$B$9 + SUM($AH$2:AH478))</f>
        <v/>
      </c>
      <c r="AN478" s="15">
        <f>IF(AI478="","",Config!$B$9 + SUM($AI$2:AI478))</f>
        <v/>
      </c>
      <c r="AO478" s="16">
        <f>IF(P478="","",IF(P478&gt;0,1,0))</f>
        <v/>
      </c>
      <c r="AP478" s="16">
        <f>IF(Q478="","",IF(Q478&gt;0,1,0))</f>
        <v/>
      </c>
      <c r="AQ478" s="16">
        <f>IF(R478="","",IF(R478&gt;0,1,0))</f>
        <v/>
      </c>
      <c r="AR478" s="16">
        <f>IF(S478="","",IF(S478&gt;0,1,0))</f>
        <v/>
      </c>
      <c r="AS478" s="16">
        <f>IF(T478="","",IF(T478&gt;0,1,0))</f>
        <v/>
      </c>
      <c r="AT478" s="17">
        <f>IF(Z478="","",IF(AT477="",Z478,MAX(AT477,Z478)))</f>
        <v/>
      </c>
      <c r="AU478" s="17">
        <f>IF(AA478="","",IF(AU477="",AA478,MAX(AU477,AA478)))</f>
        <v/>
      </c>
      <c r="AV478" s="17">
        <f>IF(AB478="","",IF(AV477="",AB478,MAX(AV477,AB478)))</f>
        <v/>
      </c>
      <c r="AW478" s="17">
        <f>IF(AC478="","",IF(AW477="",AC478,MAX(AW477,AC478)))</f>
        <v/>
      </c>
      <c r="AX478" s="17">
        <f>IF(AD478="","",IF(AX477="",AD478,MAX(AX477,AD478)))</f>
        <v/>
      </c>
      <c r="AY478" s="17">
        <f>IF(Z478="","",AT478-Z478)</f>
        <v/>
      </c>
      <c r="AZ478" s="17">
        <f>IF(AA478="","",AU478-AA478)</f>
        <v/>
      </c>
      <c r="BA478" s="17">
        <f>IF(AB478="","",AV478-AB478)</f>
        <v/>
      </c>
      <c r="BB478" s="17">
        <f>IF(AC478="","",AW478-AC478)</f>
        <v/>
      </c>
      <c r="BC478" s="17">
        <f>IF(AD478="","",AX478-AD478)</f>
        <v/>
      </c>
      <c r="BD478" s="17">
        <f>IF(OR(AE478="",B478=""),"",SUMIFS($AE$2:AE478,$B$2:B478,B478))</f>
        <v/>
      </c>
      <c r="BE478" s="17">
        <f>IF(OR(AF478="",B478=""),"",SUMIFS($AF$2:AF478,$B$2:B478,B478))</f>
        <v/>
      </c>
      <c r="BF478" s="17">
        <f>IF(OR(AG478="",B478=""),"",SUMIFS($AG$2:AG478,$B$2:B478,B478))</f>
        <v/>
      </c>
      <c r="BG478" s="17">
        <f>IF(OR(AH478="",B478=""),"",SUMIFS($AH$2:AH478,$B$2:B478,B478))</f>
        <v/>
      </c>
      <c r="BH478" s="17">
        <f>IF(OR(AI478="",B478=""),"",SUMIFS($AI$2:AI478,$B$2:B478,B478))</f>
        <v/>
      </c>
      <c r="BI478" s="17">
        <f>IF(AJ478="","",IF(BI477="",AJ478,MAX(BI477,AJ478)))</f>
        <v/>
      </c>
      <c r="BJ478" s="17">
        <f>IF(AK478="","",IF(BJ477="",AK478,MAX(BJ477,AK478)))</f>
        <v/>
      </c>
      <c r="BK478" s="17">
        <f>IF(AL478="","",IF(BK477="",AL478,MAX(BK477,AL478)))</f>
        <v/>
      </c>
      <c r="BL478" s="17">
        <f>IF(AM478="","",IF(BL477="",AM478,MAX(BL477,AM478)))</f>
        <v/>
      </c>
      <c r="BM478" s="17">
        <f>IF(AN478="","",IF(BM477="",AN478,MAX(BM477,AN478)))</f>
        <v/>
      </c>
      <c r="BN478" s="17">
        <f>IF(AJ478="","",BI478-AJ478)</f>
        <v/>
      </c>
      <c r="BO478" s="17">
        <f>IF(AK478="","",BJ478-AK478)</f>
        <v/>
      </c>
      <c r="BP478" s="17">
        <f>IF(AL478="","",BK478-AL478)</f>
        <v/>
      </c>
      <c r="BQ478" s="17">
        <f>IF(AM478="","",BL478-AM478)</f>
        <v/>
      </c>
      <c r="BR478" s="17">
        <f>IF(AN478="","",BM478-AN478)</f>
        <v/>
      </c>
    </row>
    <row r="479">
      <c r="A479">
        <f>ROW()-1</f>
        <v/>
      </c>
      <c r="B479" s="9" t="n"/>
      <c r="C479" s="12" t="n"/>
      <c r="D479" s="11">
        <f>IF(B479="","",CHOOSE(WEEKDAY(B479,2),"Lu","Ma","Mi","Jo","Vi","Sa","Du"))</f>
        <v/>
      </c>
      <c r="E479" s="11">
        <f>IF(OR(B479="",C479=""),"",IF(OR(WEEKDAY(B479,2)=1,WEEKDAY(B479,2)=5),"D",IF(AND(C479&gt;=TIME(15,30,0),C479&lt;TIME(16,30,0)),"C",IF(AND(AND(WEEKDAY(B479,2)&gt;=2,WEEKDAY(B479,2)&lt;=4),C479&gt;=TIME(16,35,0),C479&lt;TIME(17,0,0)),"A1",IF(AND(AND(WEEKDAY(B479,2)&gt;=2,WEEKDAY(B479,2)&lt;=4),C479&gt;=TIME(17,0,0),C479&lt;TIME(18,0,0)),"A2",IF(AND(AND(WEEKDAY(B479,2)&gt;=2,WEEKDAY(B479,2)&lt;=4),C479&gt;=TIME(18,0,0),C479&lt;TIME(19,0,0)),"A3",IF(AND(AND(WEEKDAY(B479,2)&gt;=2,WEEKDAY(B479,2)&lt;=4),C479&gt;=TIME(22,0,0),C479&lt;TIME(22,45,0)),"B","Other")))))))</f>
        <v/>
      </c>
      <c r="F479" s="12" t="n"/>
      <c r="G479" s="12" t="n"/>
      <c r="H479" s="12" t="n"/>
      <c r="I479" s="12" t="n"/>
      <c r="J479" s="13" t="n"/>
      <c r="K479" s="13" t="n"/>
      <c r="L479" s="13" t="n"/>
      <c r="M479" s="13" t="n"/>
      <c r="N479" s="12" t="n"/>
      <c r="O479" s="12" t="n"/>
      <c r="P479" s="14">
        <f>IF(N479="","",IF(N479="SL",-1,K479/J479))</f>
        <v/>
      </c>
      <c r="Q479" s="14">
        <f>IF(N479="","",IF(OR(N479="SL",N479="TP0"),-1,L479/J479))</f>
        <v/>
      </c>
      <c r="R479" s="14">
        <f>IF(N479="","",IF(N479="TP2",M479/J479,-1))</f>
        <v/>
      </c>
      <c r="S479" s="14">
        <f>IF(N479="","",IF(N479="SL",-1,IF(N479="TP0",0.5*K479/J479,0.5*(K479+L479)/J479)))</f>
        <v/>
      </c>
      <c r="T479" s="14">
        <f>IF(N479="","",IF(N479="SL",-1,IF(N479="TP0",0.5*K479/J479-0.5,0.5*(K479+L479)/J479)))</f>
        <v/>
      </c>
      <c r="U479" s="15">
        <f>IF(P479="","",P479*J479/100*Config!$B$4)</f>
        <v/>
      </c>
      <c r="V479" s="15">
        <f>IF(Q479="","",Q479*J479/100*Config!$B$4)</f>
        <v/>
      </c>
      <c r="W479" s="15">
        <f>IF(R479="","",R479*J479/100*Config!$B$4)</f>
        <v/>
      </c>
      <c r="X479" s="15">
        <f>IF(S479="","",S479*J479/100*Config!$B$4)</f>
        <v/>
      </c>
      <c r="Y479" s="15">
        <f>IF(T479="","",T479*J479/100*Config!$B$4)</f>
        <v/>
      </c>
      <c r="Z479" s="15">
        <f>IF(U479="","",Config!$B$4 + SUM($U$2:U479))</f>
        <v/>
      </c>
      <c r="AA479" s="15">
        <f>IF(V479="","",Config!$B$4 + SUM($V$2:V479))</f>
        <v/>
      </c>
      <c r="AB479" s="15">
        <f>IF(W479="","",Config!$B$4 + SUM($W$2:W479))</f>
        <v/>
      </c>
      <c r="AC479" s="15">
        <f>IF(X479="","",Config!$B$4 + SUM($X$2:X479))</f>
        <v/>
      </c>
      <c r="AD479" s="15">
        <f>IF(Y479="","",Config!$B$4 + SUM($Y$2:Y479))</f>
        <v/>
      </c>
      <c r="AE479" s="15">
        <f>IF(P479="","",P479*J479/100*Config!$B$11)</f>
        <v/>
      </c>
      <c r="AF479" s="15">
        <f>IF(Q479="","",Q479*J479/100*Config!$B$11)</f>
        <v/>
      </c>
      <c r="AG479" s="15">
        <f>IF(R479="","",R479*J479/100*Config!$B$11)</f>
        <v/>
      </c>
      <c r="AH479" s="15">
        <f>IF(S479="","",S479*J479/100*Config!$B$11)</f>
        <v/>
      </c>
      <c r="AI479" s="15">
        <f>IF(T479="","",T479*J479/100*Config!$B$11)</f>
        <v/>
      </c>
      <c r="AJ479" s="15">
        <f>IF(AE479="","",Config!$B$9 + SUM($AE$2:AE479))</f>
        <v/>
      </c>
      <c r="AK479" s="15">
        <f>IF(AF479="","",Config!$B$9 + SUM($AF$2:AF479))</f>
        <v/>
      </c>
      <c r="AL479" s="15">
        <f>IF(AG479="","",Config!$B$9 + SUM($AG$2:AG479))</f>
        <v/>
      </c>
      <c r="AM479" s="15">
        <f>IF(AH479="","",Config!$B$9 + SUM($AH$2:AH479))</f>
        <v/>
      </c>
      <c r="AN479" s="15">
        <f>IF(AI479="","",Config!$B$9 + SUM($AI$2:AI479))</f>
        <v/>
      </c>
      <c r="AO479" s="16">
        <f>IF(P479="","",IF(P479&gt;0,1,0))</f>
        <v/>
      </c>
      <c r="AP479" s="16">
        <f>IF(Q479="","",IF(Q479&gt;0,1,0))</f>
        <v/>
      </c>
      <c r="AQ479" s="16">
        <f>IF(R479="","",IF(R479&gt;0,1,0))</f>
        <v/>
      </c>
      <c r="AR479" s="16">
        <f>IF(S479="","",IF(S479&gt;0,1,0))</f>
        <v/>
      </c>
      <c r="AS479" s="16">
        <f>IF(T479="","",IF(T479&gt;0,1,0))</f>
        <v/>
      </c>
      <c r="AT479" s="17">
        <f>IF(Z479="","",IF(AT478="",Z479,MAX(AT478,Z479)))</f>
        <v/>
      </c>
      <c r="AU479" s="17">
        <f>IF(AA479="","",IF(AU478="",AA479,MAX(AU478,AA479)))</f>
        <v/>
      </c>
      <c r="AV479" s="17">
        <f>IF(AB479="","",IF(AV478="",AB479,MAX(AV478,AB479)))</f>
        <v/>
      </c>
      <c r="AW479" s="17">
        <f>IF(AC479="","",IF(AW478="",AC479,MAX(AW478,AC479)))</f>
        <v/>
      </c>
      <c r="AX479" s="17">
        <f>IF(AD479="","",IF(AX478="",AD479,MAX(AX478,AD479)))</f>
        <v/>
      </c>
      <c r="AY479" s="17">
        <f>IF(Z479="","",AT479-Z479)</f>
        <v/>
      </c>
      <c r="AZ479" s="17">
        <f>IF(AA479="","",AU479-AA479)</f>
        <v/>
      </c>
      <c r="BA479" s="17">
        <f>IF(AB479="","",AV479-AB479)</f>
        <v/>
      </c>
      <c r="BB479" s="17">
        <f>IF(AC479="","",AW479-AC479)</f>
        <v/>
      </c>
      <c r="BC479" s="17">
        <f>IF(AD479="","",AX479-AD479)</f>
        <v/>
      </c>
      <c r="BD479" s="17">
        <f>IF(OR(AE479="",B479=""),"",SUMIFS($AE$2:AE479,$B$2:B479,B479))</f>
        <v/>
      </c>
      <c r="BE479" s="17">
        <f>IF(OR(AF479="",B479=""),"",SUMIFS($AF$2:AF479,$B$2:B479,B479))</f>
        <v/>
      </c>
      <c r="BF479" s="17">
        <f>IF(OR(AG479="",B479=""),"",SUMIFS($AG$2:AG479,$B$2:B479,B479))</f>
        <v/>
      </c>
      <c r="BG479" s="17">
        <f>IF(OR(AH479="",B479=""),"",SUMIFS($AH$2:AH479,$B$2:B479,B479))</f>
        <v/>
      </c>
      <c r="BH479" s="17">
        <f>IF(OR(AI479="",B479=""),"",SUMIFS($AI$2:AI479,$B$2:B479,B479))</f>
        <v/>
      </c>
      <c r="BI479" s="17">
        <f>IF(AJ479="","",IF(BI478="",AJ479,MAX(BI478,AJ479)))</f>
        <v/>
      </c>
      <c r="BJ479" s="17">
        <f>IF(AK479="","",IF(BJ478="",AK479,MAX(BJ478,AK479)))</f>
        <v/>
      </c>
      <c r="BK479" s="17">
        <f>IF(AL479="","",IF(BK478="",AL479,MAX(BK478,AL479)))</f>
        <v/>
      </c>
      <c r="BL479" s="17">
        <f>IF(AM479="","",IF(BL478="",AM479,MAX(BL478,AM479)))</f>
        <v/>
      </c>
      <c r="BM479" s="17">
        <f>IF(AN479="","",IF(BM478="",AN479,MAX(BM478,AN479)))</f>
        <v/>
      </c>
      <c r="BN479" s="17">
        <f>IF(AJ479="","",BI479-AJ479)</f>
        <v/>
      </c>
      <c r="BO479" s="17">
        <f>IF(AK479="","",BJ479-AK479)</f>
        <v/>
      </c>
      <c r="BP479" s="17">
        <f>IF(AL479="","",BK479-AL479)</f>
        <v/>
      </c>
      <c r="BQ479" s="17">
        <f>IF(AM479="","",BL479-AM479)</f>
        <v/>
      </c>
      <c r="BR479" s="17">
        <f>IF(AN479="","",BM479-AN479)</f>
        <v/>
      </c>
    </row>
    <row r="480">
      <c r="A480">
        <f>ROW()-1</f>
        <v/>
      </c>
      <c r="B480" s="9" t="n"/>
      <c r="C480" s="12" t="n"/>
      <c r="D480" s="11">
        <f>IF(B480="","",CHOOSE(WEEKDAY(B480,2),"Lu","Ma","Mi","Jo","Vi","Sa","Du"))</f>
        <v/>
      </c>
      <c r="E480" s="11">
        <f>IF(OR(B480="",C480=""),"",IF(OR(WEEKDAY(B480,2)=1,WEEKDAY(B480,2)=5),"D",IF(AND(C480&gt;=TIME(15,30,0),C480&lt;TIME(16,30,0)),"C",IF(AND(AND(WEEKDAY(B480,2)&gt;=2,WEEKDAY(B480,2)&lt;=4),C480&gt;=TIME(16,35,0),C480&lt;TIME(17,0,0)),"A1",IF(AND(AND(WEEKDAY(B480,2)&gt;=2,WEEKDAY(B480,2)&lt;=4),C480&gt;=TIME(17,0,0),C480&lt;TIME(18,0,0)),"A2",IF(AND(AND(WEEKDAY(B480,2)&gt;=2,WEEKDAY(B480,2)&lt;=4),C480&gt;=TIME(18,0,0),C480&lt;TIME(19,0,0)),"A3",IF(AND(AND(WEEKDAY(B480,2)&gt;=2,WEEKDAY(B480,2)&lt;=4),C480&gt;=TIME(22,0,0),C480&lt;TIME(22,45,0)),"B","Other")))))))</f>
        <v/>
      </c>
      <c r="F480" s="12" t="n"/>
      <c r="G480" s="12" t="n"/>
      <c r="H480" s="12" t="n"/>
      <c r="I480" s="12" t="n"/>
      <c r="J480" s="13" t="n"/>
      <c r="K480" s="13" t="n"/>
      <c r="L480" s="13" t="n"/>
      <c r="M480" s="13" t="n"/>
      <c r="N480" s="12" t="n"/>
      <c r="O480" s="12" t="n"/>
      <c r="P480" s="14">
        <f>IF(N480="","",IF(N480="SL",-1,K480/J480))</f>
        <v/>
      </c>
      <c r="Q480" s="14">
        <f>IF(N480="","",IF(OR(N480="SL",N480="TP0"),-1,L480/J480))</f>
        <v/>
      </c>
      <c r="R480" s="14">
        <f>IF(N480="","",IF(N480="TP2",M480/J480,-1))</f>
        <v/>
      </c>
      <c r="S480" s="14">
        <f>IF(N480="","",IF(N480="SL",-1,IF(N480="TP0",0.5*K480/J480,0.5*(K480+L480)/J480)))</f>
        <v/>
      </c>
      <c r="T480" s="14">
        <f>IF(N480="","",IF(N480="SL",-1,IF(N480="TP0",0.5*K480/J480-0.5,0.5*(K480+L480)/J480)))</f>
        <v/>
      </c>
      <c r="U480" s="15">
        <f>IF(P480="","",P480*J480/100*Config!$B$4)</f>
        <v/>
      </c>
      <c r="V480" s="15">
        <f>IF(Q480="","",Q480*J480/100*Config!$B$4)</f>
        <v/>
      </c>
      <c r="W480" s="15">
        <f>IF(R480="","",R480*J480/100*Config!$B$4)</f>
        <v/>
      </c>
      <c r="X480" s="15">
        <f>IF(S480="","",S480*J480/100*Config!$B$4)</f>
        <v/>
      </c>
      <c r="Y480" s="15">
        <f>IF(T480="","",T480*J480/100*Config!$B$4)</f>
        <v/>
      </c>
      <c r="Z480" s="15">
        <f>IF(U480="","",Config!$B$4 + SUM($U$2:U480))</f>
        <v/>
      </c>
      <c r="AA480" s="15">
        <f>IF(V480="","",Config!$B$4 + SUM($V$2:V480))</f>
        <v/>
      </c>
      <c r="AB480" s="15">
        <f>IF(W480="","",Config!$B$4 + SUM($W$2:W480))</f>
        <v/>
      </c>
      <c r="AC480" s="15">
        <f>IF(X480="","",Config!$B$4 + SUM($X$2:X480))</f>
        <v/>
      </c>
      <c r="AD480" s="15">
        <f>IF(Y480="","",Config!$B$4 + SUM($Y$2:Y480))</f>
        <v/>
      </c>
      <c r="AE480" s="15">
        <f>IF(P480="","",P480*J480/100*Config!$B$11)</f>
        <v/>
      </c>
      <c r="AF480" s="15">
        <f>IF(Q480="","",Q480*J480/100*Config!$B$11)</f>
        <v/>
      </c>
      <c r="AG480" s="15">
        <f>IF(R480="","",R480*J480/100*Config!$B$11)</f>
        <v/>
      </c>
      <c r="AH480" s="15">
        <f>IF(S480="","",S480*J480/100*Config!$B$11)</f>
        <v/>
      </c>
      <c r="AI480" s="15">
        <f>IF(T480="","",T480*J480/100*Config!$B$11)</f>
        <v/>
      </c>
      <c r="AJ480" s="15">
        <f>IF(AE480="","",Config!$B$9 + SUM($AE$2:AE480))</f>
        <v/>
      </c>
      <c r="AK480" s="15">
        <f>IF(AF480="","",Config!$B$9 + SUM($AF$2:AF480))</f>
        <v/>
      </c>
      <c r="AL480" s="15">
        <f>IF(AG480="","",Config!$B$9 + SUM($AG$2:AG480))</f>
        <v/>
      </c>
      <c r="AM480" s="15">
        <f>IF(AH480="","",Config!$B$9 + SUM($AH$2:AH480))</f>
        <v/>
      </c>
      <c r="AN480" s="15">
        <f>IF(AI480="","",Config!$B$9 + SUM($AI$2:AI480))</f>
        <v/>
      </c>
      <c r="AO480" s="16">
        <f>IF(P480="","",IF(P480&gt;0,1,0))</f>
        <v/>
      </c>
      <c r="AP480" s="16">
        <f>IF(Q480="","",IF(Q480&gt;0,1,0))</f>
        <v/>
      </c>
      <c r="AQ480" s="16">
        <f>IF(R480="","",IF(R480&gt;0,1,0))</f>
        <v/>
      </c>
      <c r="AR480" s="16">
        <f>IF(S480="","",IF(S480&gt;0,1,0))</f>
        <v/>
      </c>
      <c r="AS480" s="16">
        <f>IF(T480="","",IF(T480&gt;0,1,0))</f>
        <v/>
      </c>
      <c r="AT480" s="17">
        <f>IF(Z480="","",IF(AT479="",Z480,MAX(AT479,Z480)))</f>
        <v/>
      </c>
      <c r="AU480" s="17">
        <f>IF(AA480="","",IF(AU479="",AA480,MAX(AU479,AA480)))</f>
        <v/>
      </c>
      <c r="AV480" s="17">
        <f>IF(AB480="","",IF(AV479="",AB480,MAX(AV479,AB480)))</f>
        <v/>
      </c>
      <c r="AW480" s="17">
        <f>IF(AC480="","",IF(AW479="",AC480,MAX(AW479,AC480)))</f>
        <v/>
      </c>
      <c r="AX480" s="17">
        <f>IF(AD480="","",IF(AX479="",AD480,MAX(AX479,AD480)))</f>
        <v/>
      </c>
      <c r="AY480" s="17">
        <f>IF(Z480="","",AT480-Z480)</f>
        <v/>
      </c>
      <c r="AZ480" s="17">
        <f>IF(AA480="","",AU480-AA480)</f>
        <v/>
      </c>
      <c r="BA480" s="17">
        <f>IF(AB480="","",AV480-AB480)</f>
        <v/>
      </c>
      <c r="BB480" s="17">
        <f>IF(AC480="","",AW480-AC480)</f>
        <v/>
      </c>
      <c r="BC480" s="17">
        <f>IF(AD480="","",AX480-AD480)</f>
        <v/>
      </c>
      <c r="BD480" s="17">
        <f>IF(OR(AE480="",B480=""),"",SUMIFS($AE$2:AE480,$B$2:B480,B480))</f>
        <v/>
      </c>
      <c r="BE480" s="17">
        <f>IF(OR(AF480="",B480=""),"",SUMIFS($AF$2:AF480,$B$2:B480,B480))</f>
        <v/>
      </c>
      <c r="BF480" s="17">
        <f>IF(OR(AG480="",B480=""),"",SUMIFS($AG$2:AG480,$B$2:B480,B480))</f>
        <v/>
      </c>
      <c r="BG480" s="17">
        <f>IF(OR(AH480="",B480=""),"",SUMIFS($AH$2:AH480,$B$2:B480,B480))</f>
        <v/>
      </c>
      <c r="BH480" s="17">
        <f>IF(OR(AI480="",B480=""),"",SUMIFS($AI$2:AI480,$B$2:B480,B480))</f>
        <v/>
      </c>
      <c r="BI480" s="17">
        <f>IF(AJ480="","",IF(BI479="",AJ480,MAX(BI479,AJ480)))</f>
        <v/>
      </c>
      <c r="BJ480" s="17">
        <f>IF(AK480="","",IF(BJ479="",AK480,MAX(BJ479,AK480)))</f>
        <v/>
      </c>
      <c r="BK480" s="17">
        <f>IF(AL480="","",IF(BK479="",AL480,MAX(BK479,AL480)))</f>
        <v/>
      </c>
      <c r="BL480" s="17">
        <f>IF(AM480="","",IF(BL479="",AM480,MAX(BL479,AM480)))</f>
        <v/>
      </c>
      <c r="BM480" s="17">
        <f>IF(AN480="","",IF(BM479="",AN480,MAX(BM479,AN480)))</f>
        <v/>
      </c>
      <c r="BN480" s="17">
        <f>IF(AJ480="","",BI480-AJ480)</f>
        <v/>
      </c>
      <c r="BO480" s="17">
        <f>IF(AK480="","",BJ480-AK480)</f>
        <v/>
      </c>
      <c r="BP480" s="17">
        <f>IF(AL480="","",BK480-AL480)</f>
        <v/>
      </c>
      <c r="BQ480" s="17">
        <f>IF(AM480="","",BL480-AM480)</f>
        <v/>
      </c>
      <c r="BR480" s="17">
        <f>IF(AN480="","",BM480-AN480)</f>
        <v/>
      </c>
    </row>
    <row r="481">
      <c r="A481">
        <f>ROW()-1</f>
        <v/>
      </c>
      <c r="B481" s="9" t="n"/>
      <c r="C481" s="12" t="n"/>
      <c r="D481" s="11">
        <f>IF(B481="","",CHOOSE(WEEKDAY(B481,2),"Lu","Ma","Mi","Jo","Vi","Sa","Du"))</f>
        <v/>
      </c>
      <c r="E481" s="11">
        <f>IF(OR(B481="",C481=""),"",IF(OR(WEEKDAY(B481,2)=1,WEEKDAY(B481,2)=5),"D",IF(AND(C481&gt;=TIME(15,30,0),C481&lt;TIME(16,30,0)),"C",IF(AND(AND(WEEKDAY(B481,2)&gt;=2,WEEKDAY(B481,2)&lt;=4),C481&gt;=TIME(16,35,0),C481&lt;TIME(17,0,0)),"A1",IF(AND(AND(WEEKDAY(B481,2)&gt;=2,WEEKDAY(B481,2)&lt;=4),C481&gt;=TIME(17,0,0),C481&lt;TIME(18,0,0)),"A2",IF(AND(AND(WEEKDAY(B481,2)&gt;=2,WEEKDAY(B481,2)&lt;=4),C481&gt;=TIME(18,0,0),C481&lt;TIME(19,0,0)),"A3",IF(AND(AND(WEEKDAY(B481,2)&gt;=2,WEEKDAY(B481,2)&lt;=4),C481&gt;=TIME(22,0,0),C481&lt;TIME(22,45,0)),"B","Other")))))))</f>
        <v/>
      </c>
      <c r="F481" s="12" t="n"/>
      <c r="G481" s="12" t="n"/>
      <c r="H481" s="12" t="n"/>
      <c r="I481" s="12" t="n"/>
      <c r="J481" s="13" t="n"/>
      <c r="K481" s="13" t="n"/>
      <c r="L481" s="13" t="n"/>
      <c r="M481" s="13" t="n"/>
      <c r="N481" s="12" t="n"/>
      <c r="O481" s="12" t="n"/>
      <c r="P481" s="14">
        <f>IF(N481="","",IF(N481="SL",-1,K481/J481))</f>
        <v/>
      </c>
      <c r="Q481" s="14">
        <f>IF(N481="","",IF(OR(N481="SL",N481="TP0"),-1,L481/J481))</f>
        <v/>
      </c>
      <c r="R481" s="14">
        <f>IF(N481="","",IF(N481="TP2",M481/J481,-1))</f>
        <v/>
      </c>
      <c r="S481" s="14">
        <f>IF(N481="","",IF(N481="SL",-1,IF(N481="TP0",0.5*K481/J481,0.5*(K481+L481)/J481)))</f>
        <v/>
      </c>
      <c r="T481" s="14">
        <f>IF(N481="","",IF(N481="SL",-1,IF(N481="TP0",0.5*K481/J481-0.5,0.5*(K481+L481)/J481)))</f>
        <v/>
      </c>
      <c r="U481" s="15">
        <f>IF(P481="","",P481*J481/100*Config!$B$4)</f>
        <v/>
      </c>
      <c r="V481" s="15">
        <f>IF(Q481="","",Q481*J481/100*Config!$B$4)</f>
        <v/>
      </c>
      <c r="W481" s="15">
        <f>IF(R481="","",R481*J481/100*Config!$B$4)</f>
        <v/>
      </c>
      <c r="X481" s="15">
        <f>IF(S481="","",S481*J481/100*Config!$B$4)</f>
        <v/>
      </c>
      <c r="Y481" s="15">
        <f>IF(T481="","",T481*J481/100*Config!$B$4)</f>
        <v/>
      </c>
      <c r="Z481" s="15">
        <f>IF(U481="","",Config!$B$4 + SUM($U$2:U481))</f>
        <v/>
      </c>
      <c r="AA481" s="15">
        <f>IF(V481="","",Config!$B$4 + SUM($V$2:V481))</f>
        <v/>
      </c>
      <c r="AB481" s="15">
        <f>IF(W481="","",Config!$B$4 + SUM($W$2:W481))</f>
        <v/>
      </c>
      <c r="AC481" s="15">
        <f>IF(X481="","",Config!$B$4 + SUM($X$2:X481))</f>
        <v/>
      </c>
      <c r="AD481" s="15">
        <f>IF(Y481="","",Config!$B$4 + SUM($Y$2:Y481))</f>
        <v/>
      </c>
      <c r="AE481" s="15">
        <f>IF(P481="","",P481*J481/100*Config!$B$11)</f>
        <v/>
      </c>
      <c r="AF481" s="15">
        <f>IF(Q481="","",Q481*J481/100*Config!$B$11)</f>
        <v/>
      </c>
      <c r="AG481" s="15">
        <f>IF(R481="","",R481*J481/100*Config!$B$11)</f>
        <v/>
      </c>
      <c r="AH481" s="15">
        <f>IF(S481="","",S481*J481/100*Config!$B$11)</f>
        <v/>
      </c>
      <c r="AI481" s="15">
        <f>IF(T481="","",T481*J481/100*Config!$B$11)</f>
        <v/>
      </c>
      <c r="AJ481" s="15">
        <f>IF(AE481="","",Config!$B$9 + SUM($AE$2:AE481))</f>
        <v/>
      </c>
      <c r="AK481" s="15">
        <f>IF(AF481="","",Config!$B$9 + SUM($AF$2:AF481))</f>
        <v/>
      </c>
      <c r="AL481" s="15">
        <f>IF(AG481="","",Config!$B$9 + SUM($AG$2:AG481))</f>
        <v/>
      </c>
      <c r="AM481" s="15">
        <f>IF(AH481="","",Config!$B$9 + SUM($AH$2:AH481))</f>
        <v/>
      </c>
      <c r="AN481" s="15">
        <f>IF(AI481="","",Config!$B$9 + SUM($AI$2:AI481))</f>
        <v/>
      </c>
      <c r="AO481" s="16">
        <f>IF(P481="","",IF(P481&gt;0,1,0))</f>
        <v/>
      </c>
      <c r="AP481" s="16">
        <f>IF(Q481="","",IF(Q481&gt;0,1,0))</f>
        <v/>
      </c>
      <c r="AQ481" s="16">
        <f>IF(R481="","",IF(R481&gt;0,1,0))</f>
        <v/>
      </c>
      <c r="AR481" s="16">
        <f>IF(S481="","",IF(S481&gt;0,1,0))</f>
        <v/>
      </c>
      <c r="AS481" s="16">
        <f>IF(T481="","",IF(T481&gt;0,1,0))</f>
        <v/>
      </c>
      <c r="AT481" s="17">
        <f>IF(Z481="","",IF(AT480="",Z481,MAX(AT480,Z481)))</f>
        <v/>
      </c>
      <c r="AU481" s="17">
        <f>IF(AA481="","",IF(AU480="",AA481,MAX(AU480,AA481)))</f>
        <v/>
      </c>
      <c r="AV481" s="17">
        <f>IF(AB481="","",IF(AV480="",AB481,MAX(AV480,AB481)))</f>
        <v/>
      </c>
      <c r="AW481" s="17">
        <f>IF(AC481="","",IF(AW480="",AC481,MAX(AW480,AC481)))</f>
        <v/>
      </c>
      <c r="AX481" s="17">
        <f>IF(AD481="","",IF(AX480="",AD481,MAX(AX480,AD481)))</f>
        <v/>
      </c>
      <c r="AY481" s="17">
        <f>IF(Z481="","",AT481-Z481)</f>
        <v/>
      </c>
      <c r="AZ481" s="17">
        <f>IF(AA481="","",AU481-AA481)</f>
        <v/>
      </c>
      <c r="BA481" s="17">
        <f>IF(AB481="","",AV481-AB481)</f>
        <v/>
      </c>
      <c r="BB481" s="17">
        <f>IF(AC481="","",AW481-AC481)</f>
        <v/>
      </c>
      <c r="BC481" s="17">
        <f>IF(AD481="","",AX481-AD481)</f>
        <v/>
      </c>
      <c r="BD481" s="17">
        <f>IF(OR(AE481="",B481=""),"",SUMIFS($AE$2:AE481,$B$2:B481,B481))</f>
        <v/>
      </c>
      <c r="BE481" s="17">
        <f>IF(OR(AF481="",B481=""),"",SUMIFS($AF$2:AF481,$B$2:B481,B481))</f>
        <v/>
      </c>
      <c r="BF481" s="17">
        <f>IF(OR(AG481="",B481=""),"",SUMIFS($AG$2:AG481,$B$2:B481,B481))</f>
        <v/>
      </c>
      <c r="BG481" s="17">
        <f>IF(OR(AH481="",B481=""),"",SUMIFS($AH$2:AH481,$B$2:B481,B481))</f>
        <v/>
      </c>
      <c r="BH481" s="17">
        <f>IF(OR(AI481="",B481=""),"",SUMIFS($AI$2:AI481,$B$2:B481,B481))</f>
        <v/>
      </c>
      <c r="BI481" s="17">
        <f>IF(AJ481="","",IF(BI480="",AJ481,MAX(BI480,AJ481)))</f>
        <v/>
      </c>
      <c r="BJ481" s="17">
        <f>IF(AK481="","",IF(BJ480="",AK481,MAX(BJ480,AK481)))</f>
        <v/>
      </c>
      <c r="BK481" s="17">
        <f>IF(AL481="","",IF(BK480="",AL481,MAX(BK480,AL481)))</f>
        <v/>
      </c>
      <c r="BL481" s="17">
        <f>IF(AM481="","",IF(BL480="",AM481,MAX(BL480,AM481)))</f>
        <v/>
      </c>
      <c r="BM481" s="17">
        <f>IF(AN481="","",IF(BM480="",AN481,MAX(BM480,AN481)))</f>
        <v/>
      </c>
      <c r="BN481" s="17">
        <f>IF(AJ481="","",BI481-AJ481)</f>
        <v/>
      </c>
      <c r="BO481" s="17">
        <f>IF(AK481="","",BJ481-AK481)</f>
        <v/>
      </c>
      <c r="BP481" s="17">
        <f>IF(AL481="","",BK481-AL481)</f>
        <v/>
      </c>
      <c r="BQ481" s="17">
        <f>IF(AM481="","",BL481-AM481)</f>
        <v/>
      </c>
      <c r="BR481" s="17">
        <f>IF(AN481="","",BM481-AN481)</f>
        <v/>
      </c>
    </row>
    <row r="482">
      <c r="A482">
        <f>ROW()-1</f>
        <v/>
      </c>
      <c r="B482" s="9" t="n"/>
      <c r="C482" s="12" t="n"/>
      <c r="D482" s="11">
        <f>IF(B482="","",CHOOSE(WEEKDAY(B482,2),"Lu","Ma","Mi","Jo","Vi","Sa","Du"))</f>
        <v/>
      </c>
      <c r="E482" s="11">
        <f>IF(OR(B482="",C482=""),"",IF(OR(WEEKDAY(B482,2)=1,WEEKDAY(B482,2)=5),"D",IF(AND(C482&gt;=TIME(15,30,0),C482&lt;TIME(16,30,0)),"C",IF(AND(AND(WEEKDAY(B482,2)&gt;=2,WEEKDAY(B482,2)&lt;=4),C482&gt;=TIME(16,35,0),C482&lt;TIME(17,0,0)),"A1",IF(AND(AND(WEEKDAY(B482,2)&gt;=2,WEEKDAY(B482,2)&lt;=4),C482&gt;=TIME(17,0,0),C482&lt;TIME(18,0,0)),"A2",IF(AND(AND(WEEKDAY(B482,2)&gt;=2,WEEKDAY(B482,2)&lt;=4),C482&gt;=TIME(18,0,0),C482&lt;TIME(19,0,0)),"A3",IF(AND(AND(WEEKDAY(B482,2)&gt;=2,WEEKDAY(B482,2)&lt;=4),C482&gt;=TIME(22,0,0),C482&lt;TIME(22,45,0)),"B","Other")))))))</f>
        <v/>
      </c>
      <c r="F482" s="12" t="n"/>
      <c r="G482" s="12" t="n"/>
      <c r="H482" s="12" t="n"/>
      <c r="I482" s="12" t="n"/>
      <c r="J482" s="13" t="n"/>
      <c r="K482" s="13" t="n"/>
      <c r="L482" s="13" t="n"/>
      <c r="M482" s="13" t="n"/>
      <c r="N482" s="12" t="n"/>
      <c r="O482" s="12" t="n"/>
      <c r="P482" s="14">
        <f>IF(N482="","",IF(N482="SL",-1,K482/J482))</f>
        <v/>
      </c>
      <c r="Q482" s="14">
        <f>IF(N482="","",IF(OR(N482="SL",N482="TP0"),-1,L482/J482))</f>
        <v/>
      </c>
      <c r="R482" s="14">
        <f>IF(N482="","",IF(N482="TP2",M482/J482,-1))</f>
        <v/>
      </c>
      <c r="S482" s="14">
        <f>IF(N482="","",IF(N482="SL",-1,IF(N482="TP0",0.5*K482/J482,0.5*(K482+L482)/J482)))</f>
        <v/>
      </c>
      <c r="T482" s="14">
        <f>IF(N482="","",IF(N482="SL",-1,IF(N482="TP0",0.5*K482/J482-0.5,0.5*(K482+L482)/J482)))</f>
        <v/>
      </c>
      <c r="U482" s="15">
        <f>IF(P482="","",P482*J482/100*Config!$B$4)</f>
        <v/>
      </c>
      <c r="V482" s="15">
        <f>IF(Q482="","",Q482*J482/100*Config!$B$4)</f>
        <v/>
      </c>
      <c r="W482" s="15">
        <f>IF(R482="","",R482*J482/100*Config!$B$4)</f>
        <v/>
      </c>
      <c r="X482" s="15">
        <f>IF(S482="","",S482*J482/100*Config!$B$4)</f>
        <v/>
      </c>
      <c r="Y482" s="15">
        <f>IF(T482="","",T482*J482/100*Config!$B$4)</f>
        <v/>
      </c>
      <c r="Z482" s="15">
        <f>IF(U482="","",Config!$B$4 + SUM($U$2:U482))</f>
        <v/>
      </c>
      <c r="AA482" s="15">
        <f>IF(V482="","",Config!$B$4 + SUM($V$2:V482))</f>
        <v/>
      </c>
      <c r="AB482" s="15">
        <f>IF(W482="","",Config!$B$4 + SUM($W$2:W482))</f>
        <v/>
      </c>
      <c r="AC482" s="15">
        <f>IF(X482="","",Config!$B$4 + SUM($X$2:X482))</f>
        <v/>
      </c>
      <c r="AD482" s="15">
        <f>IF(Y482="","",Config!$B$4 + SUM($Y$2:Y482))</f>
        <v/>
      </c>
      <c r="AE482" s="15">
        <f>IF(P482="","",P482*J482/100*Config!$B$11)</f>
        <v/>
      </c>
      <c r="AF482" s="15">
        <f>IF(Q482="","",Q482*J482/100*Config!$B$11)</f>
        <v/>
      </c>
      <c r="AG482" s="15">
        <f>IF(R482="","",R482*J482/100*Config!$B$11)</f>
        <v/>
      </c>
      <c r="AH482" s="15">
        <f>IF(S482="","",S482*J482/100*Config!$B$11)</f>
        <v/>
      </c>
      <c r="AI482" s="15">
        <f>IF(T482="","",T482*J482/100*Config!$B$11)</f>
        <v/>
      </c>
      <c r="AJ482" s="15">
        <f>IF(AE482="","",Config!$B$9 + SUM($AE$2:AE482))</f>
        <v/>
      </c>
      <c r="AK482" s="15">
        <f>IF(AF482="","",Config!$B$9 + SUM($AF$2:AF482))</f>
        <v/>
      </c>
      <c r="AL482" s="15">
        <f>IF(AG482="","",Config!$B$9 + SUM($AG$2:AG482))</f>
        <v/>
      </c>
      <c r="AM482" s="15">
        <f>IF(AH482="","",Config!$B$9 + SUM($AH$2:AH482))</f>
        <v/>
      </c>
      <c r="AN482" s="15">
        <f>IF(AI482="","",Config!$B$9 + SUM($AI$2:AI482))</f>
        <v/>
      </c>
      <c r="AO482" s="16">
        <f>IF(P482="","",IF(P482&gt;0,1,0))</f>
        <v/>
      </c>
      <c r="AP482" s="16">
        <f>IF(Q482="","",IF(Q482&gt;0,1,0))</f>
        <v/>
      </c>
      <c r="AQ482" s="16">
        <f>IF(R482="","",IF(R482&gt;0,1,0))</f>
        <v/>
      </c>
      <c r="AR482" s="16">
        <f>IF(S482="","",IF(S482&gt;0,1,0))</f>
        <v/>
      </c>
      <c r="AS482" s="16">
        <f>IF(T482="","",IF(T482&gt;0,1,0))</f>
        <v/>
      </c>
      <c r="AT482" s="17">
        <f>IF(Z482="","",IF(AT481="",Z482,MAX(AT481,Z482)))</f>
        <v/>
      </c>
      <c r="AU482" s="17">
        <f>IF(AA482="","",IF(AU481="",AA482,MAX(AU481,AA482)))</f>
        <v/>
      </c>
      <c r="AV482" s="17">
        <f>IF(AB482="","",IF(AV481="",AB482,MAX(AV481,AB482)))</f>
        <v/>
      </c>
      <c r="AW482" s="17">
        <f>IF(AC482="","",IF(AW481="",AC482,MAX(AW481,AC482)))</f>
        <v/>
      </c>
      <c r="AX482" s="17">
        <f>IF(AD482="","",IF(AX481="",AD482,MAX(AX481,AD482)))</f>
        <v/>
      </c>
      <c r="AY482" s="17">
        <f>IF(Z482="","",AT482-Z482)</f>
        <v/>
      </c>
      <c r="AZ482" s="17">
        <f>IF(AA482="","",AU482-AA482)</f>
        <v/>
      </c>
      <c r="BA482" s="17">
        <f>IF(AB482="","",AV482-AB482)</f>
        <v/>
      </c>
      <c r="BB482" s="17">
        <f>IF(AC482="","",AW482-AC482)</f>
        <v/>
      </c>
      <c r="BC482" s="17">
        <f>IF(AD482="","",AX482-AD482)</f>
        <v/>
      </c>
      <c r="BD482" s="17">
        <f>IF(OR(AE482="",B482=""),"",SUMIFS($AE$2:AE482,$B$2:B482,B482))</f>
        <v/>
      </c>
      <c r="BE482" s="17">
        <f>IF(OR(AF482="",B482=""),"",SUMIFS($AF$2:AF482,$B$2:B482,B482))</f>
        <v/>
      </c>
      <c r="BF482" s="17">
        <f>IF(OR(AG482="",B482=""),"",SUMIFS($AG$2:AG482,$B$2:B482,B482))</f>
        <v/>
      </c>
      <c r="BG482" s="17">
        <f>IF(OR(AH482="",B482=""),"",SUMIFS($AH$2:AH482,$B$2:B482,B482))</f>
        <v/>
      </c>
      <c r="BH482" s="17">
        <f>IF(OR(AI482="",B482=""),"",SUMIFS($AI$2:AI482,$B$2:B482,B482))</f>
        <v/>
      </c>
      <c r="BI482" s="17">
        <f>IF(AJ482="","",IF(BI481="",AJ482,MAX(BI481,AJ482)))</f>
        <v/>
      </c>
      <c r="BJ482" s="17">
        <f>IF(AK482="","",IF(BJ481="",AK482,MAX(BJ481,AK482)))</f>
        <v/>
      </c>
      <c r="BK482" s="17">
        <f>IF(AL482="","",IF(BK481="",AL482,MAX(BK481,AL482)))</f>
        <v/>
      </c>
      <c r="BL482" s="17">
        <f>IF(AM482="","",IF(BL481="",AM482,MAX(BL481,AM482)))</f>
        <v/>
      </c>
      <c r="BM482" s="17">
        <f>IF(AN482="","",IF(BM481="",AN482,MAX(BM481,AN482)))</f>
        <v/>
      </c>
      <c r="BN482" s="17">
        <f>IF(AJ482="","",BI482-AJ482)</f>
        <v/>
      </c>
      <c r="BO482" s="17">
        <f>IF(AK482="","",BJ482-AK482)</f>
        <v/>
      </c>
      <c r="BP482" s="17">
        <f>IF(AL482="","",BK482-AL482)</f>
        <v/>
      </c>
      <c r="BQ482" s="17">
        <f>IF(AM482="","",BL482-AM482)</f>
        <v/>
      </c>
      <c r="BR482" s="17">
        <f>IF(AN482="","",BM482-AN482)</f>
        <v/>
      </c>
    </row>
    <row r="483">
      <c r="A483">
        <f>ROW()-1</f>
        <v/>
      </c>
      <c r="B483" s="9" t="n"/>
      <c r="C483" s="12" t="n"/>
      <c r="D483" s="11">
        <f>IF(B483="","",CHOOSE(WEEKDAY(B483,2),"Lu","Ma","Mi","Jo","Vi","Sa","Du"))</f>
        <v/>
      </c>
      <c r="E483" s="11">
        <f>IF(OR(B483="",C483=""),"",IF(OR(WEEKDAY(B483,2)=1,WEEKDAY(B483,2)=5),"D",IF(AND(C483&gt;=TIME(15,30,0),C483&lt;TIME(16,30,0)),"C",IF(AND(AND(WEEKDAY(B483,2)&gt;=2,WEEKDAY(B483,2)&lt;=4),C483&gt;=TIME(16,35,0),C483&lt;TIME(17,0,0)),"A1",IF(AND(AND(WEEKDAY(B483,2)&gt;=2,WEEKDAY(B483,2)&lt;=4),C483&gt;=TIME(17,0,0),C483&lt;TIME(18,0,0)),"A2",IF(AND(AND(WEEKDAY(B483,2)&gt;=2,WEEKDAY(B483,2)&lt;=4),C483&gt;=TIME(18,0,0),C483&lt;TIME(19,0,0)),"A3",IF(AND(AND(WEEKDAY(B483,2)&gt;=2,WEEKDAY(B483,2)&lt;=4),C483&gt;=TIME(22,0,0),C483&lt;TIME(22,45,0)),"B","Other")))))))</f>
        <v/>
      </c>
      <c r="F483" s="12" t="n"/>
      <c r="G483" s="12" t="n"/>
      <c r="H483" s="12" t="n"/>
      <c r="I483" s="12" t="n"/>
      <c r="J483" s="13" t="n"/>
      <c r="K483" s="13" t="n"/>
      <c r="L483" s="13" t="n"/>
      <c r="M483" s="13" t="n"/>
      <c r="N483" s="12" t="n"/>
      <c r="O483" s="12" t="n"/>
      <c r="P483" s="14">
        <f>IF(N483="","",IF(N483="SL",-1,K483/J483))</f>
        <v/>
      </c>
      <c r="Q483" s="14">
        <f>IF(N483="","",IF(OR(N483="SL",N483="TP0"),-1,L483/J483))</f>
        <v/>
      </c>
      <c r="R483" s="14">
        <f>IF(N483="","",IF(N483="TP2",M483/J483,-1))</f>
        <v/>
      </c>
      <c r="S483" s="14">
        <f>IF(N483="","",IF(N483="SL",-1,IF(N483="TP0",0.5*K483/J483,0.5*(K483+L483)/J483)))</f>
        <v/>
      </c>
      <c r="T483" s="14">
        <f>IF(N483="","",IF(N483="SL",-1,IF(N483="TP0",0.5*K483/J483-0.5,0.5*(K483+L483)/J483)))</f>
        <v/>
      </c>
      <c r="U483" s="15">
        <f>IF(P483="","",P483*J483/100*Config!$B$4)</f>
        <v/>
      </c>
      <c r="V483" s="15">
        <f>IF(Q483="","",Q483*J483/100*Config!$B$4)</f>
        <v/>
      </c>
      <c r="W483" s="15">
        <f>IF(R483="","",R483*J483/100*Config!$B$4)</f>
        <v/>
      </c>
      <c r="X483" s="15">
        <f>IF(S483="","",S483*J483/100*Config!$B$4)</f>
        <v/>
      </c>
      <c r="Y483" s="15">
        <f>IF(T483="","",T483*J483/100*Config!$B$4)</f>
        <v/>
      </c>
      <c r="Z483" s="15">
        <f>IF(U483="","",Config!$B$4 + SUM($U$2:U483))</f>
        <v/>
      </c>
      <c r="AA483" s="15">
        <f>IF(V483="","",Config!$B$4 + SUM($V$2:V483))</f>
        <v/>
      </c>
      <c r="AB483" s="15">
        <f>IF(W483="","",Config!$B$4 + SUM($W$2:W483))</f>
        <v/>
      </c>
      <c r="AC483" s="15">
        <f>IF(X483="","",Config!$B$4 + SUM($X$2:X483))</f>
        <v/>
      </c>
      <c r="AD483" s="15">
        <f>IF(Y483="","",Config!$B$4 + SUM($Y$2:Y483))</f>
        <v/>
      </c>
      <c r="AE483" s="15">
        <f>IF(P483="","",P483*J483/100*Config!$B$11)</f>
        <v/>
      </c>
      <c r="AF483" s="15">
        <f>IF(Q483="","",Q483*J483/100*Config!$B$11)</f>
        <v/>
      </c>
      <c r="AG483" s="15">
        <f>IF(R483="","",R483*J483/100*Config!$B$11)</f>
        <v/>
      </c>
      <c r="AH483" s="15">
        <f>IF(S483="","",S483*J483/100*Config!$B$11)</f>
        <v/>
      </c>
      <c r="AI483" s="15">
        <f>IF(T483="","",T483*J483/100*Config!$B$11)</f>
        <v/>
      </c>
      <c r="AJ483" s="15">
        <f>IF(AE483="","",Config!$B$9 + SUM($AE$2:AE483))</f>
        <v/>
      </c>
      <c r="AK483" s="15">
        <f>IF(AF483="","",Config!$B$9 + SUM($AF$2:AF483))</f>
        <v/>
      </c>
      <c r="AL483" s="15">
        <f>IF(AG483="","",Config!$B$9 + SUM($AG$2:AG483))</f>
        <v/>
      </c>
      <c r="AM483" s="15">
        <f>IF(AH483="","",Config!$B$9 + SUM($AH$2:AH483))</f>
        <v/>
      </c>
      <c r="AN483" s="15">
        <f>IF(AI483="","",Config!$B$9 + SUM($AI$2:AI483))</f>
        <v/>
      </c>
      <c r="AO483" s="16">
        <f>IF(P483="","",IF(P483&gt;0,1,0))</f>
        <v/>
      </c>
      <c r="AP483" s="16">
        <f>IF(Q483="","",IF(Q483&gt;0,1,0))</f>
        <v/>
      </c>
      <c r="AQ483" s="16">
        <f>IF(R483="","",IF(R483&gt;0,1,0))</f>
        <v/>
      </c>
      <c r="AR483" s="16">
        <f>IF(S483="","",IF(S483&gt;0,1,0))</f>
        <v/>
      </c>
      <c r="AS483" s="16">
        <f>IF(T483="","",IF(T483&gt;0,1,0))</f>
        <v/>
      </c>
      <c r="AT483" s="17">
        <f>IF(Z483="","",IF(AT482="",Z483,MAX(AT482,Z483)))</f>
        <v/>
      </c>
      <c r="AU483" s="17">
        <f>IF(AA483="","",IF(AU482="",AA483,MAX(AU482,AA483)))</f>
        <v/>
      </c>
      <c r="AV483" s="17">
        <f>IF(AB483="","",IF(AV482="",AB483,MAX(AV482,AB483)))</f>
        <v/>
      </c>
      <c r="AW483" s="17">
        <f>IF(AC483="","",IF(AW482="",AC483,MAX(AW482,AC483)))</f>
        <v/>
      </c>
      <c r="AX483" s="17">
        <f>IF(AD483="","",IF(AX482="",AD483,MAX(AX482,AD483)))</f>
        <v/>
      </c>
      <c r="AY483" s="17">
        <f>IF(Z483="","",AT483-Z483)</f>
        <v/>
      </c>
      <c r="AZ483" s="17">
        <f>IF(AA483="","",AU483-AA483)</f>
        <v/>
      </c>
      <c r="BA483" s="17">
        <f>IF(AB483="","",AV483-AB483)</f>
        <v/>
      </c>
      <c r="BB483" s="17">
        <f>IF(AC483="","",AW483-AC483)</f>
        <v/>
      </c>
      <c r="BC483" s="17">
        <f>IF(AD483="","",AX483-AD483)</f>
        <v/>
      </c>
      <c r="BD483" s="17">
        <f>IF(OR(AE483="",B483=""),"",SUMIFS($AE$2:AE483,$B$2:B483,B483))</f>
        <v/>
      </c>
      <c r="BE483" s="17">
        <f>IF(OR(AF483="",B483=""),"",SUMIFS($AF$2:AF483,$B$2:B483,B483))</f>
        <v/>
      </c>
      <c r="BF483" s="17">
        <f>IF(OR(AG483="",B483=""),"",SUMIFS($AG$2:AG483,$B$2:B483,B483))</f>
        <v/>
      </c>
      <c r="BG483" s="17">
        <f>IF(OR(AH483="",B483=""),"",SUMIFS($AH$2:AH483,$B$2:B483,B483))</f>
        <v/>
      </c>
      <c r="BH483" s="17">
        <f>IF(OR(AI483="",B483=""),"",SUMIFS($AI$2:AI483,$B$2:B483,B483))</f>
        <v/>
      </c>
      <c r="BI483" s="17">
        <f>IF(AJ483="","",IF(BI482="",AJ483,MAX(BI482,AJ483)))</f>
        <v/>
      </c>
      <c r="BJ483" s="17">
        <f>IF(AK483="","",IF(BJ482="",AK483,MAX(BJ482,AK483)))</f>
        <v/>
      </c>
      <c r="BK483" s="17">
        <f>IF(AL483="","",IF(BK482="",AL483,MAX(BK482,AL483)))</f>
        <v/>
      </c>
      <c r="BL483" s="17">
        <f>IF(AM483="","",IF(BL482="",AM483,MAX(BL482,AM483)))</f>
        <v/>
      </c>
      <c r="BM483" s="17">
        <f>IF(AN483="","",IF(BM482="",AN483,MAX(BM482,AN483)))</f>
        <v/>
      </c>
      <c r="BN483" s="17">
        <f>IF(AJ483="","",BI483-AJ483)</f>
        <v/>
      </c>
      <c r="BO483" s="17">
        <f>IF(AK483="","",BJ483-AK483)</f>
        <v/>
      </c>
      <c r="BP483" s="17">
        <f>IF(AL483="","",BK483-AL483)</f>
        <v/>
      </c>
      <c r="BQ483" s="17">
        <f>IF(AM483="","",BL483-AM483)</f>
        <v/>
      </c>
      <c r="BR483" s="17">
        <f>IF(AN483="","",BM483-AN483)</f>
        <v/>
      </c>
    </row>
    <row r="484">
      <c r="A484">
        <f>ROW()-1</f>
        <v/>
      </c>
      <c r="B484" s="9" t="n"/>
      <c r="C484" s="12" t="n"/>
      <c r="D484" s="11">
        <f>IF(B484="","",CHOOSE(WEEKDAY(B484,2),"Lu","Ma","Mi","Jo","Vi","Sa","Du"))</f>
        <v/>
      </c>
      <c r="E484" s="11">
        <f>IF(OR(B484="",C484=""),"",IF(OR(WEEKDAY(B484,2)=1,WEEKDAY(B484,2)=5),"D",IF(AND(C484&gt;=TIME(15,30,0),C484&lt;TIME(16,30,0)),"C",IF(AND(AND(WEEKDAY(B484,2)&gt;=2,WEEKDAY(B484,2)&lt;=4),C484&gt;=TIME(16,35,0),C484&lt;TIME(17,0,0)),"A1",IF(AND(AND(WEEKDAY(B484,2)&gt;=2,WEEKDAY(B484,2)&lt;=4),C484&gt;=TIME(17,0,0),C484&lt;TIME(18,0,0)),"A2",IF(AND(AND(WEEKDAY(B484,2)&gt;=2,WEEKDAY(B484,2)&lt;=4),C484&gt;=TIME(18,0,0),C484&lt;TIME(19,0,0)),"A3",IF(AND(AND(WEEKDAY(B484,2)&gt;=2,WEEKDAY(B484,2)&lt;=4),C484&gt;=TIME(22,0,0),C484&lt;TIME(22,45,0)),"B","Other")))))))</f>
        <v/>
      </c>
      <c r="F484" s="12" t="n"/>
      <c r="G484" s="12" t="n"/>
      <c r="H484" s="12" t="n"/>
      <c r="I484" s="12" t="n"/>
      <c r="J484" s="13" t="n"/>
      <c r="K484" s="13" t="n"/>
      <c r="L484" s="13" t="n"/>
      <c r="M484" s="13" t="n"/>
      <c r="N484" s="12" t="n"/>
      <c r="O484" s="12" t="n"/>
      <c r="P484" s="14">
        <f>IF(N484="","",IF(N484="SL",-1,K484/J484))</f>
        <v/>
      </c>
      <c r="Q484" s="14">
        <f>IF(N484="","",IF(OR(N484="SL",N484="TP0"),-1,L484/J484))</f>
        <v/>
      </c>
      <c r="R484" s="14">
        <f>IF(N484="","",IF(N484="TP2",M484/J484,-1))</f>
        <v/>
      </c>
      <c r="S484" s="14">
        <f>IF(N484="","",IF(N484="SL",-1,IF(N484="TP0",0.5*K484/J484,0.5*(K484+L484)/J484)))</f>
        <v/>
      </c>
      <c r="T484" s="14">
        <f>IF(N484="","",IF(N484="SL",-1,IF(N484="TP0",0.5*K484/J484-0.5,0.5*(K484+L484)/J484)))</f>
        <v/>
      </c>
      <c r="U484" s="15">
        <f>IF(P484="","",P484*J484/100*Config!$B$4)</f>
        <v/>
      </c>
      <c r="V484" s="15">
        <f>IF(Q484="","",Q484*J484/100*Config!$B$4)</f>
        <v/>
      </c>
      <c r="W484" s="15">
        <f>IF(R484="","",R484*J484/100*Config!$B$4)</f>
        <v/>
      </c>
      <c r="X484" s="15">
        <f>IF(S484="","",S484*J484/100*Config!$B$4)</f>
        <v/>
      </c>
      <c r="Y484" s="15">
        <f>IF(T484="","",T484*J484/100*Config!$B$4)</f>
        <v/>
      </c>
      <c r="Z484" s="15">
        <f>IF(U484="","",Config!$B$4 + SUM($U$2:U484))</f>
        <v/>
      </c>
      <c r="AA484" s="15">
        <f>IF(V484="","",Config!$B$4 + SUM($V$2:V484))</f>
        <v/>
      </c>
      <c r="AB484" s="15">
        <f>IF(W484="","",Config!$B$4 + SUM($W$2:W484))</f>
        <v/>
      </c>
      <c r="AC484" s="15">
        <f>IF(X484="","",Config!$B$4 + SUM($X$2:X484))</f>
        <v/>
      </c>
      <c r="AD484" s="15">
        <f>IF(Y484="","",Config!$B$4 + SUM($Y$2:Y484))</f>
        <v/>
      </c>
      <c r="AE484" s="15">
        <f>IF(P484="","",P484*J484/100*Config!$B$11)</f>
        <v/>
      </c>
      <c r="AF484" s="15">
        <f>IF(Q484="","",Q484*J484/100*Config!$B$11)</f>
        <v/>
      </c>
      <c r="AG484" s="15">
        <f>IF(R484="","",R484*J484/100*Config!$B$11)</f>
        <v/>
      </c>
      <c r="AH484" s="15">
        <f>IF(S484="","",S484*J484/100*Config!$B$11)</f>
        <v/>
      </c>
      <c r="AI484" s="15">
        <f>IF(T484="","",T484*J484/100*Config!$B$11)</f>
        <v/>
      </c>
      <c r="AJ484" s="15">
        <f>IF(AE484="","",Config!$B$9 + SUM($AE$2:AE484))</f>
        <v/>
      </c>
      <c r="AK484" s="15">
        <f>IF(AF484="","",Config!$B$9 + SUM($AF$2:AF484))</f>
        <v/>
      </c>
      <c r="AL484" s="15">
        <f>IF(AG484="","",Config!$B$9 + SUM($AG$2:AG484))</f>
        <v/>
      </c>
      <c r="AM484" s="15">
        <f>IF(AH484="","",Config!$B$9 + SUM($AH$2:AH484))</f>
        <v/>
      </c>
      <c r="AN484" s="15">
        <f>IF(AI484="","",Config!$B$9 + SUM($AI$2:AI484))</f>
        <v/>
      </c>
      <c r="AO484" s="16">
        <f>IF(P484="","",IF(P484&gt;0,1,0))</f>
        <v/>
      </c>
      <c r="AP484" s="16">
        <f>IF(Q484="","",IF(Q484&gt;0,1,0))</f>
        <v/>
      </c>
      <c r="AQ484" s="16">
        <f>IF(R484="","",IF(R484&gt;0,1,0))</f>
        <v/>
      </c>
      <c r="AR484" s="16">
        <f>IF(S484="","",IF(S484&gt;0,1,0))</f>
        <v/>
      </c>
      <c r="AS484" s="16">
        <f>IF(T484="","",IF(T484&gt;0,1,0))</f>
        <v/>
      </c>
      <c r="AT484" s="17">
        <f>IF(Z484="","",IF(AT483="",Z484,MAX(AT483,Z484)))</f>
        <v/>
      </c>
      <c r="AU484" s="17">
        <f>IF(AA484="","",IF(AU483="",AA484,MAX(AU483,AA484)))</f>
        <v/>
      </c>
      <c r="AV484" s="17">
        <f>IF(AB484="","",IF(AV483="",AB484,MAX(AV483,AB484)))</f>
        <v/>
      </c>
      <c r="AW484" s="17">
        <f>IF(AC484="","",IF(AW483="",AC484,MAX(AW483,AC484)))</f>
        <v/>
      </c>
      <c r="AX484" s="17">
        <f>IF(AD484="","",IF(AX483="",AD484,MAX(AX483,AD484)))</f>
        <v/>
      </c>
      <c r="AY484" s="17">
        <f>IF(Z484="","",AT484-Z484)</f>
        <v/>
      </c>
      <c r="AZ484" s="17">
        <f>IF(AA484="","",AU484-AA484)</f>
        <v/>
      </c>
      <c r="BA484" s="17">
        <f>IF(AB484="","",AV484-AB484)</f>
        <v/>
      </c>
      <c r="BB484" s="17">
        <f>IF(AC484="","",AW484-AC484)</f>
        <v/>
      </c>
      <c r="BC484" s="17">
        <f>IF(AD484="","",AX484-AD484)</f>
        <v/>
      </c>
      <c r="BD484" s="17">
        <f>IF(OR(AE484="",B484=""),"",SUMIFS($AE$2:AE484,$B$2:B484,B484))</f>
        <v/>
      </c>
      <c r="BE484" s="17">
        <f>IF(OR(AF484="",B484=""),"",SUMIFS($AF$2:AF484,$B$2:B484,B484))</f>
        <v/>
      </c>
      <c r="BF484" s="17">
        <f>IF(OR(AG484="",B484=""),"",SUMIFS($AG$2:AG484,$B$2:B484,B484))</f>
        <v/>
      </c>
      <c r="BG484" s="17">
        <f>IF(OR(AH484="",B484=""),"",SUMIFS($AH$2:AH484,$B$2:B484,B484))</f>
        <v/>
      </c>
      <c r="BH484" s="17">
        <f>IF(OR(AI484="",B484=""),"",SUMIFS($AI$2:AI484,$B$2:B484,B484))</f>
        <v/>
      </c>
      <c r="BI484" s="17">
        <f>IF(AJ484="","",IF(BI483="",AJ484,MAX(BI483,AJ484)))</f>
        <v/>
      </c>
      <c r="BJ484" s="17">
        <f>IF(AK484="","",IF(BJ483="",AK484,MAX(BJ483,AK484)))</f>
        <v/>
      </c>
      <c r="BK484" s="17">
        <f>IF(AL484="","",IF(BK483="",AL484,MAX(BK483,AL484)))</f>
        <v/>
      </c>
      <c r="BL484" s="17">
        <f>IF(AM484="","",IF(BL483="",AM484,MAX(BL483,AM484)))</f>
        <v/>
      </c>
      <c r="BM484" s="17">
        <f>IF(AN484="","",IF(BM483="",AN484,MAX(BM483,AN484)))</f>
        <v/>
      </c>
      <c r="BN484" s="17">
        <f>IF(AJ484="","",BI484-AJ484)</f>
        <v/>
      </c>
      <c r="BO484" s="17">
        <f>IF(AK484="","",BJ484-AK484)</f>
        <v/>
      </c>
      <c r="BP484" s="17">
        <f>IF(AL484="","",BK484-AL484)</f>
        <v/>
      </c>
      <c r="BQ484" s="17">
        <f>IF(AM484="","",BL484-AM484)</f>
        <v/>
      </c>
      <c r="BR484" s="17">
        <f>IF(AN484="","",BM484-AN484)</f>
        <v/>
      </c>
    </row>
    <row r="485">
      <c r="A485">
        <f>ROW()-1</f>
        <v/>
      </c>
      <c r="B485" s="9" t="n"/>
      <c r="C485" s="12" t="n"/>
      <c r="D485" s="11">
        <f>IF(B485="","",CHOOSE(WEEKDAY(B485,2),"Lu","Ma","Mi","Jo","Vi","Sa","Du"))</f>
        <v/>
      </c>
      <c r="E485" s="11">
        <f>IF(OR(B485="",C485=""),"",IF(OR(WEEKDAY(B485,2)=1,WEEKDAY(B485,2)=5),"D",IF(AND(C485&gt;=TIME(15,30,0),C485&lt;TIME(16,30,0)),"C",IF(AND(AND(WEEKDAY(B485,2)&gt;=2,WEEKDAY(B485,2)&lt;=4),C485&gt;=TIME(16,35,0),C485&lt;TIME(17,0,0)),"A1",IF(AND(AND(WEEKDAY(B485,2)&gt;=2,WEEKDAY(B485,2)&lt;=4),C485&gt;=TIME(17,0,0),C485&lt;TIME(18,0,0)),"A2",IF(AND(AND(WEEKDAY(B485,2)&gt;=2,WEEKDAY(B485,2)&lt;=4),C485&gt;=TIME(18,0,0),C485&lt;TIME(19,0,0)),"A3",IF(AND(AND(WEEKDAY(B485,2)&gt;=2,WEEKDAY(B485,2)&lt;=4),C485&gt;=TIME(22,0,0),C485&lt;TIME(22,45,0)),"B","Other")))))))</f>
        <v/>
      </c>
      <c r="F485" s="12" t="n"/>
      <c r="G485" s="12" t="n"/>
      <c r="H485" s="12" t="n"/>
      <c r="I485" s="12" t="n"/>
      <c r="J485" s="13" t="n"/>
      <c r="K485" s="13" t="n"/>
      <c r="L485" s="13" t="n"/>
      <c r="M485" s="13" t="n"/>
      <c r="N485" s="12" t="n"/>
      <c r="O485" s="12" t="n"/>
      <c r="P485" s="14">
        <f>IF(N485="","",IF(N485="SL",-1,K485/J485))</f>
        <v/>
      </c>
      <c r="Q485" s="14">
        <f>IF(N485="","",IF(OR(N485="SL",N485="TP0"),-1,L485/J485))</f>
        <v/>
      </c>
      <c r="R485" s="14">
        <f>IF(N485="","",IF(N485="TP2",M485/J485,-1))</f>
        <v/>
      </c>
      <c r="S485" s="14">
        <f>IF(N485="","",IF(N485="SL",-1,IF(N485="TP0",0.5*K485/J485,0.5*(K485+L485)/J485)))</f>
        <v/>
      </c>
      <c r="T485" s="14">
        <f>IF(N485="","",IF(N485="SL",-1,IF(N485="TP0",0.5*K485/J485-0.5,0.5*(K485+L485)/J485)))</f>
        <v/>
      </c>
      <c r="U485" s="15">
        <f>IF(P485="","",P485*J485/100*Config!$B$4)</f>
        <v/>
      </c>
      <c r="V485" s="15">
        <f>IF(Q485="","",Q485*J485/100*Config!$B$4)</f>
        <v/>
      </c>
      <c r="W485" s="15">
        <f>IF(R485="","",R485*J485/100*Config!$B$4)</f>
        <v/>
      </c>
      <c r="X485" s="15">
        <f>IF(S485="","",S485*J485/100*Config!$B$4)</f>
        <v/>
      </c>
      <c r="Y485" s="15">
        <f>IF(T485="","",T485*J485/100*Config!$B$4)</f>
        <v/>
      </c>
      <c r="Z485" s="15">
        <f>IF(U485="","",Config!$B$4 + SUM($U$2:U485))</f>
        <v/>
      </c>
      <c r="AA485" s="15">
        <f>IF(V485="","",Config!$B$4 + SUM($V$2:V485))</f>
        <v/>
      </c>
      <c r="AB485" s="15">
        <f>IF(W485="","",Config!$B$4 + SUM($W$2:W485))</f>
        <v/>
      </c>
      <c r="AC485" s="15">
        <f>IF(X485="","",Config!$B$4 + SUM($X$2:X485))</f>
        <v/>
      </c>
      <c r="AD485" s="15">
        <f>IF(Y485="","",Config!$B$4 + SUM($Y$2:Y485))</f>
        <v/>
      </c>
      <c r="AE485" s="15">
        <f>IF(P485="","",P485*J485/100*Config!$B$11)</f>
        <v/>
      </c>
      <c r="AF485" s="15">
        <f>IF(Q485="","",Q485*J485/100*Config!$B$11)</f>
        <v/>
      </c>
      <c r="AG485" s="15">
        <f>IF(R485="","",R485*J485/100*Config!$B$11)</f>
        <v/>
      </c>
      <c r="AH485" s="15">
        <f>IF(S485="","",S485*J485/100*Config!$B$11)</f>
        <v/>
      </c>
      <c r="AI485" s="15">
        <f>IF(T485="","",T485*J485/100*Config!$B$11)</f>
        <v/>
      </c>
      <c r="AJ485" s="15">
        <f>IF(AE485="","",Config!$B$9 + SUM($AE$2:AE485))</f>
        <v/>
      </c>
      <c r="AK485" s="15">
        <f>IF(AF485="","",Config!$B$9 + SUM($AF$2:AF485))</f>
        <v/>
      </c>
      <c r="AL485" s="15">
        <f>IF(AG485="","",Config!$B$9 + SUM($AG$2:AG485))</f>
        <v/>
      </c>
      <c r="AM485" s="15">
        <f>IF(AH485="","",Config!$B$9 + SUM($AH$2:AH485))</f>
        <v/>
      </c>
      <c r="AN485" s="15">
        <f>IF(AI485="","",Config!$B$9 + SUM($AI$2:AI485))</f>
        <v/>
      </c>
      <c r="AO485" s="16">
        <f>IF(P485="","",IF(P485&gt;0,1,0))</f>
        <v/>
      </c>
      <c r="AP485" s="16">
        <f>IF(Q485="","",IF(Q485&gt;0,1,0))</f>
        <v/>
      </c>
      <c r="AQ485" s="16">
        <f>IF(R485="","",IF(R485&gt;0,1,0))</f>
        <v/>
      </c>
      <c r="AR485" s="16">
        <f>IF(S485="","",IF(S485&gt;0,1,0))</f>
        <v/>
      </c>
      <c r="AS485" s="16">
        <f>IF(T485="","",IF(T485&gt;0,1,0))</f>
        <v/>
      </c>
      <c r="AT485" s="17">
        <f>IF(Z485="","",IF(AT484="",Z485,MAX(AT484,Z485)))</f>
        <v/>
      </c>
      <c r="AU485" s="17">
        <f>IF(AA485="","",IF(AU484="",AA485,MAX(AU484,AA485)))</f>
        <v/>
      </c>
      <c r="AV485" s="17">
        <f>IF(AB485="","",IF(AV484="",AB485,MAX(AV484,AB485)))</f>
        <v/>
      </c>
      <c r="AW485" s="17">
        <f>IF(AC485="","",IF(AW484="",AC485,MAX(AW484,AC485)))</f>
        <v/>
      </c>
      <c r="AX485" s="17">
        <f>IF(AD485="","",IF(AX484="",AD485,MAX(AX484,AD485)))</f>
        <v/>
      </c>
      <c r="AY485" s="17">
        <f>IF(Z485="","",AT485-Z485)</f>
        <v/>
      </c>
      <c r="AZ485" s="17">
        <f>IF(AA485="","",AU485-AA485)</f>
        <v/>
      </c>
      <c r="BA485" s="17">
        <f>IF(AB485="","",AV485-AB485)</f>
        <v/>
      </c>
      <c r="BB485" s="17">
        <f>IF(AC485="","",AW485-AC485)</f>
        <v/>
      </c>
      <c r="BC485" s="17">
        <f>IF(AD485="","",AX485-AD485)</f>
        <v/>
      </c>
      <c r="BD485" s="17">
        <f>IF(OR(AE485="",B485=""),"",SUMIFS($AE$2:AE485,$B$2:B485,B485))</f>
        <v/>
      </c>
      <c r="BE485" s="17">
        <f>IF(OR(AF485="",B485=""),"",SUMIFS($AF$2:AF485,$B$2:B485,B485))</f>
        <v/>
      </c>
      <c r="BF485" s="17">
        <f>IF(OR(AG485="",B485=""),"",SUMIFS($AG$2:AG485,$B$2:B485,B485))</f>
        <v/>
      </c>
      <c r="BG485" s="17">
        <f>IF(OR(AH485="",B485=""),"",SUMIFS($AH$2:AH485,$B$2:B485,B485))</f>
        <v/>
      </c>
      <c r="BH485" s="17">
        <f>IF(OR(AI485="",B485=""),"",SUMIFS($AI$2:AI485,$B$2:B485,B485))</f>
        <v/>
      </c>
      <c r="BI485" s="17">
        <f>IF(AJ485="","",IF(BI484="",AJ485,MAX(BI484,AJ485)))</f>
        <v/>
      </c>
      <c r="BJ485" s="17">
        <f>IF(AK485="","",IF(BJ484="",AK485,MAX(BJ484,AK485)))</f>
        <v/>
      </c>
      <c r="BK485" s="17">
        <f>IF(AL485="","",IF(BK484="",AL485,MAX(BK484,AL485)))</f>
        <v/>
      </c>
      <c r="BL485" s="17">
        <f>IF(AM485="","",IF(BL484="",AM485,MAX(BL484,AM485)))</f>
        <v/>
      </c>
      <c r="BM485" s="17">
        <f>IF(AN485="","",IF(BM484="",AN485,MAX(BM484,AN485)))</f>
        <v/>
      </c>
      <c r="BN485" s="17">
        <f>IF(AJ485="","",BI485-AJ485)</f>
        <v/>
      </c>
      <c r="BO485" s="17">
        <f>IF(AK485="","",BJ485-AK485)</f>
        <v/>
      </c>
      <c r="BP485" s="17">
        <f>IF(AL485="","",BK485-AL485)</f>
        <v/>
      </c>
      <c r="BQ485" s="17">
        <f>IF(AM485="","",BL485-AM485)</f>
        <v/>
      </c>
      <c r="BR485" s="17">
        <f>IF(AN485="","",BM485-AN485)</f>
        <v/>
      </c>
    </row>
    <row r="486">
      <c r="A486">
        <f>ROW()-1</f>
        <v/>
      </c>
      <c r="B486" s="9" t="n"/>
      <c r="C486" s="12" t="n"/>
      <c r="D486" s="11">
        <f>IF(B486="","",CHOOSE(WEEKDAY(B486,2),"Lu","Ma","Mi","Jo","Vi","Sa","Du"))</f>
        <v/>
      </c>
      <c r="E486" s="11">
        <f>IF(OR(B486="",C486=""),"",IF(OR(WEEKDAY(B486,2)=1,WEEKDAY(B486,2)=5),"D",IF(AND(C486&gt;=TIME(15,30,0),C486&lt;TIME(16,30,0)),"C",IF(AND(AND(WEEKDAY(B486,2)&gt;=2,WEEKDAY(B486,2)&lt;=4),C486&gt;=TIME(16,35,0),C486&lt;TIME(17,0,0)),"A1",IF(AND(AND(WEEKDAY(B486,2)&gt;=2,WEEKDAY(B486,2)&lt;=4),C486&gt;=TIME(17,0,0),C486&lt;TIME(18,0,0)),"A2",IF(AND(AND(WEEKDAY(B486,2)&gt;=2,WEEKDAY(B486,2)&lt;=4),C486&gt;=TIME(18,0,0),C486&lt;TIME(19,0,0)),"A3",IF(AND(AND(WEEKDAY(B486,2)&gt;=2,WEEKDAY(B486,2)&lt;=4),C486&gt;=TIME(22,0,0),C486&lt;TIME(22,45,0)),"B","Other")))))))</f>
        <v/>
      </c>
      <c r="F486" s="12" t="n"/>
      <c r="G486" s="12" t="n"/>
      <c r="H486" s="12" t="n"/>
      <c r="I486" s="12" t="n"/>
      <c r="J486" s="13" t="n"/>
      <c r="K486" s="13" t="n"/>
      <c r="L486" s="13" t="n"/>
      <c r="M486" s="13" t="n"/>
      <c r="N486" s="12" t="n"/>
      <c r="O486" s="12" t="n"/>
      <c r="P486" s="14">
        <f>IF(N486="","",IF(N486="SL",-1,K486/J486))</f>
        <v/>
      </c>
      <c r="Q486" s="14">
        <f>IF(N486="","",IF(OR(N486="SL",N486="TP0"),-1,L486/J486))</f>
        <v/>
      </c>
      <c r="R486" s="14">
        <f>IF(N486="","",IF(N486="TP2",M486/J486,-1))</f>
        <v/>
      </c>
      <c r="S486" s="14">
        <f>IF(N486="","",IF(N486="SL",-1,IF(N486="TP0",0.5*K486/J486,0.5*(K486+L486)/J486)))</f>
        <v/>
      </c>
      <c r="T486" s="14">
        <f>IF(N486="","",IF(N486="SL",-1,IF(N486="TP0",0.5*K486/J486-0.5,0.5*(K486+L486)/J486)))</f>
        <v/>
      </c>
      <c r="U486" s="15">
        <f>IF(P486="","",P486*J486/100*Config!$B$4)</f>
        <v/>
      </c>
      <c r="V486" s="15">
        <f>IF(Q486="","",Q486*J486/100*Config!$B$4)</f>
        <v/>
      </c>
      <c r="W486" s="15">
        <f>IF(R486="","",R486*J486/100*Config!$B$4)</f>
        <v/>
      </c>
      <c r="X486" s="15">
        <f>IF(S486="","",S486*J486/100*Config!$B$4)</f>
        <v/>
      </c>
      <c r="Y486" s="15">
        <f>IF(T486="","",T486*J486/100*Config!$B$4)</f>
        <v/>
      </c>
      <c r="Z486" s="15">
        <f>IF(U486="","",Config!$B$4 + SUM($U$2:U486))</f>
        <v/>
      </c>
      <c r="AA486" s="15">
        <f>IF(V486="","",Config!$B$4 + SUM($V$2:V486))</f>
        <v/>
      </c>
      <c r="AB486" s="15">
        <f>IF(W486="","",Config!$B$4 + SUM($W$2:W486))</f>
        <v/>
      </c>
      <c r="AC486" s="15">
        <f>IF(X486="","",Config!$B$4 + SUM($X$2:X486))</f>
        <v/>
      </c>
      <c r="AD486" s="15">
        <f>IF(Y486="","",Config!$B$4 + SUM($Y$2:Y486))</f>
        <v/>
      </c>
      <c r="AE486" s="15">
        <f>IF(P486="","",P486*J486/100*Config!$B$11)</f>
        <v/>
      </c>
      <c r="AF486" s="15">
        <f>IF(Q486="","",Q486*J486/100*Config!$B$11)</f>
        <v/>
      </c>
      <c r="AG486" s="15">
        <f>IF(R486="","",R486*J486/100*Config!$B$11)</f>
        <v/>
      </c>
      <c r="AH486" s="15">
        <f>IF(S486="","",S486*J486/100*Config!$B$11)</f>
        <v/>
      </c>
      <c r="AI486" s="15">
        <f>IF(T486="","",T486*J486/100*Config!$B$11)</f>
        <v/>
      </c>
      <c r="AJ486" s="15">
        <f>IF(AE486="","",Config!$B$9 + SUM($AE$2:AE486))</f>
        <v/>
      </c>
      <c r="AK486" s="15">
        <f>IF(AF486="","",Config!$B$9 + SUM($AF$2:AF486))</f>
        <v/>
      </c>
      <c r="AL486" s="15">
        <f>IF(AG486="","",Config!$B$9 + SUM($AG$2:AG486))</f>
        <v/>
      </c>
      <c r="AM486" s="15">
        <f>IF(AH486="","",Config!$B$9 + SUM($AH$2:AH486))</f>
        <v/>
      </c>
      <c r="AN486" s="15">
        <f>IF(AI486="","",Config!$B$9 + SUM($AI$2:AI486))</f>
        <v/>
      </c>
      <c r="AO486" s="16">
        <f>IF(P486="","",IF(P486&gt;0,1,0))</f>
        <v/>
      </c>
      <c r="AP486" s="16">
        <f>IF(Q486="","",IF(Q486&gt;0,1,0))</f>
        <v/>
      </c>
      <c r="AQ486" s="16">
        <f>IF(R486="","",IF(R486&gt;0,1,0))</f>
        <v/>
      </c>
      <c r="AR486" s="16">
        <f>IF(S486="","",IF(S486&gt;0,1,0))</f>
        <v/>
      </c>
      <c r="AS486" s="16">
        <f>IF(T486="","",IF(T486&gt;0,1,0))</f>
        <v/>
      </c>
      <c r="AT486" s="17">
        <f>IF(Z486="","",IF(AT485="",Z486,MAX(AT485,Z486)))</f>
        <v/>
      </c>
      <c r="AU486" s="17">
        <f>IF(AA486="","",IF(AU485="",AA486,MAX(AU485,AA486)))</f>
        <v/>
      </c>
      <c r="AV486" s="17">
        <f>IF(AB486="","",IF(AV485="",AB486,MAX(AV485,AB486)))</f>
        <v/>
      </c>
      <c r="AW486" s="17">
        <f>IF(AC486="","",IF(AW485="",AC486,MAX(AW485,AC486)))</f>
        <v/>
      </c>
      <c r="AX486" s="17">
        <f>IF(AD486="","",IF(AX485="",AD486,MAX(AX485,AD486)))</f>
        <v/>
      </c>
      <c r="AY486" s="17">
        <f>IF(Z486="","",AT486-Z486)</f>
        <v/>
      </c>
      <c r="AZ486" s="17">
        <f>IF(AA486="","",AU486-AA486)</f>
        <v/>
      </c>
      <c r="BA486" s="17">
        <f>IF(AB486="","",AV486-AB486)</f>
        <v/>
      </c>
      <c r="BB486" s="17">
        <f>IF(AC486="","",AW486-AC486)</f>
        <v/>
      </c>
      <c r="BC486" s="17">
        <f>IF(AD486="","",AX486-AD486)</f>
        <v/>
      </c>
      <c r="BD486" s="17">
        <f>IF(OR(AE486="",B486=""),"",SUMIFS($AE$2:AE486,$B$2:B486,B486))</f>
        <v/>
      </c>
      <c r="BE486" s="17">
        <f>IF(OR(AF486="",B486=""),"",SUMIFS($AF$2:AF486,$B$2:B486,B486))</f>
        <v/>
      </c>
      <c r="BF486" s="17">
        <f>IF(OR(AG486="",B486=""),"",SUMIFS($AG$2:AG486,$B$2:B486,B486))</f>
        <v/>
      </c>
      <c r="BG486" s="17">
        <f>IF(OR(AH486="",B486=""),"",SUMIFS($AH$2:AH486,$B$2:B486,B486))</f>
        <v/>
      </c>
      <c r="BH486" s="17">
        <f>IF(OR(AI486="",B486=""),"",SUMIFS($AI$2:AI486,$B$2:B486,B486))</f>
        <v/>
      </c>
      <c r="BI486" s="17">
        <f>IF(AJ486="","",IF(BI485="",AJ486,MAX(BI485,AJ486)))</f>
        <v/>
      </c>
      <c r="BJ486" s="17">
        <f>IF(AK486="","",IF(BJ485="",AK486,MAX(BJ485,AK486)))</f>
        <v/>
      </c>
      <c r="BK486" s="17">
        <f>IF(AL486="","",IF(BK485="",AL486,MAX(BK485,AL486)))</f>
        <v/>
      </c>
      <c r="BL486" s="17">
        <f>IF(AM486="","",IF(BL485="",AM486,MAX(BL485,AM486)))</f>
        <v/>
      </c>
      <c r="BM486" s="17">
        <f>IF(AN486="","",IF(BM485="",AN486,MAX(BM485,AN486)))</f>
        <v/>
      </c>
      <c r="BN486" s="17">
        <f>IF(AJ486="","",BI486-AJ486)</f>
        <v/>
      </c>
      <c r="BO486" s="17">
        <f>IF(AK486="","",BJ486-AK486)</f>
        <v/>
      </c>
      <c r="BP486" s="17">
        <f>IF(AL486="","",BK486-AL486)</f>
        <v/>
      </c>
      <c r="BQ486" s="17">
        <f>IF(AM486="","",BL486-AM486)</f>
        <v/>
      </c>
      <c r="BR486" s="17">
        <f>IF(AN486="","",BM486-AN486)</f>
        <v/>
      </c>
    </row>
    <row r="487">
      <c r="A487">
        <f>ROW()-1</f>
        <v/>
      </c>
      <c r="B487" s="9" t="n"/>
      <c r="C487" s="12" t="n"/>
      <c r="D487" s="11">
        <f>IF(B487="","",CHOOSE(WEEKDAY(B487,2),"Lu","Ma","Mi","Jo","Vi","Sa","Du"))</f>
        <v/>
      </c>
      <c r="E487" s="11">
        <f>IF(OR(B487="",C487=""),"",IF(OR(WEEKDAY(B487,2)=1,WEEKDAY(B487,2)=5),"D",IF(AND(C487&gt;=TIME(15,30,0),C487&lt;TIME(16,30,0)),"C",IF(AND(AND(WEEKDAY(B487,2)&gt;=2,WEEKDAY(B487,2)&lt;=4),C487&gt;=TIME(16,35,0),C487&lt;TIME(17,0,0)),"A1",IF(AND(AND(WEEKDAY(B487,2)&gt;=2,WEEKDAY(B487,2)&lt;=4),C487&gt;=TIME(17,0,0),C487&lt;TIME(18,0,0)),"A2",IF(AND(AND(WEEKDAY(B487,2)&gt;=2,WEEKDAY(B487,2)&lt;=4),C487&gt;=TIME(18,0,0),C487&lt;TIME(19,0,0)),"A3",IF(AND(AND(WEEKDAY(B487,2)&gt;=2,WEEKDAY(B487,2)&lt;=4),C487&gt;=TIME(22,0,0),C487&lt;TIME(22,45,0)),"B","Other")))))))</f>
        <v/>
      </c>
      <c r="F487" s="12" t="n"/>
      <c r="G487" s="12" t="n"/>
      <c r="H487" s="12" t="n"/>
      <c r="I487" s="12" t="n"/>
      <c r="J487" s="13" t="n"/>
      <c r="K487" s="13" t="n"/>
      <c r="L487" s="13" t="n"/>
      <c r="M487" s="13" t="n"/>
      <c r="N487" s="12" t="n"/>
      <c r="O487" s="12" t="n"/>
      <c r="P487" s="14">
        <f>IF(N487="","",IF(N487="SL",-1,K487/J487))</f>
        <v/>
      </c>
      <c r="Q487" s="14">
        <f>IF(N487="","",IF(OR(N487="SL",N487="TP0"),-1,L487/J487))</f>
        <v/>
      </c>
      <c r="R487" s="14">
        <f>IF(N487="","",IF(N487="TP2",M487/J487,-1))</f>
        <v/>
      </c>
      <c r="S487" s="14">
        <f>IF(N487="","",IF(N487="SL",-1,IF(N487="TP0",0.5*K487/J487,0.5*(K487+L487)/J487)))</f>
        <v/>
      </c>
      <c r="T487" s="14">
        <f>IF(N487="","",IF(N487="SL",-1,IF(N487="TP0",0.5*K487/J487-0.5,0.5*(K487+L487)/J487)))</f>
        <v/>
      </c>
      <c r="U487" s="15">
        <f>IF(P487="","",P487*J487/100*Config!$B$4)</f>
        <v/>
      </c>
      <c r="V487" s="15">
        <f>IF(Q487="","",Q487*J487/100*Config!$B$4)</f>
        <v/>
      </c>
      <c r="W487" s="15">
        <f>IF(R487="","",R487*J487/100*Config!$B$4)</f>
        <v/>
      </c>
      <c r="X487" s="15">
        <f>IF(S487="","",S487*J487/100*Config!$B$4)</f>
        <v/>
      </c>
      <c r="Y487" s="15">
        <f>IF(T487="","",T487*J487/100*Config!$B$4)</f>
        <v/>
      </c>
      <c r="Z487" s="15">
        <f>IF(U487="","",Config!$B$4 + SUM($U$2:U487))</f>
        <v/>
      </c>
      <c r="AA487" s="15">
        <f>IF(V487="","",Config!$B$4 + SUM($V$2:V487))</f>
        <v/>
      </c>
      <c r="AB487" s="15">
        <f>IF(W487="","",Config!$B$4 + SUM($W$2:W487))</f>
        <v/>
      </c>
      <c r="AC487" s="15">
        <f>IF(X487="","",Config!$B$4 + SUM($X$2:X487))</f>
        <v/>
      </c>
      <c r="AD487" s="15">
        <f>IF(Y487="","",Config!$B$4 + SUM($Y$2:Y487))</f>
        <v/>
      </c>
      <c r="AE487" s="15">
        <f>IF(P487="","",P487*J487/100*Config!$B$11)</f>
        <v/>
      </c>
      <c r="AF487" s="15">
        <f>IF(Q487="","",Q487*J487/100*Config!$B$11)</f>
        <v/>
      </c>
      <c r="AG487" s="15">
        <f>IF(R487="","",R487*J487/100*Config!$B$11)</f>
        <v/>
      </c>
      <c r="AH487" s="15">
        <f>IF(S487="","",S487*J487/100*Config!$B$11)</f>
        <v/>
      </c>
      <c r="AI487" s="15">
        <f>IF(T487="","",T487*J487/100*Config!$B$11)</f>
        <v/>
      </c>
      <c r="AJ487" s="15">
        <f>IF(AE487="","",Config!$B$9 + SUM($AE$2:AE487))</f>
        <v/>
      </c>
      <c r="AK487" s="15">
        <f>IF(AF487="","",Config!$B$9 + SUM($AF$2:AF487))</f>
        <v/>
      </c>
      <c r="AL487" s="15">
        <f>IF(AG487="","",Config!$B$9 + SUM($AG$2:AG487))</f>
        <v/>
      </c>
      <c r="AM487" s="15">
        <f>IF(AH487="","",Config!$B$9 + SUM($AH$2:AH487))</f>
        <v/>
      </c>
      <c r="AN487" s="15">
        <f>IF(AI487="","",Config!$B$9 + SUM($AI$2:AI487))</f>
        <v/>
      </c>
      <c r="AO487" s="16">
        <f>IF(P487="","",IF(P487&gt;0,1,0))</f>
        <v/>
      </c>
      <c r="AP487" s="16">
        <f>IF(Q487="","",IF(Q487&gt;0,1,0))</f>
        <v/>
      </c>
      <c r="AQ487" s="16">
        <f>IF(R487="","",IF(R487&gt;0,1,0))</f>
        <v/>
      </c>
      <c r="AR487" s="16">
        <f>IF(S487="","",IF(S487&gt;0,1,0))</f>
        <v/>
      </c>
      <c r="AS487" s="16">
        <f>IF(T487="","",IF(T487&gt;0,1,0))</f>
        <v/>
      </c>
      <c r="AT487" s="17">
        <f>IF(Z487="","",IF(AT486="",Z487,MAX(AT486,Z487)))</f>
        <v/>
      </c>
      <c r="AU487" s="17">
        <f>IF(AA487="","",IF(AU486="",AA487,MAX(AU486,AA487)))</f>
        <v/>
      </c>
      <c r="AV487" s="17">
        <f>IF(AB487="","",IF(AV486="",AB487,MAX(AV486,AB487)))</f>
        <v/>
      </c>
      <c r="AW487" s="17">
        <f>IF(AC487="","",IF(AW486="",AC487,MAX(AW486,AC487)))</f>
        <v/>
      </c>
      <c r="AX487" s="17">
        <f>IF(AD487="","",IF(AX486="",AD487,MAX(AX486,AD487)))</f>
        <v/>
      </c>
      <c r="AY487" s="17">
        <f>IF(Z487="","",AT487-Z487)</f>
        <v/>
      </c>
      <c r="AZ487" s="17">
        <f>IF(AA487="","",AU487-AA487)</f>
        <v/>
      </c>
      <c r="BA487" s="17">
        <f>IF(AB487="","",AV487-AB487)</f>
        <v/>
      </c>
      <c r="BB487" s="17">
        <f>IF(AC487="","",AW487-AC487)</f>
        <v/>
      </c>
      <c r="BC487" s="17">
        <f>IF(AD487="","",AX487-AD487)</f>
        <v/>
      </c>
      <c r="BD487" s="17">
        <f>IF(OR(AE487="",B487=""),"",SUMIFS($AE$2:AE487,$B$2:B487,B487))</f>
        <v/>
      </c>
      <c r="BE487" s="17">
        <f>IF(OR(AF487="",B487=""),"",SUMIFS($AF$2:AF487,$B$2:B487,B487))</f>
        <v/>
      </c>
      <c r="BF487" s="17">
        <f>IF(OR(AG487="",B487=""),"",SUMIFS($AG$2:AG487,$B$2:B487,B487))</f>
        <v/>
      </c>
      <c r="BG487" s="17">
        <f>IF(OR(AH487="",B487=""),"",SUMIFS($AH$2:AH487,$B$2:B487,B487))</f>
        <v/>
      </c>
      <c r="BH487" s="17">
        <f>IF(OR(AI487="",B487=""),"",SUMIFS($AI$2:AI487,$B$2:B487,B487))</f>
        <v/>
      </c>
      <c r="BI487" s="17">
        <f>IF(AJ487="","",IF(BI486="",AJ487,MAX(BI486,AJ487)))</f>
        <v/>
      </c>
      <c r="BJ487" s="17">
        <f>IF(AK487="","",IF(BJ486="",AK487,MAX(BJ486,AK487)))</f>
        <v/>
      </c>
      <c r="BK487" s="17">
        <f>IF(AL487="","",IF(BK486="",AL487,MAX(BK486,AL487)))</f>
        <v/>
      </c>
      <c r="BL487" s="17">
        <f>IF(AM487="","",IF(BL486="",AM487,MAX(BL486,AM487)))</f>
        <v/>
      </c>
      <c r="BM487" s="17">
        <f>IF(AN487="","",IF(BM486="",AN487,MAX(BM486,AN487)))</f>
        <v/>
      </c>
      <c r="BN487" s="17">
        <f>IF(AJ487="","",BI487-AJ487)</f>
        <v/>
      </c>
      <c r="BO487" s="17">
        <f>IF(AK487="","",BJ487-AK487)</f>
        <v/>
      </c>
      <c r="BP487" s="17">
        <f>IF(AL487="","",BK487-AL487)</f>
        <v/>
      </c>
      <c r="BQ487" s="17">
        <f>IF(AM487="","",BL487-AM487)</f>
        <v/>
      </c>
      <c r="BR487" s="17">
        <f>IF(AN487="","",BM487-AN487)</f>
        <v/>
      </c>
    </row>
    <row r="488">
      <c r="A488">
        <f>ROW()-1</f>
        <v/>
      </c>
      <c r="B488" s="9" t="n"/>
      <c r="C488" s="12" t="n"/>
      <c r="D488" s="11">
        <f>IF(B488="","",CHOOSE(WEEKDAY(B488,2),"Lu","Ma","Mi","Jo","Vi","Sa","Du"))</f>
        <v/>
      </c>
      <c r="E488" s="11">
        <f>IF(OR(B488="",C488=""),"",IF(OR(WEEKDAY(B488,2)=1,WEEKDAY(B488,2)=5),"D",IF(AND(C488&gt;=TIME(15,30,0),C488&lt;TIME(16,30,0)),"C",IF(AND(AND(WEEKDAY(B488,2)&gt;=2,WEEKDAY(B488,2)&lt;=4),C488&gt;=TIME(16,35,0),C488&lt;TIME(17,0,0)),"A1",IF(AND(AND(WEEKDAY(B488,2)&gt;=2,WEEKDAY(B488,2)&lt;=4),C488&gt;=TIME(17,0,0),C488&lt;TIME(18,0,0)),"A2",IF(AND(AND(WEEKDAY(B488,2)&gt;=2,WEEKDAY(B488,2)&lt;=4),C488&gt;=TIME(18,0,0),C488&lt;TIME(19,0,0)),"A3",IF(AND(AND(WEEKDAY(B488,2)&gt;=2,WEEKDAY(B488,2)&lt;=4),C488&gt;=TIME(22,0,0),C488&lt;TIME(22,45,0)),"B","Other")))))))</f>
        <v/>
      </c>
      <c r="F488" s="12" t="n"/>
      <c r="G488" s="12" t="n"/>
      <c r="H488" s="12" t="n"/>
      <c r="I488" s="12" t="n"/>
      <c r="J488" s="13" t="n"/>
      <c r="K488" s="13" t="n"/>
      <c r="L488" s="13" t="n"/>
      <c r="M488" s="13" t="n"/>
      <c r="N488" s="12" t="n"/>
      <c r="O488" s="12" t="n"/>
      <c r="P488" s="14">
        <f>IF(N488="","",IF(N488="SL",-1,K488/J488))</f>
        <v/>
      </c>
      <c r="Q488" s="14">
        <f>IF(N488="","",IF(OR(N488="SL",N488="TP0"),-1,L488/J488))</f>
        <v/>
      </c>
      <c r="R488" s="14">
        <f>IF(N488="","",IF(N488="TP2",M488/J488,-1))</f>
        <v/>
      </c>
      <c r="S488" s="14">
        <f>IF(N488="","",IF(N488="SL",-1,IF(N488="TP0",0.5*K488/J488,0.5*(K488+L488)/J488)))</f>
        <v/>
      </c>
      <c r="T488" s="14">
        <f>IF(N488="","",IF(N488="SL",-1,IF(N488="TP0",0.5*K488/J488-0.5,0.5*(K488+L488)/J488)))</f>
        <v/>
      </c>
      <c r="U488" s="15">
        <f>IF(P488="","",P488*J488/100*Config!$B$4)</f>
        <v/>
      </c>
      <c r="V488" s="15">
        <f>IF(Q488="","",Q488*J488/100*Config!$B$4)</f>
        <v/>
      </c>
      <c r="W488" s="15">
        <f>IF(R488="","",R488*J488/100*Config!$B$4)</f>
        <v/>
      </c>
      <c r="X488" s="15">
        <f>IF(S488="","",S488*J488/100*Config!$B$4)</f>
        <v/>
      </c>
      <c r="Y488" s="15">
        <f>IF(T488="","",T488*J488/100*Config!$B$4)</f>
        <v/>
      </c>
      <c r="Z488" s="15">
        <f>IF(U488="","",Config!$B$4 + SUM($U$2:U488))</f>
        <v/>
      </c>
      <c r="AA488" s="15">
        <f>IF(V488="","",Config!$B$4 + SUM($V$2:V488))</f>
        <v/>
      </c>
      <c r="AB488" s="15">
        <f>IF(W488="","",Config!$B$4 + SUM($W$2:W488))</f>
        <v/>
      </c>
      <c r="AC488" s="15">
        <f>IF(X488="","",Config!$B$4 + SUM($X$2:X488))</f>
        <v/>
      </c>
      <c r="AD488" s="15">
        <f>IF(Y488="","",Config!$B$4 + SUM($Y$2:Y488))</f>
        <v/>
      </c>
      <c r="AE488" s="15">
        <f>IF(P488="","",P488*J488/100*Config!$B$11)</f>
        <v/>
      </c>
      <c r="AF488" s="15">
        <f>IF(Q488="","",Q488*J488/100*Config!$B$11)</f>
        <v/>
      </c>
      <c r="AG488" s="15">
        <f>IF(R488="","",R488*J488/100*Config!$B$11)</f>
        <v/>
      </c>
      <c r="AH488" s="15">
        <f>IF(S488="","",S488*J488/100*Config!$B$11)</f>
        <v/>
      </c>
      <c r="AI488" s="15">
        <f>IF(T488="","",T488*J488/100*Config!$B$11)</f>
        <v/>
      </c>
      <c r="AJ488" s="15">
        <f>IF(AE488="","",Config!$B$9 + SUM($AE$2:AE488))</f>
        <v/>
      </c>
      <c r="AK488" s="15">
        <f>IF(AF488="","",Config!$B$9 + SUM($AF$2:AF488))</f>
        <v/>
      </c>
      <c r="AL488" s="15">
        <f>IF(AG488="","",Config!$B$9 + SUM($AG$2:AG488))</f>
        <v/>
      </c>
      <c r="AM488" s="15">
        <f>IF(AH488="","",Config!$B$9 + SUM($AH$2:AH488))</f>
        <v/>
      </c>
      <c r="AN488" s="15">
        <f>IF(AI488="","",Config!$B$9 + SUM($AI$2:AI488))</f>
        <v/>
      </c>
      <c r="AO488" s="16">
        <f>IF(P488="","",IF(P488&gt;0,1,0))</f>
        <v/>
      </c>
      <c r="AP488" s="16">
        <f>IF(Q488="","",IF(Q488&gt;0,1,0))</f>
        <v/>
      </c>
      <c r="AQ488" s="16">
        <f>IF(R488="","",IF(R488&gt;0,1,0))</f>
        <v/>
      </c>
      <c r="AR488" s="16">
        <f>IF(S488="","",IF(S488&gt;0,1,0))</f>
        <v/>
      </c>
      <c r="AS488" s="16">
        <f>IF(T488="","",IF(T488&gt;0,1,0))</f>
        <v/>
      </c>
      <c r="AT488" s="17">
        <f>IF(Z488="","",IF(AT487="",Z488,MAX(AT487,Z488)))</f>
        <v/>
      </c>
      <c r="AU488" s="17">
        <f>IF(AA488="","",IF(AU487="",AA488,MAX(AU487,AA488)))</f>
        <v/>
      </c>
      <c r="AV488" s="17">
        <f>IF(AB488="","",IF(AV487="",AB488,MAX(AV487,AB488)))</f>
        <v/>
      </c>
      <c r="AW488" s="17">
        <f>IF(AC488="","",IF(AW487="",AC488,MAX(AW487,AC488)))</f>
        <v/>
      </c>
      <c r="AX488" s="17">
        <f>IF(AD488="","",IF(AX487="",AD488,MAX(AX487,AD488)))</f>
        <v/>
      </c>
      <c r="AY488" s="17">
        <f>IF(Z488="","",AT488-Z488)</f>
        <v/>
      </c>
      <c r="AZ488" s="17">
        <f>IF(AA488="","",AU488-AA488)</f>
        <v/>
      </c>
      <c r="BA488" s="17">
        <f>IF(AB488="","",AV488-AB488)</f>
        <v/>
      </c>
      <c r="BB488" s="17">
        <f>IF(AC488="","",AW488-AC488)</f>
        <v/>
      </c>
      <c r="BC488" s="17">
        <f>IF(AD488="","",AX488-AD488)</f>
        <v/>
      </c>
      <c r="BD488" s="17">
        <f>IF(OR(AE488="",B488=""),"",SUMIFS($AE$2:AE488,$B$2:B488,B488))</f>
        <v/>
      </c>
      <c r="BE488" s="17">
        <f>IF(OR(AF488="",B488=""),"",SUMIFS($AF$2:AF488,$B$2:B488,B488))</f>
        <v/>
      </c>
      <c r="BF488" s="17">
        <f>IF(OR(AG488="",B488=""),"",SUMIFS($AG$2:AG488,$B$2:B488,B488))</f>
        <v/>
      </c>
      <c r="BG488" s="17">
        <f>IF(OR(AH488="",B488=""),"",SUMIFS($AH$2:AH488,$B$2:B488,B488))</f>
        <v/>
      </c>
      <c r="BH488" s="17">
        <f>IF(OR(AI488="",B488=""),"",SUMIFS($AI$2:AI488,$B$2:B488,B488))</f>
        <v/>
      </c>
      <c r="BI488" s="17">
        <f>IF(AJ488="","",IF(BI487="",AJ488,MAX(BI487,AJ488)))</f>
        <v/>
      </c>
      <c r="BJ488" s="17">
        <f>IF(AK488="","",IF(BJ487="",AK488,MAX(BJ487,AK488)))</f>
        <v/>
      </c>
      <c r="BK488" s="17">
        <f>IF(AL488="","",IF(BK487="",AL488,MAX(BK487,AL488)))</f>
        <v/>
      </c>
      <c r="BL488" s="17">
        <f>IF(AM488="","",IF(BL487="",AM488,MAX(BL487,AM488)))</f>
        <v/>
      </c>
      <c r="BM488" s="17">
        <f>IF(AN488="","",IF(BM487="",AN488,MAX(BM487,AN488)))</f>
        <v/>
      </c>
      <c r="BN488" s="17">
        <f>IF(AJ488="","",BI488-AJ488)</f>
        <v/>
      </c>
      <c r="BO488" s="17">
        <f>IF(AK488="","",BJ488-AK488)</f>
        <v/>
      </c>
      <c r="BP488" s="17">
        <f>IF(AL488="","",BK488-AL488)</f>
        <v/>
      </c>
      <c r="BQ488" s="17">
        <f>IF(AM488="","",BL488-AM488)</f>
        <v/>
      </c>
      <c r="BR488" s="17">
        <f>IF(AN488="","",BM488-AN488)</f>
        <v/>
      </c>
    </row>
    <row r="489">
      <c r="A489">
        <f>ROW()-1</f>
        <v/>
      </c>
      <c r="B489" s="9" t="n"/>
      <c r="C489" s="12" t="n"/>
      <c r="D489" s="11">
        <f>IF(B489="","",CHOOSE(WEEKDAY(B489,2),"Lu","Ma","Mi","Jo","Vi","Sa","Du"))</f>
        <v/>
      </c>
      <c r="E489" s="11">
        <f>IF(OR(B489="",C489=""),"",IF(OR(WEEKDAY(B489,2)=1,WEEKDAY(B489,2)=5),"D",IF(AND(C489&gt;=TIME(15,30,0),C489&lt;TIME(16,30,0)),"C",IF(AND(AND(WEEKDAY(B489,2)&gt;=2,WEEKDAY(B489,2)&lt;=4),C489&gt;=TIME(16,35,0),C489&lt;TIME(17,0,0)),"A1",IF(AND(AND(WEEKDAY(B489,2)&gt;=2,WEEKDAY(B489,2)&lt;=4),C489&gt;=TIME(17,0,0),C489&lt;TIME(18,0,0)),"A2",IF(AND(AND(WEEKDAY(B489,2)&gt;=2,WEEKDAY(B489,2)&lt;=4),C489&gt;=TIME(18,0,0),C489&lt;TIME(19,0,0)),"A3",IF(AND(AND(WEEKDAY(B489,2)&gt;=2,WEEKDAY(B489,2)&lt;=4),C489&gt;=TIME(22,0,0),C489&lt;TIME(22,45,0)),"B","Other")))))))</f>
        <v/>
      </c>
      <c r="F489" s="12" t="n"/>
      <c r="G489" s="12" t="n"/>
      <c r="H489" s="12" t="n"/>
      <c r="I489" s="12" t="n"/>
      <c r="J489" s="13" t="n"/>
      <c r="K489" s="13" t="n"/>
      <c r="L489" s="13" t="n"/>
      <c r="M489" s="13" t="n"/>
      <c r="N489" s="12" t="n"/>
      <c r="O489" s="12" t="n"/>
      <c r="P489" s="14">
        <f>IF(N489="","",IF(N489="SL",-1,K489/J489))</f>
        <v/>
      </c>
      <c r="Q489" s="14">
        <f>IF(N489="","",IF(OR(N489="SL",N489="TP0"),-1,L489/J489))</f>
        <v/>
      </c>
      <c r="R489" s="14">
        <f>IF(N489="","",IF(N489="TP2",M489/J489,-1))</f>
        <v/>
      </c>
      <c r="S489" s="14">
        <f>IF(N489="","",IF(N489="SL",-1,IF(N489="TP0",0.5*K489/J489,0.5*(K489+L489)/J489)))</f>
        <v/>
      </c>
      <c r="T489" s="14">
        <f>IF(N489="","",IF(N489="SL",-1,IF(N489="TP0",0.5*K489/J489-0.5,0.5*(K489+L489)/J489)))</f>
        <v/>
      </c>
      <c r="U489" s="15">
        <f>IF(P489="","",P489*J489/100*Config!$B$4)</f>
        <v/>
      </c>
      <c r="V489" s="15">
        <f>IF(Q489="","",Q489*J489/100*Config!$B$4)</f>
        <v/>
      </c>
      <c r="W489" s="15">
        <f>IF(R489="","",R489*J489/100*Config!$B$4)</f>
        <v/>
      </c>
      <c r="X489" s="15">
        <f>IF(S489="","",S489*J489/100*Config!$B$4)</f>
        <v/>
      </c>
      <c r="Y489" s="15">
        <f>IF(T489="","",T489*J489/100*Config!$B$4)</f>
        <v/>
      </c>
      <c r="Z489" s="15">
        <f>IF(U489="","",Config!$B$4 + SUM($U$2:U489))</f>
        <v/>
      </c>
      <c r="AA489" s="15">
        <f>IF(V489="","",Config!$B$4 + SUM($V$2:V489))</f>
        <v/>
      </c>
      <c r="AB489" s="15">
        <f>IF(W489="","",Config!$B$4 + SUM($W$2:W489))</f>
        <v/>
      </c>
      <c r="AC489" s="15">
        <f>IF(X489="","",Config!$B$4 + SUM($X$2:X489))</f>
        <v/>
      </c>
      <c r="AD489" s="15">
        <f>IF(Y489="","",Config!$B$4 + SUM($Y$2:Y489))</f>
        <v/>
      </c>
      <c r="AE489" s="15">
        <f>IF(P489="","",P489*J489/100*Config!$B$11)</f>
        <v/>
      </c>
      <c r="AF489" s="15">
        <f>IF(Q489="","",Q489*J489/100*Config!$B$11)</f>
        <v/>
      </c>
      <c r="AG489" s="15">
        <f>IF(R489="","",R489*J489/100*Config!$B$11)</f>
        <v/>
      </c>
      <c r="AH489" s="15">
        <f>IF(S489="","",S489*J489/100*Config!$B$11)</f>
        <v/>
      </c>
      <c r="AI489" s="15">
        <f>IF(T489="","",T489*J489/100*Config!$B$11)</f>
        <v/>
      </c>
      <c r="AJ489" s="15">
        <f>IF(AE489="","",Config!$B$9 + SUM($AE$2:AE489))</f>
        <v/>
      </c>
      <c r="AK489" s="15">
        <f>IF(AF489="","",Config!$B$9 + SUM($AF$2:AF489))</f>
        <v/>
      </c>
      <c r="AL489" s="15">
        <f>IF(AG489="","",Config!$B$9 + SUM($AG$2:AG489))</f>
        <v/>
      </c>
      <c r="AM489" s="15">
        <f>IF(AH489="","",Config!$B$9 + SUM($AH$2:AH489))</f>
        <v/>
      </c>
      <c r="AN489" s="15">
        <f>IF(AI489="","",Config!$B$9 + SUM($AI$2:AI489))</f>
        <v/>
      </c>
      <c r="AO489" s="16">
        <f>IF(P489="","",IF(P489&gt;0,1,0))</f>
        <v/>
      </c>
      <c r="AP489" s="16">
        <f>IF(Q489="","",IF(Q489&gt;0,1,0))</f>
        <v/>
      </c>
      <c r="AQ489" s="16">
        <f>IF(R489="","",IF(R489&gt;0,1,0))</f>
        <v/>
      </c>
      <c r="AR489" s="16">
        <f>IF(S489="","",IF(S489&gt;0,1,0))</f>
        <v/>
      </c>
      <c r="AS489" s="16">
        <f>IF(T489="","",IF(T489&gt;0,1,0))</f>
        <v/>
      </c>
      <c r="AT489" s="17">
        <f>IF(Z489="","",IF(AT488="",Z489,MAX(AT488,Z489)))</f>
        <v/>
      </c>
      <c r="AU489" s="17">
        <f>IF(AA489="","",IF(AU488="",AA489,MAX(AU488,AA489)))</f>
        <v/>
      </c>
      <c r="AV489" s="17">
        <f>IF(AB489="","",IF(AV488="",AB489,MAX(AV488,AB489)))</f>
        <v/>
      </c>
      <c r="AW489" s="17">
        <f>IF(AC489="","",IF(AW488="",AC489,MAX(AW488,AC489)))</f>
        <v/>
      </c>
      <c r="AX489" s="17">
        <f>IF(AD489="","",IF(AX488="",AD489,MAX(AX488,AD489)))</f>
        <v/>
      </c>
      <c r="AY489" s="17">
        <f>IF(Z489="","",AT489-Z489)</f>
        <v/>
      </c>
      <c r="AZ489" s="17">
        <f>IF(AA489="","",AU489-AA489)</f>
        <v/>
      </c>
      <c r="BA489" s="17">
        <f>IF(AB489="","",AV489-AB489)</f>
        <v/>
      </c>
      <c r="BB489" s="17">
        <f>IF(AC489="","",AW489-AC489)</f>
        <v/>
      </c>
      <c r="BC489" s="17">
        <f>IF(AD489="","",AX489-AD489)</f>
        <v/>
      </c>
      <c r="BD489" s="17">
        <f>IF(OR(AE489="",B489=""),"",SUMIFS($AE$2:AE489,$B$2:B489,B489))</f>
        <v/>
      </c>
      <c r="BE489" s="17">
        <f>IF(OR(AF489="",B489=""),"",SUMIFS($AF$2:AF489,$B$2:B489,B489))</f>
        <v/>
      </c>
      <c r="BF489" s="17">
        <f>IF(OR(AG489="",B489=""),"",SUMIFS($AG$2:AG489,$B$2:B489,B489))</f>
        <v/>
      </c>
      <c r="BG489" s="17">
        <f>IF(OR(AH489="",B489=""),"",SUMIFS($AH$2:AH489,$B$2:B489,B489))</f>
        <v/>
      </c>
      <c r="BH489" s="17">
        <f>IF(OR(AI489="",B489=""),"",SUMIFS($AI$2:AI489,$B$2:B489,B489))</f>
        <v/>
      </c>
      <c r="BI489" s="17">
        <f>IF(AJ489="","",IF(BI488="",AJ489,MAX(BI488,AJ489)))</f>
        <v/>
      </c>
      <c r="BJ489" s="17">
        <f>IF(AK489="","",IF(BJ488="",AK489,MAX(BJ488,AK489)))</f>
        <v/>
      </c>
      <c r="BK489" s="17">
        <f>IF(AL489="","",IF(BK488="",AL489,MAX(BK488,AL489)))</f>
        <v/>
      </c>
      <c r="BL489" s="17">
        <f>IF(AM489="","",IF(BL488="",AM489,MAX(BL488,AM489)))</f>
        <v/>
      </c>
      <c r="BM489" s="17">
        <f>IF(AN489="","",IF(BM488="",AN489,MAX(BM488,AN489)))</f>
        <v/>
      </c>
      <c r="BN489" s="17">
        <f>IF(AJ489="","",BI489-AJ489)</f>
        <v/>
      </c>
      <c r="BO489" s="17">
        <f>IF(AK489="","",BJ489-AK489)</f>
        <v/>
      </c>
      <c r="BP489" s="17">
        <f>IF(AL489="","",BK489-AL489)</f>
        <v/>
      </c>
      <c r="BQ489" s="17">
        <f>IF(AM489="","",BL489-AM489)</f>
        <v/>
      </c>
      <c r="BR489" s="17">
        <f>IF(AN489="","",BM489-AN489)</f>
        <v/>
      </c>
    </row>
    <row r="490">
      <c r="A490">
        <f>ROW()-1</f>
        <v/>
      </c>
      <c r="B490" s="9" t="n"/>
      <c r="C490" s="12" t="n"/>
      <c r="D490" s="11">
        <f>IF(B490="","",CHOOSE(WEEKDAY(B490,2),"Lu","Ma","Mi","Jo","Vi","Sa","Du"))</f>
        <v/>
      </c>
      <c r="E490" s="11">
        <f>IF(OR(B490="",C490=""),"",IF(OR(WEEKDAY(B490,2)=1,WEEKDAY(B490,2)=5),"D",IF(AND(C490&gt;=TIME(15,30,0),C490&lt;TIME(16,30,0)),"C",IF(AND(AND(WEEKDAY(B490,2)&gt;=2,WEEKDAY(B490,2)&lt;=4),C490&gt;=TIME(16,35,0),C490&lt;TIME(17,0,0)),"A1",IF(AND(AND(WEEKDAY(B490,2)&gt;=2,WEEKDAY(B490,2)&lt;=4),C490&gt;=TIME(17,0,0),C490&lt;TIME(18,0,0)),"A2",IF(AND(AND(WEEKDAY(B490,2)&gt;=2,WEEKDAY(B490,2)&lt;=4),C490&gt;=TIME(18,0,0),C490&lt;TIME(19,0,0)),"A3",IF(AND(AND(WEEKDAY(B490,2)&gt;=2,WEEKDAY(B490,2)&lt;=4),C490&gt;=TIME(22,0,0),C490&lt;TIME(22,45,0)),"B","Other")))))))</f>
        <v/>
      </c>
      <c r="F490" s="12" t="n"/>
      <c r="G490" s="12" t="n"/>
      <c r="H490" s="12" t="n"/>
      <c r="I490" s="12" t="n"/>
      <c r="J490" s="13" t="n"/>
      <c r="K490" s="13" t="n"/>
      <c r="L490" s="13" t="n"/>
      <c r="M490" s="13" t="n"/>
      <c r="N490" s="12" t="n"/>
      <c r="O490" s="12" t="n"/>
      <c r="P490" s="14">
        <f>IF(N490="","",IF(N490="SL",-1,K490/J490))</f>
        <v/>
      </c>
      <c r="Q490" s="14">
        <f>IF(N490="","",IF(OR(N490="SL",N490="TP0"),-1,L490/J490))</f>
        <v/>
      </c>
      <c r="R490" s="14">
        <f>IF(N490="","",IF(N490="TP2",M490/J490,-1))</f>
        <v/>
      </c>
      <c r="S490" s="14">
        <f>IF(N490="","",IF(N490="SL",-1,IF(N490="TP0",0.5*K490/J490,0.5*(K490+L490)/J490)))</f>
        <v/>
      </c>
      <c r="T490" s="14">
        <f>IF(N490="","",IF(N490="SL",-1,IF(N490="TP0",0.5*K490/J490-0.5,0.5*(K490+L490)/J490)))</f>
        <v/>
      </c>
      <c r="U490" s="15">
        <f>IF(P490="","",P490*J490/100*Config!$B$4)</f>
        <v/>
      </c>
      <c r="V490" s="15">
        <f>IF(Q490="","",Q490*J490/100*Config!$B$4)</f>
        <v/>
      </c>
      <c r="W490" s="15">
        <f>IF(R490="","",R490*J490/100*Config!$B$4)</f>
        <v/>
      </c>
      <c r="X490" s="15">
        <f>IF(S490="","",S490*J490/100*Config!$B$4)</f>
        <v/>
      </c>
      <c r="Y490" s="15">
        <f>IF(T490="","",T490*J490/100*Config!$B$4)</f>
        <v/>
      </c>
      <c r="Z490" s="15">
        <f>IF(U490="","",Config!$B$4 + SUM($U$2:U490))</f>
        <v/>
      </c>
      <c r="AA490" s="15">
        <f>IF(V490="","",Config!$B$4 + SUM($V$2:V490))</f>
        <v/>
      </c>
      <c r="AB490" s="15">
        <f>IF(W490="","",Config!$B$4 + SUM($W$2:W490))</f>
        <v/>
      </c>
      <c r="AC490" s="15">
        <f>IF(X490="","",Config!$B$4 + SUM($X$2:X490))</f>
        <v/>
      </c>
      <c r="AD490" s="15">
        <f>IF(Y490="","",Config!$B$4 + SUM($Y$2:Y490))</f>
        <v/>
      </c>
      <c r="AE490" s="15">
        <f>IF(P490="","",P490*J490/100*Config!$B$11)</f>
        <v/>
      </c>
      <c r="AF490" s="15">
        <f>IF(Q490="","",Q490*J490/100*Config!$B$11)</f>
        <v/>
      </c>
      <c r="AG490" s="15">
        <f>IF(R490="","",R490*J490/100*Config!$B$11)</f>
        <v/>
      </c>
      <c r="AH490" s="15">
        <f>IF(S490="","",S490*J490/100*Config!$B$11)</f>
        <v/>
      </c>
      <c r="AI490" s="15">
        <f>IF(T490="","",T490*J490/100*Config!$B$11)</f>
        <v/>
      </c>
      <c r="AJ490" s="15">
        <f>IF(AE490="","",Config!$B$9 + SUM($AE$2:AE490))</f>
        <v/>
      </c>
      <c r="AK490" s="15">
        <f>IF(AF490="","",Config!$B$9 + SUM($AF$2:AF490))</f>
        <v/>
      </c>
      <c r="AL490" s="15">
        <f>IF(AG490="","",Config!$B$9 + SUM($AG$2:AG490))</f>
        <v/>
      </c>
      <c r="AM490" s="15">
        <f>IF(AH490="","",Config!$B$9 + SUM($AH$2:AH490))</f>
        <v/>
      </c>
      <c r="AN490" s="15">
        <f>IF(AI490="","",Config!$B$9 + SUM($AI$2:AI490))</f>
        <v/>
      </c>
      <c r="AO490" s="16">
        <f>IF(P490="","",IF(P490&gt;0,1,0))</f>
        <v/>
      </c>
      <c r="AP490" s="16">
        <f>IF(Q490="","",IF(Q490&gt;0,1,0))</f>
        <v/>
      </c>
      <c r="AQ490" s="16">
        <f>IF(R490="","",IF(R490&gt;0,1,0))</f>
        <v/>
      </c>
      <c r="AR490" s="16">
        <f>IF(S490="","",IF(S490&gt;0,1,0))</f>
        <v/>
      </c>
      <c r="AS490" s="16">
        <f>IF(T490="","",IF(T490&gt;0,1,0))</f>
        <v/>
      </c>
      <c r="AT490" s="17">
        <f>IF(Z490="","",IF(AT489="",Z490,MAX(AT489,Z490)))</f>
        <v/>
      </c>
      <c r="AU490" s="17">
        <f>IF(AA490="","",IF(AU489="",AA490,MAX(AU489,AA490)))</f>
        <v/>
      </c>
      <c r="AV490" s="17">
        <f>IF(AB490="","",IF(AV489="",AB490,MAX(AV489,AB490)))</f>
        <v/>
      </c>
      <c r="AW490" s="17">
        <f>IF(AC490="","",IF(AW489="",AC490,MAX(AW489,AC490)))</f>
        <v/>
      </c>
      <c r="AX490" s="17">
        <f>IF(AD490="","",IF(AX489="",AD490,MAX(AX489,AD490)))</f>
        <v/>
      </c>
      <c r="AY490" s="17">
        <f>IF(Z490="","",AT490-Z490)</f>
        <v/>
      </c>
      <c r="AZ490" s="17">
        <f>IF(AA490="","",AU490-AA490)</f>
        <v/>
      </c>
      <c r="BA490" s="17">
        <f>IF(AB490="","",AV490-AB490)</f>
        <v/>
      </c>
      <c r="BB490" s="17">
        <f>IF(AC490="","",AW490-AC490)</f>
        <v/>
      </c>
      <c r="BC490" s="17">
        <f>IF(AD490="","",AX490-AD490)</f>
        <v/>
      </c>
      <c r="BD490" s="17">
        <f>IF(OR(AE490="",B490=""),"",SUMIFS($AE$2:AE490,$B$2:B490,B490))</f>
        <v/>
      </c>
      <c r="BE490" s="17">
        <f>IF(OR(AF490="",B490=""),"",SUMIFS($AF$2:AF490,$B$2:B490,B490))</f>
        <v/>
      </c>
      <c r="BF490" s="17">
        <f>IF(OR(AG490="",B490=""),"",SUMIFS($AG$2:AG490,$B$2:B490,B490))</f>
        <v/>
      </c>
      <c r="BG490" s="17">
        <f>IF(OR(AH490="",B490=""),"",SUMIFS($AH$2:AH490,$B$2:B490,B490))</f>
        <v/>
      </c>
      <c r="BH490" s="17">
        <f>IF(OR(AI490="",B490=""),"",SUMIFS($AI$2:AI490,$B$2:B490,B490))</f>
        <v/>
      </c>
      <c r="BI490" s="17">
        <f>IF(AJ490="","",IF(BI489="",AJ490,MAX(BI489,AJ490)))</f>
        <v/>
      </c>
      <c r="BJ490" s="17">
        <f>IF(AK490="","",IF(BJ489="",AK490,MAX(BJ489,AK490)))</f>
        <v/>
      </c>
      <c r="BK490" s="17">
        <f>IF(AL490="","",IF(BK489="",AL490,MAX(BK489,AL490)))</f>
        <v/>
      </c>
      <c r="BL490" s="17">
        <f>IF(AM490="","",IF(BL489="",AM490,MAX(BL489,AM490)))</f>
        <v/>
      </c>
      <c r="BM490" s="17">
        <f>IF(AN490="","",IF(BM489="",AN490,MAX(BM489,AN490)))</f>
        <v/>
      </c>
      <c r="BN490" s="17">
        <f>IF(AJ490="","",BI490-AJ490)</f>
        <v/>
      </c>
      <c r="BO490" s="17">
        <f>IF(AK490="","",BJ490-AK490)</f>
        <v/>
      </c>
      <c r="BP490" s="17">
        <f>IF(AL490="","",BK490-AL490)</f>
        <v/>
      </c>
      <c r="BQ490" s="17">
        <f>IF(AM490="","",BL490-AM490)</f>
        <v/>
      </c>
      <c r="BR490" s="17">
        <f>IF(AN490="","",BM490-AN490)</f>
        <v/>
      </c>
    </row>
    <row r="491">
      <c r="A491">
        <f>ROW()-1</f>
        <v/>
      </c>
      <c r="B491" s="9" t="n"/>
      <c r="C491" s="12" t="n"/>
      <c r="D491" s="11">
        <f>IF(B491="","",CHOOSE(WEEKDAY(B491,2),"Lu","Ma","Mi","Jo","Vi","Sa","Du"))</f>
        <v/>
      </c>
      <c r="E491" s="11">
        <f>IF(OR(B491="",C491=""),"",IF(OR(WEEKDAY(B491,2)=1,WEEKDAY(B491,2)=5),"D",IF(AND(C491&gt;=TIME(15,30,0),C491&lt;TIME(16,30,0)),"C",IF(AND(AND(WEEKDAY(B491,2)&gt;=2,WEEKDAY(B491,2)&lt;=4),C491&gt;=TIME(16,35,0),C491&lt;TIME(17,0,0)),"A1",IF(AND(AND(WEEKDAY(B491,2)&gt;=2,WEEKDAY(B491,2)&lt;=4),C491&gt;=TIME(17,0,0),C491&lt;TIME(18,0,0)),"A2",IF(AND(AND(WEEKDAY(B491,2)&gt;=2,WEEKDAY(B491,2)&lt;=4),C491&gt;=TIME(18,0,0),C491&lt;TIME(19,0,0)),"A3",IF(AND(AND(WEEKDAY(B491,2)&gt;=2,WEEKDAY(B491,2)&lt;=4),C491&gt;=TIME(22,0,0),C491&lt;TIME(22,45,0)),"B","Other")))))))</f>
        <v/>
      </c>
      <c r="F491" s="12" t="n"/>
      <c r="G491" s="12" t="n"/>
      <c r="H491" s="12" t="n"/>
      <c r="I491" s="12" t="n"/>
      <c r="J491" s="13" t="n"/>
      <c r="K491" s="13" t="n"/>
      <c r="L491" s="13" t="n"/>
      <c r="M491" s="13" t="n"/>
      <c r="N491" s="12" t="n"/>
      <c r="O491" s="12" t="n"/>
      <c r="P491" s="14">
        <f>IF(N491="","",IF(N491="SL",-1,K491/J491))</f>
        <v/>
      </c>
      <c r="Q491" s="14">
        <f>IF(N491="","",IF(OR(N491="SL",N491="TP0"),-1,L491/J491))</f>
        <v/>
      </c>
      <c r="R491" s="14">
        <f>IF(N491="","",IF(N491="TP2",M491/J491,-1))</f>
        <v/>
      </c>
      <c r="S491" s="14">
        <f>IF(N491="","",IF(N491="SL",-1,IF(N491="TP0",0.5*K491/J491,0.5*(K491+L491)/J491)))</f>
        <v/>
      </c>
      <c r="T491" s="14">
        <f>IF(N491="","",IF(N491="SL",-1,IF(N491="TP0",0.5*K491/J491-0.5,0.5*(K491+L491)/J491)))</f>
        <v/>
      </c>
      <c r="U491" s="15">
        <f>IF(P491="","",P491*J491/100*Config!$B$4)</f>
        <v/>
      </c>
      <c r="V491" s="15">
        <f>IF(Q491="","",Q491*J491/100*Config!$B$4)</f>
        <v/>
      </c>
      <c r="W491" s="15">
        <f>IF(R491="","",R491*J491/100*Config!$B$4)</f>
        <v/>
      </c>
      <c r="X491" s="15">
        <f>IF(S491="","",S491*J491/100*Config!$B$4)</f>
        <v/>
      </c>
      <c r="Y491" s="15">
        <f>IF(T491="","",T491*J491/100*Config!$B$4)</f>
        <v/>
      </c>
      <c r="Z491" s="15">
        <f>IF(U491="","",Config!$B$4 + SUM($U$2:U491))</f>
        <v/>
      </c>
      <c r="AA491" s="15">
        <f>IF(V491="","",Config!$B$4 + SUM($V$2:V491))</f>
        <v/>
      </c>
      <c r="AB491" s="15">
        <f>IF(W491="","",Config!$B$4 + SUM($W$2:W491))</f>
        <v/>
      </c>
      <c r="AC491" s="15">
        <f>IF(X491="","",Config!$B$4 + SUM($X$2:X491))</f>
        <v/>
      </c>
      <c r="AD491" s="15">
        <f>IF(Y491="","",Config!$B$4 + SUM($Y$2:Y491))</f>
        <v/>
      </c>
      <c r="AE491" s="15">
        <f>IF(P491="","",P491*J491/100*Config!$B$11)</f>
        <v/>
      </c>
      <c r="AF491" s="15">
        <f>IF(Q491="","",Q491*J491/100*Config!$B$11)</f>
        <v/>
      </c>
      <c r="AG491" s="15">
        <f>IF(R491="","",R491*J491/100*Config!$B$11)</f>
        <v/>
      </c>
      <c r="AH491" s="15">
        <f>IF(S491="","",S491*J491/100*Config!$B$11)</f>
        <v/>
      </c>
      <c r="AI491" s="15">
        <f>IF(T491="","",T491*J491/100*Config!$B$11)</f>
        <v/>
      </c>
      <c r="AJ491" s="15">
        <f>IF(AE491="","",Config!$B$9 + SUM($AE$2:AE491))</f>
        <v/>
      </c>
      <c r="AK491" s="15">
        <f>IF(AF491="","",Config!$B$9 + SUM($AF$2:AF491))</f>
        <v/>
      </c>
      <c r="AL491" s="15">
        <f>IF(AG491="","",Config!$B$9 + SUM($AG$2:AG491))</f>
        <v/>
      </c>
      <c r="AM491" s="15">
        <f>IF(AH491="","",Config!$B$9 + SUM($AH$2:AH491))</f>
        <v/>
      </c>
      <c r="AN491" s="15">
        <f>IF(AI491="","",Config!$B$9 + SUM($AI$2:AI491))</f>
        <v/>
      </c>
      <c r="AO491" s="16">
        <f>IF(P491="","",IF(P491&gt;0,1,0))</f>
        <v/>
      </c>
      <c r="AP491" s="16">
        <f>IF(Q491="","",IF(Q491&gt;0,1,0))</f>
        <v/>
      </c>
      <c r="AQ491" s="16">
        <f>IF(R491="","",IF(R491&gt;0,1,0))</f>
        <v/>
      </c>
      <c r="AR491" s="16">
        <f>IF(S491="","",IF(S491&gt;0,1,0))</f>
        <v/>
      </c>
      <c r="AS491" s="16">
        <f>IF(T491="","",IF(T491&gt;0,1,0))</f>
        <v/>
      </c>
      <c r="AT491" s="17">
        <f>IF(Z491="","",IF(AT490="",Z491,MAX(AT490,Z491)))</f>
        <v/>
      </c>
      <c r="AU491" s="17">
        <f>IF(AA491="","",IF(AU490="",AA491,MAX(AU490,AA491)))</f>
        <v/>
      </c>
      <c r="AV491" s="17">
        <f>IF(AB491="","",IF(AV490="",AB491,MAX(AV490,AB491)))</f>
        <v/>
      </c>
      <c r="AW491" s="17">
        <f>IF(AC491="","",IF(AW490="",AC491,MAX(AW490,AC491)))</f>
        <v/>
      </c>
      <c r="AX491" s="17">
        <f>IF(AD491="","",IF(AX490="",AD491,MAX(AX490,AD491)))</f>
        <v/>
      </c>
      <c r="AY491" s="17">
        <f>IF(Z491="","",AT491-Z491)</f>
        <v/>
      </c>
      <c r="AZ491" s="17">
        <f>IF(AA491="","",AU491-AA491)</f>
        <v/>
      </c>
      <c r="BA491" s="17">
        <f>IF(AB491="","",AV491-AB491)</f>
        <v/>
      </c>
      <c r="BB491" s="17">
        <f>IF(AC491="","",AW491-AC491)</f>
        <v/>
      </c>
      <c r="BC491" s="17">
        <f>IF(AD491="","",AX491-AD491)</f>
        <v/>
      </c>
      <c r="BD491" s="17">
        <f>IF(OR(AE491="",B491=""),"",SUMIFS($AE$2:AE491,$B$2:B491,B491))</f>
        <v/>
      </c>
      <c r="BE491" s="17">
        <f>IF(OR(AF491="",B491=""),"",SUMIFS($AF$2:AF491,$B$2:B491,B491))</f>
        <v/>
      </c>
      <c r="BF491" s="17">
        <f>IF(OR(AG491="",B491=""),"",SUMIFS($AG$2:AG491,$B$2:B491,B491))</f>
        <v/>
      </c>
      <c r="BG491" s="17">
        <f>IF(OR(AH491="",B491=""),"",SUMIFS($AH$2:AH491,$B$2:B491,B491))</f>
        <v/>
      </c>
      <c r="BH491" s="17">
        <f>IF(OR(AI491="",B491=""),"",SUMIFS($AI$2:AI491,$B$2:B491,B491))</f>
        <v/>
      </c>
      <c r="BI491" s="17">
        <f>IF(AJ491="","",IF(BI490="",AJ491,MAX(BI490,AJ491)))</f>
        <v/>
      </c>
      <c r="BJ491" s="17">
        <f>IF(AK491="","",IF(BJ490="",AK491,MAX(BJ490,AK491)))</f>
        <v/>
      </c>
      <c r="BK491" s="17">
        <f>IF(AL491="","",IF(BK490="",AL491,MAX(BK490,AL491)))</f>
        <v/>
      </c>
      <c r="BL491" s="17">
        <f>IF(AM491="","",IF(BL490="",AM491,MAX(BL490,AM491)))</f>
        <v/>
      </c>
      <c r="BM491" s="17">
        <f>IF(AN491="","",IF(BM490="",AN491,MAX(BM490,AN491)))</f>
        <v/>
      </c>
      <c r="BN491" s="17">
        <f>IF(AJ491="","",BI491-AJ491)</f>
        <v/>
      </c>
      <c r="BO491" s="17">
        <f>IF(AK491="","",BJ491-AK491)</f>
        <v/>
      </c>
      <c r="BP491" s="17">
        <f>IF(AL491="","",BK491-AL491)</f>
        <v/>
      </c>
      <c r="BQ491" s="17">
        <f>IF(AM491="","",BL491-AM491)</f>
        <v/>
      </c>
      <c r="BR491" s="17">
        <f>IF(AN491="","",BM491-AN491)</f>
        <v/>
      </c>
    </row>
    <row r="492">
      <c r="A492">
        <f>ROW()-1</f>
        <v/>
      </c>
      <c r="B492" s="9" t="n"/>
      <c r="C492" s="12" t="n"/>
      <c r="D492" s="11">
        <f>IF(B492="","",CHOOSE(WEEKDAY(B492,2),"Lu","Ma","Mi","Jo","Vi","Sa","Du"))</f>
        <v/>
      </c>
      <c r="E492" s="11">
        <f>IF(OR(B492="",C492=""),"",IF(OR(WEEKDAY(B492,2)=1,WEEKDAY(B492,2)=5),"D",IF(AND(C492&gt;=TIME(15,30,0),C492&lt;TIME(16,30,0)),"C",IF(AND(AND(WEEKDAY(B492,2)&gt;=2,WEEKDAY(B492,2)&lt;=4),C492&gt;=TIME(16,35,0),C492&lt;TIME(17,0,0)),"A1",IF(AND(AND(WEEKDAY(B492,2)&gt;=2,WEEKDAY(B492,2)&lt;=4),C492&gt;=TIME(17,0,0),C492&lt;TIME(18,0,0)),"A2",IF(AND(AND(WEEKDAY(B492,2)&gt;=2,WEEKDAY(B492,2)&lt;=4),C492&gt;=TIME(18,0,0),C492&lt;TIME(19,0,0)),"A3",IF(AND(AND(WEEKDAY(B492,2)&gt;=2,WEEKDAY(B492,2)&lt;=4),C492&gt;=TIME(22,0,0),C492&lt;TIME(22,45,0)),"B","Other")))))))</f>
        <v/>
      </c>
      <c r="F492" s="12" t="n"/>
      <c r="G492" s="12" t="n"/>
      <c r="H492" s="12" t="n"/>
      <c r="I492" s="12" t="n"/>
      <c r="J492" s="13" t="n"/>
      <c r="K492" s="13" t="n"/>
      <c r="L492" s="13" t="n"/>
      <c r="M492" s="13" t="n"/>
      <c r="N492" s="12" t="n"/>
      <c r="O492" s="12" t="n"/>
      <c r="P492" s="14">
        <f>IF(N492="","",IF(N492="SL",-1,K492/J492))</f>
        <v/>
      </c>
      <c r="Q492" s="14">
        <f>IF(N492="","",IF(OR(N492="SL",N492="TP0"),-1,L492/J492))</f>
        <v/>
      </c>
      <c r="R492" s="14">
        <f>IF(N492="","",IF(N492="TP2",M492/J492,-1))</f>
        <v/>
      </c>
      <c r="S492" s="14">
        <f>IF(N492="","",IF(N492="SL",-1,IF(N492="TP0",0.5*K492/J492,0.5*(K492+L492)/J492)))</f>
        <v/>
      </c>
      <c r="T492" s="14">
        <f>IF(N492="","",IF(N492="SL",-1,IF(N492="TP0",0.5*K492/J492-0.5,0.5*(K492+L492)/J492)))</f>
        <v/>
      </c>
      <c r="U492" s="15">
        <f>IF(P492="","",P492*J492/100*Config!$B$4)</f>
        <v/>
      </c>
      <c r="V492" s="15">
        <f>IF(Q492="","",Q492*J492/100*Config!$B$4)</f>
        <v/>
      </c>
      <c r="W492" s="15">
        <f>IF(R492="","",R492*J492/100*Config!$B$4)</f>
        <v/>
      </c>
      <c r="X492" s="15">
        <f>IF(S492="","",S492*J492/100*Config!$B$4)</f>
        <v/>
      </c>
      <c r="Y492" s="15">
        <f>IF(T492="","",T492*J492/100*Config!$B$4)</f>
        <v/>
      </c>
      <c r="Z492" s="15">
        <f>IF(U492="","",Config!$B$4 + SUM($U$2:U492))</f>
        <v/>
      </c>
      <c r="AA492" s="15">
        <f>IF(V492="","",Config!$B$4 + SUM($V$2:V492))</f>
        <v/>
      </c>
      <c r="AB492" s="15">
        <f>IF(W492="","",Config!$B$4 + SUM($W$2:W492))</f>
        <v/>
      </c>
      <c r="AC492" s="15">
        <f>IF(X492="","",Config!$B$4 + SUM($X$2:X492))</f>
        <v/>
      </c>
      <c r="AD492" s="15">
        <f>IF(Y492="","",Config!$B$4 + SUM($Y$2:Y492))</f>
        <v/>
      </c>
      <c r="AE492" s="15">
        <f>IF(P492="","",P492*J492/100*Config!$B$11)</f>
        <v/>
      </c>
      <c r="AF492" s="15">
        <f>IF(Q492="","",Q492*J492/100*Config!$B$11)</f>
        <v/>
      </c>
      <c r="AG492" s="15">
        <f>IF(R492="","",R492*J492/100*Config!$B$11)</f>
        <v/>
      </c>
      <c r="AH492" s="15">
        <f>IF(S492="","",S492*J492/100*Config!$B$11)</f>
        <v/>
      </c>
      <c r="AI492" s="15">
        <f>IF(T492="","",T492*J492/100*Config!$B$11)</f>
        <v/>
      </c>
      <c r="AJ492" s="15">
        <f>IF(AE492="","",Config!$B$9 + SUM($AE$2:AE492))</f>
        <v/>
      </c>
      <c r="AK492" s="15">
        <f>IF(AF492="","",Config!$B$9 + SUM($AF$2:AF492))</f>
        <v/>
      </c>
      <c r="AL492" s="15">
        <f>IF(AG492="","",Config!$B$9 + SUM($AG$2:AG492))</f>
        <v/>
      </c>
      <c r="AM492" s="15">
        <f>IF(AH492="","",Config!$B$9 + SUM($AH$2:AH492))</f>
        <v/>
      </c>
      <c r="AN492" s="15">
        <f>IF(AI492="","",Config!$B$9 + SUM($AI$2:AI492))</f>
        <v/>
      </c>
      <c r="AO492" s="16">
        <f>IF(P492="","",IF(P492&gt;0,1,0))</f>
        <v/>
      </c>
      <c r="AP492" s="16">
        <f>IF(Q492="","",IF(Q492&gt;0,1,0))</f>
        <v/>
      </c>
      <c r="AQ492" s="16">
        <f>IF(R492="","",IF(R492&gt;0,1,0))</f>
        <v/>
      </c>
      <c r="AR492" s="16">
        <f>IF(S492="","",IF(S492&gt;0,1,0))</f>
        <v/>
      </c>
      <c r="AS492" s="16">
        <f>IF(T492="","",IF(T492&gt;0,1,0))</f>
        <v/>
      </c>
      <c r="AT492" s="17">
        <f>IF(Z492="","",IF(AT491="",Z492,MAX(AT491,Z492)))</f>
        <v/>
      </c>
      <c r="AU492" s="17">
        <f>IF(AA492="","",IF(AU491="",AA492,MAX(AU491,AA492)))</f>
        <v/>
      </c>
      <c r="AV492" s="17">
        <f>IF(AB492="","",IF(AV491="",AB492,MAX(AV491,AB492)))</f>
        <v/>
      </c>
      <c r="AW492" s="17">
        <f>IF(AC492="","",IF(AW491="",AC492,MAX(AW491,AC492)))</f>
        <v/>
      </c>
      <c r="AX492" s="17">
        <f>IF(AD492="","",IF(AX491="",AD492,MAX(AX491,AD492)))</f>
        <v/>
      </c>
      <c r="AY492" s="17">
        <f>IF(Z492="","",AT492-Z492)</f>
        <v/>
      </c>
      <c r="AZ492" s="17">
        <f>IF(AA492="","",AU492-AA492)</f>
        <v/>
      </c>
      <c r="BA492" s="17">
        <f>IF(AB492="","",AV492-AB492)</f>
        <v/>
      </c>
      <c r="BB492" s="17">
        <f>IF(AC492="","",AW492-AC492)</f>
        <v/>
      </c>
      <c r="BC492" s="17">
        <f>IF(AD492="","",AX492-AD492)</f>
        <v/>
      </c>
      <c r="BD492" s="17">
        <f>IF(OR(AE492="",B492=""),"",SUMIFS($AE$2:AE492,$B$2:B492,B492))</f>
        <v/>
      </c>
      <c r="BE492" s="17">
        <f>IF(OR(AF492="",B492=""),"",SUMIFS($AF$2:AF492,$B$2:B492,B492))</f>
        <v/>
      </c>
      <c r="BF492" s="17">
        <f>IF(OR(AG492="",B492=""),"",SUMIFS($AG$2:AG492,$B$2:B492,B492))</f>
        <v/>
      </c>
      <c r="BG492" s="17">
        <f>IF(OR(AH492="",B492=""),"",SUMIFS($AH$2:AH492,$B$2:B492,B492))</f>
        <v/>
      </c>
      <c r="BH492" s="17">
        <f>IF(OR(AI492="",B492=""),"",SUMIFS($AI$2:AI492,$B$2:B492,B492))</f>
        <v/>
      </c>
      <c r="BI492" s="17">
        <f>IF(AJ492="","",IF(BI491="",AJ492,MAX(BI491,AJ492)))</f>
        <v/>
      </c>
      <c r="BJ492" s="17">
        <f>IF(AK492="","",IF(BJ491="",AK492,MAX(BJ491,AK492)))</f>
        <v/>
      </c>
      <c r="BK492" s="17">
        <f>IF(AL492="","",IF(BK491="",AL492,MAX(BK491,AL492)))</f>
        <v/>
      </c>
      <c r="BL492" s="17">
        <f>IF(AM492="","",IF(BL491="",AM492,MAX(BL491,AM492)))</f>
        <v/>
      </c>
      <c r="BM492" s="17">
        <f>IF(AN492="","",IF(BM491="",AN492,MAX(BM491,AN492)))</f>
        <v/>
      </c>
      <c r="BN492" s="17">
        <f>IF(AJ492="","",BI492-AJ492)</f>
        <v/>
      </c>
      <c r="BO492" s="17">
        <f>IF(AK492="","",BJ492-AK492)</f>
        <v/>
      </c>
      <c r="BP492" s="17">
        <f>IF(AL492="","",BK492-AL492)</f>
        <v/>
      </c>
      <c r="BQ492" s="17">
        <f>IF(AM492="","",BL492-AM492)</f>
        <v/>
      </c>
      <c r="BR492" s="17">
        <f>IF(AN492="","",BM492-AN492)</f>
        <v/>
      </c>
    </row>
    <row r="493">
      <c r="A493">
        <f>ROW()-1</f>
        <v/>
      </c>
      <c r="B493" s="9" t="n"/>
      <c r="C493" s="12" t="n"/>
      <c r="D493" s="11">
        <f>IF(B493="","",CHOOSE(WEEKDAY(B493,2),"Lu","Ma","Mi","Jo","Vi","Sa","Du"))</f>
        <v/>
      </c>
      <c r="E493" s="11">
        <f>IF(OR(B493="",C493=""),"",IF(OR(WEEKDAY(B493,2)=1,WEEKDAY(B493,2)=5),"D",IF(AND(C493&gt;=TIME(15,30,0),C493&lt;TIME(16,30,0)),"C",IF(AND(AND(WEEKDAY(B493,2)&gt;=2,WEEKDAY(B493,2)&lt;=4),C493&gt;=TIME(16,35,0),C493&lt;TIME(17,0,0)),"A1",IF(AND(AND(WEEKDAY(B493,2)&gt;=2,WEEKDAY(B493,2)&lt;=4),C493&gt;=TIME(17,0,0),C493&lt;TIME(18,0,0)),"A2",IF(AND(AND(WEEKDAY(B493,2)&gt;=2,WEEKDAY(B493,2)&lt;=4),C493&gt;=TIME(18,0,0),C493&lt;TIME(19,0,0)),"A3",IF(AND(AND(WEEKDAY(B493,2)&gt;=2,WEEKDAY(B493,2)&lt;=4),C493&gt;=TIME(22,0,0),C493&lt;TIME(22,45,0)),"B","Other")))))))</f>
        <v/>
      </c>
      <c r="F493" s="12" t="n"/>
      <c r="G493" s="12" t="n"/>
      <c r="H493" s="12" t="n"/>
      <c r="I493" s="12" t="n"/>
      <c r="J493" s="13" t="n"/>
      <c r="K493" s="13" t="n"/>
      <c r="L493" s="13" t="n"/>
      <c r="M493" s="13" t="n"/>
      <c r="N493" s="12" t="n"/>
      <c r="O493" s="12" t="n"/>
      <c r="P493" s="14">
        <f>IF(N493="","",IF(N493="SL",-1,K493/J493))</f>
        <v/>
      </c>
      <c r="Q493" s="14">
        <f>IF(N493="","",IF(OR(N493="SL",N493="TP0"),-1,L493/J493))</f>
        <v/>
      </c>
      <c r="R493" s="14">
        <f>IF(N493="","",IF(N493="TP2",M493/J493,-1))</f>
        <v/>
      </c>
      <c r="S493" s="14">
        <f>IF(N493="","",IF(N493="SL",-1,IF(N493="TP0",0.5*K493/J493,0.5*(K493+L493)/J493)))</f>
        <v/>
      </c>
      <c r="T493" s="14">
        <f>IF(N493="","",IF(N493="SL",-1,IF(N493="TP0",0.5*K493/J493-0.5,0.5*(K493+L493)/J493)))</f>
        <v/>
      </c>
      <c r="U493" s="15">
        <f>IF(P493="","",P493*J493/100*Config!$B$4)</f>
        <v/>
      </c>
      <c r="V493" s="15">
        <f>IF(Q493="","",Q493*J493/100*Config!$B$4)</f>
        <v/>
      </c>
      <c r="W493" s="15">
        <f>IF(R493="","",R493*J493/100*Config!$B$4)</f>
        <v/>
      </c>
      <c r="X493" s="15">
        <f>IF(S493="","",S493*J493/100*Config!$B$4)</f>
        <v/>
      </c>
      <c r="Y493" s="15">
        <f>IF(T493="","",T493*J493/100*Config!$B$4)</f>
        <v/>
      </c>
      <c r="Z493" s="15">
        <f>IF(U493="","",Config!$B$4 + SUM($U$2:U493))</f>
        <v/>
      </c>
      <c r="AA493" s="15">
        <f>IF(V493="","",Config!$B$4 + SUM($V$2:V493))</f>
        <v/>
      </c>
      <c r="AB493" s="15">
        <f>IF(W493="","",Config!$B$4 + SUM($W$2:W493))</f>
        <v/>
      </c>
      <c r="AC493" s="15">
        <f>IF(X493="","",Config!$B$4 + SUM($X$2:X493))</f>
        <v/>
      </c>
      <c r="AD493" s="15">
        <f>IF(Y493="","",Config!$B$4 + SUM($Y$2:Y493))</f>
        <v/>
      </c>
      <c r="AE493" s="15">
        <f>IF(P493="","",P493*J493/100*Config!$B$11)</f>
        <v/>
      </c>
      <c r="AF493" s="15">
        <f>IF(Q493="","",Q493*J493/100*Config!$B$11)</f>
        <v/>
      </c>
      <c r="AG493" s="15">
        <f>IF(R493="","",R493*J493/100*Config!$B$11)</f>
        <v/>
      </c>
      <c r="AH493" s="15">
        <f>IF(S493="","",S493*J493/100*Config!$B$11)</f>
        <v/>
      </c>
      <c r="AI493" s="15">
        <f>IF(T493="","",T493*J493/100*Config!$B$11)</f>
        <v/>
      </c>
      <c r="AJ493" s="15">
        <f>IF(AE493="","",Config!$B$9 + SUM($AE$2:AE493))</f>
        <v/>
      </c>
      <c r="AK493" s="15">
        <f>IF(AF493="","",Config!$B$9 + SUM($AF$2:AF493))</f>
        <v/>
      </c>
      <c r="AL493" s="15">
        <f>IF(AG493="","",Config!$B$9 + SUM($AG$2:AG493))</f>
        <v/>
      </c>
      <c r="AM493" s="15">
        <f>IF(AH493="","",Config!$B$9 + SUM($AH$2:AH493))</f>
        <v/>
      </c>
      <c r="AN493" s="15">
        <f>IF(AI493="","",Config!$B$9 + SUM($AI$2:AI493))</f>
        <v/>
      </c>
      <c r="AO493" s="16">
        <f>IF(P493="","",IF(P493&gt;0,1,0))</f>
        <v/>
      </c>
      <c r="AP493" s="16">
        <f>IF(Q493="","",IF(Q493&gt;0,1,0))</f>
        <v/>
      </c>
      <c r="AQ493" s="16">
        <f>IF(R493="","",IF(R493&gt;0,1,0))</f>
        <v/>
      </c>
      <c r="AR493" s="16">
        <f>IF(S493="","",IF(S493&gt;0,1,0))</f>
        <v/>
      </c>
      <c r="AS493" s="16">
        <f>IF(T493="","",IF(T493&gt;0,1,0))</f>
        <v/>
      </c>
      <c r="AT493" s="17">
        <f>IF(Z493="","",IF(AT492="",Z493,MAX(AT492,Z493)))</f>
        <v/>
      </c>
      <c r="AU493" s="17">
        <f>IF(AA493="","",IF(AU492="",AA493,MAX(AU492,AA493)))</f>
        <v/>
      </c>
      <c r="AV493" s="17">
        <f>IF(AB493="","",IF(AV492="",AB493,MAX(AV492,AB493)))</f>
        <v/>
      </c>
      <c r="AW493" s="17">
        <f>IF(AC493="","",IF(AW492="",AC493,MAX(AW492,AC493)))</f>
        <v/>
      </c>
      <c r="AX493" s="17">
        <f>IF(AD493="","",IF(AX492="",AD493,MAX(AX492,AD493)))</f>
        <v/>
      </c>
      <c r="AY493" s="17">
        <f>IF(Z493="","",AT493-Z493)</f>
        <v/>
      </c>
      <c r="AZ493" s="17">
        <f>IF(AA493="","",AU493-AA493)</f>
        <v/>
      </c>
      <c r="BA493" s="17">
        <f>IF(AB493="","",AV493-AB493)</f>
        <v/>
      </c>
      <c r="BB493" s="17">
        <f>IF(AC493="","",AW493-AC493)</f>
        <v/>
      </c>
      <c r="BC493" s="17">
        <f>IF(AD493="","",AX493-AD493)</f>
        <v/>
      </c>
      <c r="BD493" s="17">
        <f>IF(OR(AE493="",B493=""),"",SUMIFS($AE$2:AE493,$B$2:B493,B493))</f>
        <v/>
      </c>
      <c r="BE493" s="17">
        <f>IF(OR(AF493="",B493=""),"",SUMIFS($AF$2:AF493,$B$2:B493,B493))</f>
        <v/>
      </c>
      <c r="BF493" s="17">
        <f>IF(OR(AG493="",B493=""),"",SUMIFS($AG$2:AG493,$B$2:B493,B493))</f>
        <v/>
      </c>
      <c r="BG493" s="17">
        <f>IF(OR(AH493="",B493=""),"",SUMIFS($AH$2:AH493,$B$2:B493,B493))</f>
        <v/>
      </c>
      <c r="BH493" s="17">
        <f>IF(OR(AI493="",B493=""),"",SUMIFS($AI$2:AI493,$B$2:B493,B493))</f>
        <v/>
      </c>
      <c r="BI493" s="17">
        <f>IF(AJ493="","",IF(BI492="",AJ493,MAX(BI492,AJ493)))</f>
        <v/>
      </c>
      <c r="BJ493" s="17">
        <f>IF(AK493="","",IF(BJ492="",AK493,MAX(BJ492,AK493)))</f>
        <v/>
      </c>
      <c r="BK493" s="17">
        <f>IF(AL493="","",IF(BK492="",AL493,MAX(BK492,AL493)))</f>
        <v/>
      </c>
      <c r="BL493" s="17">
        <f>IF(AM493="","",IF(BL492="",AM493,MAX(BL492,AM493)))</f>
        <v/>
      </c>
      <c r="BM493" s="17">
        <f>IF(AN493="","",IF(BM492="",AN493,MAX(BM492,AN493)))</f>
        <v/>
      </c>
      <c r="BN493" s="17">
        <f>IF(AJ493="","",BI493-AJ493)</f>
        <v/>
      </c>
      <c r="BO493" s="17">
        <f>IF(AK493="","",BJ493-AK493)</f>
        <v/>
      </c>
      <c r="BP493" s="17">
        <f>IF(AL493="","",BK493-AL493)</f>
        <v/>
      </c>
      <c r="BQ493" s="17">
        <f>IF(AM493="","",BL493-AM493)</f>
        <v/>
      </c>
      <c r="BR493" s="17">
        <f>IF(AN493="","",BM493-AN493)</f>
        <v/>
      </c>
    </row>
    <row r="494">
      <c r="A494">
        <f>ROW()-1</f>
        <v/>
      </c>
      <c r="B494" s="9" t="n"/>
      <c r="C494" s="12" t="n"/>
      <c r="D494" s="11">
        <f>IF(B494="","",CHOOSE(WEEKDAY(B494,2),"Lu","Ma","Mi","Jo","Vi","Sa","Du"))</f>
        <v/>
      </c>
      <c r="E494" s="11">
        <f>IF(OR(B494="",C494=""),"",IF(OR(WEEKDAY(B494,2)=1,WEEKDAY(B494,2)=5),"D",IF(AND(C494&gt;=TIME(15,30,0),C494&lt;TIME(16,30,0)),"C",IF(AND(AND(WEEKDAY(B494,2)&gt;=2,WEEKDAY(B494,2)&lt;=4),C494&gt;=TIME(16,35,0),C494&lt;TIME(17,0,0)),"A1",IF(AND(AND(WEEKDAY(B494,2)&gt;=2,WEEKDAY(B494,2)&lt;=4),C494&gt;=TIME(17,0,0),C494&lt;TIME(18,0,0)),"A2",IF(AND(AND(WEEKDAY(B494,2)&gt;=2,WEEKDAY(B494,2)&lt;=4),C494&gt;=TIME(18,0,0),C494&lt;TIME(19,0,0)),"A3",IF(AND(AND(WEEKDAY(B494,2)&gt;=2,WEEKDAY(B494,2)&lt;=4),C494&gt;=TIME(22,0,0),C494&lt;TIME(22,45,0)),"B","Other")))))))</f>
        <v/>
      </c>
      <c r="F494" s="12" t="n"/>
      <c r="G494" s="12" t="n"/>
      <c r="H494" s="12" t="n"/>
      <c r="I494" s="12" t="n"/>
      <c r="J494" s="13" t="n"/>
      <c r="K494" s="13" t="n"/>
      <c r="L494" s="13" t="n"/>
      <c r="M494" s="13" t="n"/>
      <c r="N494" s="12" t="n"/>
      <c r="O494" s="12" t="n"/>
      <c r="P494" s="14">
        <f>IF(N494="","",IF(N494="SL",-1,K494/J494))</f>
        <v/>
      </c>
      <c r="Q494" s="14">
        <f>IF(N494="","",IF(OR(N494="SL",N494="TP0"),-1,L494/J494))</f>
        <v/>
      </c>
      <c r="R494" s="14">
        <f>IF(N494="","",IF(N494="TP2",M494/J494,-1))</f>
        <v/>
      </c>
      <c r="S494" s="14">
        <f>IF(N494="","",IF(N494="SL",-1,IF(N494="TP0",0.5*K494/J494,0.5*(K494+L494)/J494)))</f>
        <v/>
      </c>
      <c r="T494" s="14">
        <f>IF(N494="","",IF(N494="SL",-1,IF(N494="TP0",0.5*K494/J494-0.5,0.5*(K494+L494)/J494)))</f>
        <v/>
      </c>
      <c r="U494" s="15">
        <f>IF(P494="","",P494*J494/100*Config!$B$4)</f>
        <v/>
      </c>
      <c r="V494" s="15">
        <f>IF(Q494="","",Q494*J494/100*Config!$B$4)</f>
        <v/>
      </c>
      <c r="W494" s="15">
        <f>IF(R494="","",R494*J494/100*Config!$B$4)</f>
        <v/>
      </c>
      <c r="X494" s="15">
        <f>IF(S494="","",S494*J494/100*Config!$B$4)</f>
        <v/>
      </c>
      <c r="Y494" s="15">
        <f>IF(T494="","",T494*J494/100*Config!$B$4)</f>
        <v/>
      </c>
      <c r="Z494" s="15">
        <f>IF(U494="","",Config!$B$4 + SUM($U$2:U494))</f>
        <v/>
      </c>
      <c r="AA494" s="15">
        <f>IF(V494="","",Config!$B$4 + SUM($V$2:V494))</f>
        <v/>
      </c>
      <c r="AB494" s="15">
        <f>IF(W494="","",Config!$B$4 + SUM($W$2:W494))</f>
        <v/>
      </c>
      <c r="AC494" s="15">
        <f>IF(X494="","",Config!$B$4 + SUM($X$2:X494))</f>
        <v/>
      </c>
      <c r="AD494" s="15">
        <f>IF(Y494="","",Config!$B$4 + SUM($Y$2:Y494))</f>
        <v/>
      </c>
      <c r="AE494" s="15">
        <f>IF(P494="","",P494*J494/100*Config!$B$11)</f>
        <v/>
      </c>
      <c r="AF494" s="15">
        <f>IF(Q494="","",Q494*J494/100*Config!$B$11)</f>
        <v/>
      </c>
      <c r="AG494" s="15">
        <f>IF(R494="","",R494*J494/100*Config!$B$11)</f>
        <v/>
      </c>
      <c r="AH494" s="15">
        <f>IF(S494="","",S494*J494/100*Config!$B$11)</f>
        <v/>
      </c>
      <c r="AI494" s="15">
        <f>IF(T494="","",T494*J494/100*Config!$B$11)</f>
        <v/>
      </c>
      <c r="AJ494" s="15">
        <f>IF(AE494="","",Config!$B$9 + SUM($AE$2:AE494))</f>
        <v/>
      </c>
      <c r="AK494" s="15">
        <f>IF(AF494="","",Config!$B$9 + SUM($AF$2:AF494))</f>
        <v/>
      </c>
      <c r="AL494" s="15">
        <f>IF(AG494="","",Config!$B$9 + SUM($AG$2:AG494))</f>
        <v/>
      </c>
      <c r="AM494" s="15">
        <f>IF(AH494="","",Config!$B$9 + SUM($AH$2:AH494))</f>
        <v/>
      </c>
      <c r="AN494" s="15">
        <f>IF(AI494="","",Config!$B$9 + SUM($AI$2:AI494))</f>
        <v/>
      </c>
      <c r="AO494" s="16">
        <f>IF(P494="","",IF(P494&gt;0,1,0))</f>
        <v/>
      </c>
      <c r="AP494" s="16">
        <f>IF(Q494="","",IF(Q494&gt;0,1,0))</f>
        <v/>
      </c>
      <c r="AQ494" s="16">
        <f>IF(R494="","",IF(R494&gt;0,1,0))</f>
        <v/>
      </c>
      <c r="AR494" s="16">
        <f>IF(S494="","",IF(S494&gt;0,1,0))</f>
        <v/>
      </c>
      <c r="AS494" s="16">
        <f>IF(T494="","",IF(T494&gt;0,1,0))</f>
        <v/>
      </c>
      <c r="AT494" s="17">
        <f>IF(Z494="","",IF(AT493="",Z494,MAX(AT493,Z494)))</f>
        <v/>
      </c>
      <c r="AU494" s="17">
        <f>IF(AA494="","",IF(AU493="",AA494,MAX(AU493,AA494)))</f>
        <v/>
      </c>
      <c r="AV494" s="17">
        <f>IF(AB494="","",IF(AV493="",AB494,MAX(AV493,AB494)))</f>
        <v/>
      </c>
      <c r="AW494" s="17">
        <f>IF(AC494="","",IF(AW493="",AC494,MAX(AW493,AC494)))</f>
        <v/>
      </c>
      <c r="AX494" s="17">
        <f>IF(AD494="","",IF(AX493="",AD494,MAX(AX493,AD494)))</f>
        <v/>
      </c>
      <c r="AY494" s="17">
        <f>IF(Z494="","",AT494-Z494)</f>
        <v/>
      </c>
      <c r="AZ494" s="17">
        <f>IF(AA494="","",AU494-AA494)</f>
        <v/>
      </c>
      <c r="BA494" s="17">
        <f>IF(AB494="","",AV494-AB494)</f>
        <v/>
      </c>
      <c r="BB494" s="17">
        <f>IF(AC494="","",AW494-AC494)</f>
        <v/>
      </c>
      <c r="BC494" s="17">
        <f>IF(AD494="","",AX494-AD494)</f>
        <v/>
      </c>
      <c r="BD494" s="17">
        <f>IF(OR(AE494="",B494=""),"",SUMIFS($AE$2:AE494,$B$2:B494,B494))</f>
        <v/>
      </c>
      <c r="BE494" s="17">
        <f>IF(OR(AF494="",B494=""),"",SUMIFS($AF$2:AF494,$B$2:B494,B494))</f>
        <v/>
      </c>
      <c r="BF494" s="17">
        <f>IF(OR(AG494="",B494=""),"",SUMIFS($AG$2:AG494,$B$2:B494,B494))</f>
        <v/>
      </c>
      <c r="BG494" s="17">
        <f>IF(OR(AH494="",B494=""),"",SUMIFS($AH$2:AH494,$B$2:B494,B494))</f>
        <v/>
      </c>
      <c r="BH494" s="17">
        <f>IF(OR(AI494="",B494=""),"",SUMIFS($AI$2:AI494,$B$2:B494,B494))</f>
        <v/>
      </c>
      <c r="BI494" s="17">
        <f>IF(AJ494="","",IF(BI493="",AJ494,MAX(BI493,AJ494)))</f>
        <v/>
      </c>
      <c r="BJ494" s="17">
        <f>IF(AK494="","",IF(BJ493="",AK494,MAX(BJ493,AK494)))</f>
        <v/>
      </c>
      <c r="BK494" s="17">
        <f>IF(AL494="","",IF(BK493="",AL494,MAX(BK493,AL494)))</f>
        <v/>
      </c>
      <c r="BL494" s="17">
        <f>IF(AM494="","",IF(BL493="",AM494,MAX(BL493,AM494)))</f>
        <v/>
      </c>
      <c r="BM494" s="17">
        <f>IF(AN494="","",IF(BM493="",AN494,MAX(BM493,AN494)))</f>
        <v/>
      </c>
      <c r="BN494" s="17">
        <f>IF(AJ494="","",BI494-AJ494)</f>
        <v/>
      </c>
      <c r="BO494" s="17">
        <f>IF(AK494="","",BJ494-AK494)</f>
        <v/>
      </c>
      <c r="BP494" s="17">
        <f>IF(AL494="","",BK494-AL494)</f>
        <v/>
      </c>
      <c r="BQ494" s="17">
        <f>IF(AM494="","",BL494-AM494)</f>
        <v/>
      </c>
      <c r="BR494" s="17">
        <f>IF(AN494="","",BM494-AN494)</f>
        <v/>
      </c>
    </row>
    <row r="495">
      <c r="A495">
        <f>ROW()-1</f>
        <v/>
      </c>
      <c r="B495" s="9" t="n"/>
      <c r="C495" s="12" t="n"/>
      <c r="D495" s="11">
        <f>IF(B495="","",CHOOSE(WEEKDAY(B495,2),"Lu","Ma","Mi","Jo","Vi","Sa","Du"))</f>
        <v/>
      </c>
      <c r="E495" s="11">
        <f>IF(OR(B495="",C495=""),"",IF(OR(WEEKDAY(B495,2)=1,WEEKDAY(B495,2)=5),"D",IF(AND(C495&gt;=TIME(15,30,0),C495&lt;TIME(16,30,0)),"C",IF(AND(AND(WEEKDAY(B495,2)&gt;=2,WEEKDAY(B495,2)&lt;=4),C495&gt;=TIME(16,35,0),C495&lt;TIME(17,0,0)),"A1",IF(AND(AND(WEEKDAY(B495,2)&gt;=2,WEEKDAY(B495,2)&lt;=4),C495&gt;=TIME(17,0,0),C495&lt;TIME(18,0,0)),"A2",IF(AND(AND(WEEKDAY(B495,2)&gt;=2,WEEKDAY(B495,2)&lt;=4),C495&gt;=TIME(18,0,0),C495&lt;TIME(19,0,0)),"A3",IF(AND(AND(WEEKDAY(B495,2)&gt;=2,WEEKDAY(B495,2)&lt;=4),C495&gt;=TIME(22,0,0),C495&lt;TIME(22,45,0)),"B","Other")))))))</f>
        <v/>
      </c>
      <c r="F495" s="12" t="n"/>
      <c r="G495" s="12" t="n"/>
      <c r="H495" s="12" t="n"/>
      <c r="I495" s="12" t="n"/>
      <c r="J495" s="13" t="n"/>
      <c r="K495" s="13" t="n"/>
      <c r="L495" s="13" t="n"/>
      <c r="M495" s="13" t="n"/>
      <c r="N495" s="12" t="n"/>
      <c r="O495" s="12" t="n"/>
      <c r="P495" s="14">
        <f>IF(N495="","",IF(N495="SL",-1,K495/J495))</f>
        <v/>
      </c>
      <c r="Q495" s="14">
        <f>IF(N495="","",IF(OR(N495="SL",N495="TP0"),-1,L495/J495))</f>
        <v/>
      </c>
      <c r="R495" s="14">
        <f>IF(N495="","",IF(N495="TP2",M495/J495,-1))</f>
        <v/>
      </c>
      <c r="S495" s="14">
        <f>IF(N495="","",IF(N495="SL",-1,IF(N495="TP0",0.5*K495/J495,0.5*(K495+L495)/J495)))</f>
        <v/>
      </c>
      <c r="T495" s="14">
        <f>IF(N495="","",IF(N495="SL",-1,IF(N495="TP0",0.5*K495/J495-0.5,0.5*(K495+L495)/J495)))</f>
        <v/>
      </c>
      <c r="U495" s="15">
        <f>IF(P495="","",P495*J495/100*Config!$B$4)</f>
        <v/>
      </c>
      <c r="V495" s="15">
        <f>IF(Q495="","",Q495*J495/100*Config!$B$4)</f>
        <v/>
      </c>
      <c r="W495" s="15">
        <f>IF(R495="","",R495*J495/100*Config!$B$4)</f>
        <v/>
      </c>
      <c r="X495" s="15">
        <f>IF(S495="","",S495*J495/100*Config!$B$4)</f>
        <v/>
      </c>
      <c r="Y495" s="15">
        <f>IF(T495="","",T495*J495/100*Config!$B$4)</f>
        <v/>
      </c>
      <c r="Z495" s="15">
        <f>IF(U495="","",Config!$B$4 + SUM($U$2:U495))</f>
        <v/>
      </c>
      <c r="AA495" s="15">
        <f>IF(V495="","",Config!$B$4 + SUM($V$2:V495))</f>
        <v/>
      </c>
      <c r="AB495" s="15">
        <f>IF(W495="","",Config!$B$4 + SUM($W$2:W495))</f>
        <v/>
      </c>
      <c r="AC495" s="15">
        <f>IF(X495="","",Config!$B$4 + SUM($X$2:X495))</f>
        <v/>
      </c>
      <c r="AD495" s="15">
        <f>IF(Y495="","",Config!$B$4 + SUM($Y$2:Y495))</f>
        <v/>
      </c>
      <c r="AE495" s="15">
        <f>IF(P495="","",P495*J495/100*Config!$B$11)</f>
        <v/>
      </c>
      <c r="AF495" s="15">
        <f>IF(Q495="","",Q495*J495/100*Config!$B$11)</f>
        <v/>
      </c>
      <c r="AG495" s="15">
        <f>IF(R495="","",R495*J495/100*Config!$B$11)</f>
        <v/>
      </c>
      <c r="AH495" s="15">
        <f>IF(S495="","",S495*J495/100*Config!$B$11)</f>
        <v/>
      </c>
      <c r="AI495" s="15">
        <f>IF(T495="","",T495*J495/100*Config!$B$11)</f>
        <v/>
      </c>
      <c r="AJ495" s="15">
        <f>IF(AE495="","",Config!$B$9 + SUM($AE$2:AE495))</f>
        <v/>
      </c>
      <c r="AK495" s="15">
        <f>IF(AF495="","",Config!$B$9 + SUM($AF$2:AF495))</f>
        <v/>
      </c>
      <c r="AL495" s="15">
        <f>IF(AG495="","",Config!$B$9 + SUM($AG$2:AG495))</f>
        <v/>
      </c>
      <c r="AM495" s="15">
        <f>IF(AH495="","",Config!$B$9 + SUM($AH$2:AH495))</f>
        <v/>
      </c>
      <c r="AN495" s="15">
        <f>IF(AI495="","",Config!$B$9 + SUM($AI$2:AI495))</f>
        <v/>
      </c>
      <c r="AO495" s="16">
        <f>IF(P495="","",IF(P495&gt;0,1,0))</f>
        <v/>
      </c>
      <c r="AP495" s="16">
        <f>IF(Q495="","",IF(Q495&gt;0,1,0))</f>
        <v/>
      </c>
      <c r="AQ495" s="16">
        <f>IF(R495="","",IF(R495&gt;0,1,0))</f>
        <v/>
      </c>
      <c r="AR495" s="16">
        <f>IF(S495="","",IF(S495&gt;0,1,0))</f>
        <v/>
      </c>
      <c r="AS495" s="16">
        <f>IF(T495="","",IF(T495&gt;0,1,0))</f>
        <v/>
      </c>
      <c r="AT495" s="17">
        <f>IF(Z495="","",IF(AT494="",Z495,MAX(AT494,Z495)))</f>
        <v/>
      </c>
      <c r="AU495" s="17">
        <f>IF(AA495="","",IF(AU494="",AA495,MAX(AU494,AA495)))</f>
        <v/>
      </c>
      <c r="AV495" s="17">
        <f>IF(AB495="","",IF(AV494="",AB495,MAX(AV494,AB495)))</f>
        <v/>
      </c>
      <c r="AW495" s="17">
        <f>IF(AC495="","",IF(AW494="",AC495,MAX(AW494,AC495)))</f>
        <v/>
      </c>
      <c r="AX495" s="17">
        <f>IF(AD495="","",IF(AX494="",AD495,MAX(AX494,AD495)))</f>
        <v/>
      </c>
      <c r="AY495" s="17">
        <f>IF(Z495="","",AT495-Z495)</f>
        <v/>
      </c>
      <c r="AZ495" s="17">
        <f>IF(AA495="","",AU495-AA495)</f>
        <v/>
      </c>
      <c r="BA495" s="17">
        <f>IF(AB495="","",AV495-AB495)</f>
        <v/>
      </c>
      <c r="BB495" s="17">
        <f>IF(AC495="","",AW495-AC495)</f>
        <v/>
      </c>
      <c r="BC495" s="17">
        <f>IF(AD495="","",AX495-AD495)</f>
        <v/>
      </c>
      <c r="BD495" s="17">
        <f>IF(OR(AE495="",B495=""),"",SUMIFS($AE$2:AE495,$B$2:B495,B495))</f>
        <v/>
      </c>
      <c r="BE495" s="17">
        <f>IF(OR(AF495="",B495=""),"",SUMIFS($AF$2:AF495,$B$2:B495,B495))</f>
        <v/>
      </c>
      <c r="BF495" s="17">
        <f>IF(OR(AG495="",B495=""),"",SUMIFS($AG$2:AG495,$B$2:B495,B495))</f>
        <v/>
      </c>
      <c r="BG495" s="17">
        <f>IF(OR(AH495="",B495=""),"",SUMIFS($AH$2:AH495,$B$2:B495,B495))</f>
        <v/>
      </c>
      <c r="BH495" s="17">
        <f>IF(OR(AI495="",B495=""),"",SUMIFS($AI$2:AI495,$B$2:B495,B495))</f>
        <v/>
      </c>
      <c r="BI495" s="17">
        <f>IF(AJ495="","",IF(BI494="",AJ495,MAX(BI494,AJ495)))</f>
        <v/>
      </c>
      <c r="BJ495" s="17">
        <f>IF(AK495="","",IF(BJ494="",AK495,MAX(BJ494,AK495)))</f>
        <v/>
      </c>
      <c r="BK495" s="17">
        <f>IF(AL495="","",IF(BK494="",AL495,MAX(BK494,AL495)))</f>
        <v/>
      </c>
      <c r="BL495" s="17">
        <f>IF(AM495="","",IF(BL494="",AM495,MAX(BL494,AM495)))</f>
        <v/>
      </c>
      <c r="BM495" s="17">
        <f>IF(AN495="","",IF(BM494="",AN495,MAX(BM494,AN495)))</f>
        <v/>
      </c>
      <c r="BN495" s="17">
        <f>IF(AJ495="","",BI495-AJ495)</f>
        <v/>
      </c>
      <c r="BO495" s="17">
        <f>IF(AK495="","",BJ495-AK495)</f>
        <v/>
      </c>
      <c r="BP495" s="17">
        <f>IF(AL495="","",BK495-AL495)</f>
        <v/>
      </c>
      <c r="BQ495" s="17">
        <f>IF(AM495="","",BL495-AM495)</f>
        <v/>
      </c>
      <c r="BR495" s="17">
        <f>IF(AN495="","",BM495-AN495)</f>
        <v/>
      </c>
    </row>
    <row r="496">
      <c r="A496">
        <f>ROW()-1</f>
        <v/>
      </c>
      <c r="B496" s="9" t="n"/>
      <c r="C496" s="12" t="n"/>
      <c r="D496" s="11">
        <f>IF(B496="","",CHOOSE(WEEKDAY(B496,2),"Lu","Ma","Mi","Jo","Vi","Sa","Du"))</f>
        <v/>
      </c>
      <c r="E496" s="11">
        <f>IF(OR(B496="",C496=""),"",IF(OR(WEEKDAY(B496,2)=1,WEEKDAY(B496,2)=5),"D",IF(AND(C496&gt;=TIME(15,30,0),C496&lt;TIME(16,30,0)),"C",IF(AND(AND(WEEKDAY(B496,2)&gt;=2,WEEKDAY(B496,2)&lt;=4),C496&gt;=TIME(16,35,0),C496&lt;TIME(17,0,0)),"A1",IF(AND(AND(WEEKDAY(B496,2)&gt;=2,WEEKDAY(B496,2)&lt;=4),C496&gt;=TIME(17,0,0),C496&lt;TIME(18,0,0)),"A2",IF(AND(AND(WEEKDAY(B496,2)&gt;=2,WEEKDAY(B496,2)&lt;=4),C496&gt;=TIME(18,0,0),C496&lt;TIME(19,0,0)),"A3",IF(AND(AND(WEEKDAY(B496,2)&gt;=2,WEEKDAY(B496,2)&lt;=4),C496&gt;=TIME(22,0,0),C496&lt;TIME(22,45,0)),"B","Other")))))))</f>
        <v/>
      </c>
      <c r="F496" s="12" t="n"/>
      <c r="G496" s="12" t="n"/>
      <c r="H496" s="12" t="n"/>
      <c r="I496" s="12" t="n"/>
      <c r="J496" s="13" t="n"/>
      <c r="K496" s="13" t="n"/>
      <c r="L496" s="13" t="n"/>
      <c r="M496" s="13" t="n"/>
      <c r="N496" s="12" t="n"/>
      <c r="O496" s="12" t="n"/>
      <c r="P496" s="14">
        <f>IF(N496="","",IF(N496="SL",-1,K496/J496))</f>
        <v/>
      </c>
      <c r="Q496" s="14">
        <f>IF(N496="","",IF(OR(N496="SL",N496="TP0"),-1,L496/J496))</f>
        <v/>
      </c>
      <c r="R496" s="14">
        <f>IF(N496="","",IF(N496="TP2",M496/J496,-1))</f>
        <v/>
      </c>
      <c r="S496" s="14">
        <f>IF(N496="","",IF(N496="SL",-1,IF(N496="TP0",0.5*K496/J496,0.5*(K496+L496)/J496)))</f>
        <v/>
      </c>
      <c r="T496" s="14">
        <f>IF(N496="","",IF(N496="SL",-1,IF(N496="TP0",0.5*K496/J496-0.5,0.5*(K496+L496)/J496)))</f>
        <v/>
      </c>
      <c r="U496" s="15">
        <f>IF(P496="","",P496*J496/100*Config!$B$4)</f>
        <v/>
      </c>
      <c r="V496" s="15">
        <f>IF(Q496="","",Q496*J496/100*Config!$B$4)</f>
        <v/>
      </c>
      <c r="W496" s="15">
        <f>IF(R496="","",R496*J496/100*Config!$B$4)</f>
        <v/>
      </c>
      <c r="X496" s="15">
        <f>IF(S496="","",S496*J496/100*Config!$B$4)</f>
        <v/>
      </c>
      <c r="Y496" s="15">
        <f>IF(T496="","",T496*J496/100*Config!$B$4)</f>
        <v/>
      </c>
      <c r="Z496" s="15">
        <f>IF(U496="","",Config!$B$4 + SUM($U$2:U496))</f>
        <v/>
      </c>
      <c r="AA496" s="15">
        <f>IF(V496="","",Config!$B$4 + SUM($V$2:V496))</f>
        <v/>
      </c>
      <c r="AB496" s="15">
        <f>IF(W496="","",Config!$B$4 + SUM($W$2:W496))</f>
        <v/>
      </c>
      <c r="AC496" s="15">
        <f>IF(X496="","",Config!$B$4 + SUM($X$2:X496))</f>
        <v/>
      </c>
      <c r="AD496" s="15">
        <f>IF(Y496="","",Config!$B$4 + SUM($Y$2:Y496))</f>
        <v/>
      </c>
      <c r="AE496" s="15">
        <f>IF(P496="","",P496*J496/100*Config!$B$11)</f>
        <v/>
      </c>
      <c r="AF496" s="15">
        <f>IF(Q496="","",Q496*J496/100*Config!$B$11)</f>
        <v/>
      </c>
      <c r="AG496" s="15">
        <f>IF(R496="","",R496*J496/100*Config!$B$11)</f>
        <v/>
      </c>
      <c r="AH496" s="15">
        <f>IF(S496="","",S496*J496/100*Config!$B$11)</f>
        <v/>
      </c>
      <c r="AI496" s="15">
        <f>IF(T496="","",T496*J496/100*Config!$B$11)</f>
        <v/>
      </c>
      <c r="AJ496" s="15">
        <f>IF(AE496="","",Config!$B$9 + SUM($AE$2:AE496))</f>
        <v/>
      </c>
      <c r="AK496" s="15">
        <f>IF(AF496="","",Config!$B$9 + SUM($AF$2:AF496))</f>
        <v/>
      </c>
      <c r="AL496" s="15">
        <f>IF(AG496="","",Config!$B$9 + SUM($AG$2:AG496))</f>
        <v/>
      </c>
      <c r="AM496" s="15">
        <f>IF(AH496="","",Config!$B$9 + SUM($AH$2:AH496))</f>
        <v/>
      </c>
      <c r="AN496" s="15">
        <f>IF(AI496="","",Config!$B$9 + SUM($AI$2:AI496))</f>
        <v/>
      </c>
      <c r="AO496" s="16">
        <f>IF(P496="","",IF(P496&gt;0,1,0))</f>
        <v/>
      </c>
      <c r="AP496" s="16">
        <f>IF(Q496="","",IF(Q496&gt;0,1,0))</f>
        <v/>
      </c>
      <c r="AQ496" s="16">
        <f>IF(R496="","",IF(R496&gt;0,1,0))</f>
        <v/>
      </c>
      <c r="AR496" s="16">
        <f>IF(S496="","",IF(S496&gt;0,1,0))</f>
        <v/>
      </c>
      <c r="AS496" s="16">
        <f>IF(T496="","",IF(T496&gt;0,1,0))</f>
        <v/>
      </c>
      <c r="AT496" s="17">
        <f>IF(Z496="","",IF(AT495="",Z496,MAX(AT495,Z496)))</f>
        <v/>
      </c>
      <c r="AU496" s="17">
        <f>IF(AA496="","",IF(AU495="",AA496,MAX(AU495,AA496)))</f>
        <v/>
      </c>
      <c r="AV496" s="17">
        <f>IF(AB496="","",IF(AV495="",AB496,MAX(AV495,AB496)))</f>
        <v/>
      </c>
      <c r="AW496" s="17">
        <f>IF(AC496="","",IF(AW495="",AC496,MAX(AW495,AC496)))</f>
        <v/>
      </c>
      <c r="AX496" s="17">
        <f>IF(AD496="","",IF(AX495="",AD496,MAX(AX495,AD496)))</f>
        <v/>
      </c>
      <c r="AY496" s="17">
        <f>IF(Z496="","",AT496-Z496)</f>
        <v/>
      </c>
      <c r="AZ496" s="17">
        <f>IF(AA496="","",AU496-AA496)</f>
        <v/>
      </c>
      <c r="BA496" s="17">
        <f>IF(AB496="","",AV496-AB496)</f>
        <v/>
      </c>
      <c r="BB496" s="17">
        <f>IF(AC496="","",AW496-AC496)</f>
        <v/>
      </c>
      <c r="BC496" s="17">
        <f>IF(AD496="","",AX496-AD496)</f>
        <v/>
      </c>
      <c r="BD496" s="17">
        <f>IF(OR(AE496="",B496=""),"",SUMIFS($AE$2:AE496,$B$2:B496,B496))</f>
        <v/>
      </c>
      <c r="BE496" s="17">
        <f>IF(OR(AF496="",B496=""),"",SUMIFS($AF$2:AF496,$B$2:B496,B496))</f>
        <v/>
      </c>
      <c r="BF496" s="17">
        <f>IF(OR(AG496="",B496=""),"",SUMIFS($AG$2:AG496,$B$2:B496,B496))</f>
        <v/>
      </c>
      <c r="BG496" s="17">
        <f>IF(OR(AH496="",B496=""),"",SUMIFS($AH$2:AH496,$B$2:B496,B496))</f>
        <v/>
      </c>
      <c r="BH496" s="17">
        <f>IF(OR(AI496="",B496=""),"",SUMIFS($AI$2:AI496,$B$2:B496,B496))</f>
        <v/>
      </c>
      <c r="BI496" s="17">
        <f>IF(AJ496="","",IF(BI495="",AJ496,MAX(BI495,AJ496)))</f>
        <v/>
      </c>
      <c r="BJ496" s="17">
        <f>IF(AK496="","",IF(BJ495="",AK496,MAX(BJ495,AK496)))</f>
        <v/>
      </c>
      <c r="BK496" s="17">
        <f>IF(AL496="","",IF(BK495="",AL496,MAX(BK495,AL496)))</f>
        <v/>
      </c>
      <c r="BL496" s="17">
        <f>IF(AM496="","",IF(BL495="",AM496,MAX(BL495,AM496)))</f>
        <v/>
      </c>
      <c r="BM496" s="17">
        <f>IF(AN496="","",IF(BM495="",AN496,MAX(BM495,AN496)))</f>
        <v/>
      </c>
      <c r="BN496" s="17">
        <f>IF(AJ496="","",BI496-AJ496)</f>
        <v/>
      </c>
      <c r="BO496" s="17">
        <f>IF(AK496="","",BJ496-AK496)</f>
        <v/>
      </c>
      <c r="BP496" s="17">
        <f>IF(AL496="","",BK496-AL496)</f>
        <v/>
      </c>
      <c r="BQ496" s="17">
        <f>IF(AM496="","",BL496-AM496)</f>
        <v/>
      </c>
      <c r="BR496" s="17">
        <f>IF(AN496="","",BM496-AN496)</f>
        <v/>
      </c>
    </row>
    <row r="497">
      <c r="A497">
        <f>ROW()-1</f>
        <v/>
      </c>
      <c r="B497" s="9" t="n"/>
      <c r="C497" s="12" t="n"/>
      <c r="D497" s="11">
        <f>IF(B497="","",CHOOSE(WEEKDAY(B497,2),"Lu","Ma","Mi","Jo","Vi","Sa","Du"))</f>
        <v/>
      </c>
      <c r="E497" s="11">
        <f>IF(OR(B497="",C497=""),"",IF(OR(WEEKDAY(B497,2)=1,WEEKDAY(B497,2)=5),"D",IF(AND(C497&gt;=TIME(15,30,0),C497&lt;TIME(16,30,0)),"C",IF(AND(AND(WEEKDAY(B497,2)&gt;=2,WEEKDAY(B497,2)&lt;=4),C497&gt;=TIME(16,35,0),C497&lt;TIME(17,0,0)),"A1",IF(AND(AND(WEEKDAY(B497,2)&gt;=2,WEEKDAY(B497,2)&lt;=4),C497&gt;=TIME(17,0,0),C497&lt;TIME(18,0,0)),"A2",IF(AND(AND(WEEKDAY(B497,2)&gt;=2,WEEKDAY(B497,2)&lt;=4),C497&gt;=TIME(18,0,0),C497&lt;TIME(19,0,0)),"A3",IF(AND(AND(WEEKDAY(B497,2)&gt;=2,WEEKDAY(B497,2)&lt;=4),C497&gt;=TIME(22,0,0),C497&lt;TIME(22,45,0)),"B","Other")))))))</f>
        <v/>
      </c>
      <c r="F497" s="12" t="n"/>
      <c r="G497" s="12" t="n"/>
      <c r="H497" s="12" t="n"/>
      <c r="I497" s="12" t="n"/>
      <c r="J497" s="13" t="n"/>
      <c r="K497" s="13" t="n"/>
      <c r="L497" s="13" t="n"/>
      <c r="M497" s="13" t="n"/>
      <c r="N497" s="12" t="n"/>
      <c r="O497" s="12" t="n"/>
      <c r="P497" s="14">
        <f>IF(N497="","",IF(N497="SL",-1,K497/J497))</f>
        <v/>
      </c>
      <c r="Q497" s="14">
        <f>IF(N497="","",IF(OR(N497="SL",N497="TP0"),-1,L497/J497))</f>
        <v/>
      </c>
      <c r="R497" s="14">
        <f>IF(N497="","",IF(N497="TP2",M497/J497,-1))</f>
        <v/>
      </c>
      <c r="S497" s="14">
        <f>IF(N497="","",IF(N497="SL",-1,IF(N497="TP0",0.5*K497/J497,0.5*(K497+L497)/J497)))</f>
        <v/>
      </c>
      <c r="T497" s="14">
        <f>IF(N497="","",IF(N497="SL",-1,IF(N497="TP0",0.5*K497/J497-0.5,0.5*(K497+L497)/J497)))</f>
        <v/>
      </c>
      <c r="U497" s="15">
        <f>IF(P497="","",P497*J497/100*Config!$B$4)</f>
        <v/>
      </c>
      <c r="V497" s="15">
        <f>IF(Q497="","",Q497*J497/100*Config!$B$4)</f>
        <v/>
      </c>
      <c r="W497" s="15">
        <f>IF(R497="","",R497*J497/100*Config!$B$4)</f>
        <v/>
      </c>
      <c r="X497" s="15">
        <f>IF(S497="","",S497*J497/100*Config!$B$4)</f>
        <v/>
      </c>
      <c r="Y497" s="15">
        <f>IF(T497="","",T497*J497/100*Config!$B$4)</f>
        <v/>
      </c>
      <c r="Z497" s="15">
        <f>IF(U497="","",Config!$B$4 + SUM($U$2:U497))</f>
        <v/>
      </c>
      <c r="AA497" s="15">
        <f>IF(V497="","",Config!$B$4 + SUM($V$2:V497))</f>
        <v/>
      </c>
      <c r="AB497" s="15">
        <f>IF(W497="","",Config!$B$4 + SUM($W$2:W497))</f>
        <v/>
      </c>
      <c r="AC497" s="15">
        <f>IF(X497="","",Config!$B$4 + SUM($X$2:X497))</f>
        <v/>
      </c>
      <c r="AD497" s="15">
        <f>IF(Y497="","",Config!$B$4 + SUM($Y$2:Y497))</f>
        <v/>
      </c>
      <c r="AE497" s="15">
        <f>IF(P497="","",P497*J497/100*Config!$B$11)</f>
        <v/>
      </c>
      <c r="AF497" s="15">
        <f>IF(Q497="","",Q497*J497/100*Config!$B$11)</f>
        <v/>
      </c>
      <c r="AG497" s="15">
        <f>IF(R497="","",R497*J497/100*Config!$B$11)</f>
        <v/>
      </c>
      <c r="AH497" s="15">
        <f>IF(S497="","",S497*J497/100*Config!$B$11)</f>
        <v/>
      </c>
      <c r="AI497" s="15">
        <f>IF(T497="","",T497*J497/100*Config!$B$11)</f>
        <v/>
      </c>
      <c r="AJ497" s="15">
        <f>IF(AE497="","",Config!$B$9 + SUM($AE$2:AE497))</f>
        <v/>
      </c>
      <c r="AK497" s="15">
        <f>IF(AF497="","",Config!$B$9 + SUM($AF$2:AF497))</f>
        <v/>
      </c>
      <c r="AL497" s="15">
        <f>IF(AG497="","",Config!$B$9 + SUM($AG$2:AG497))</f>
        <v/>
      </c>
      <c r="AM497" s="15">
        <f>IF(AH497="","",Config!$B$9 + SUM($AH$2:AH497))</f>
        <v/>
      </c>
      <c r="AN497" s="15">
        <f>IF(AI497="","",Config!$B$9 + SUM($AI$2:AI497))</f>
        <v/>
      </c>
      <c r="AO497" s="16">
        <f>IF(P497="","",IF(P497&gt;0,1,0))</f>
        <v/>
      </c>
      <c r="AP497" s="16">
        <f>IF(Q497="","",IF(Q497&gt;0,1,0))</f>
        <v/>
      </c>
      <c r="AQ497" s="16">
        <f>IF(R497="","",IF(R497&gt;0,1,0))</f>
        <v/>
      </c>
      <c r="AR497" s="16">
        <f>IF(S497="","",IF(S497&gt;0,1,0))</f>
        <v/>
      </c>
      <c r="AS497" s="16">
        <f>IF(T497="","",IF(T497&gt;0,1,0))</f>
        <v/>
      </c>
      <c r="AT497" s="17">
        <f>IF(Z497="","",IF(AT496="",Z497,MAX(AT496,Z497)))</f>
        <v/>
      </c>
      <c r="AU497" s="17">
        <f>IF(AA497="","",IF(AU496="",AA497,MAX(AU496,AA497)))</f>
        <v/>
      </c>
      <c r="AV497" s="17">
        <f>IF(AB497="","",IF(AV496="",AB497,MAX(AV496,AB497)))</f>
        <v/>
      </c>
      <c r="AW497" s="17">
        <f>IF(AC497="","",IF(AW496="",AC497,MAX(AW496,AC497)))</f>
        <v/>
      </c>
      <c r="AX497" s="17">
        <f>IF(AD497="","",IF(AX496="",AD497,MAX(AX496,AD497)))</f>
        <v/>
      </c>
      <c r="AY497" s="17">
        <f>IF(Z497="","",AT497-Z497)</f>
        <v/>
      </c>
      <c r="AZ497" s="17">
        <f>IF(AA497="","",AU497-AA497)</f>
        <v/>
      </c>
      <c r="BA497" s="17">
        <f>IF(AB497="","",AV497-AB497)</f>
        <v/>
      </c>
      <c r="BB497" s="17">
        <f>IF(AC497="","",AW497-AC497)</f>
        <v/>
      </c>
      <c r="BC497" s="17">
        <f>IF(AD497="","",AX497-AD497)</f>
        <v/>
      </c>
      <c r="BD497" s="17">
        <f>IF(OR(AE497="",B497=""),"",SUMIFS($AE$2:AE497,$B$2:B497,B497))</f>
        <v/>
      </c>
      <c r="BE497" s="17">
        <f>IF(OR(AF497="",B497=""),"",SUMIFS($AF$2:AF497,$B$2:B497,B497))</f>
        <v/>
      </c>
      <c r="BF497" s="17">
        <f>IF(OR(AG497="",B497=""),"",SUMIFS($AG$2:AG497,$B$2:B497,B497))</f>
        <v/>
      </c>
      <c r="BG497" s="17">
        <f>IF(OR(AH497="",B497=""),"",SUMIFS($AH$2:AH497,$B$2:B497,B497))</f>
        <v/>
      </c>
      <c r="BH497" s="17">
        <f>IF(OR(AI497="",B497=""),"",SUMIFS($AI$2:AI497,$B$2:B497,B497))</f>
        <v/>
      </c>
      <c r="BI497" s="17">
        <f>IF(AJ497="","",IF(BI496="",AJ497,MAX(BI496,AJ497)))</f>
        <v/>
      </c>
      <c r="BJ497" s="17">
        <f>IF(AK497="","",IF(BJ496="",AK497,MAX(BJ496,AK497)))</f>
        <v/>
      </c>
      <c r="BK497" s="17">
        <f>IF(AL497="","",IF(BK496="",AL497,MAX(BK496,AL497)))</f>
        <v/>
      </c>
      <c r="BL497" s="17">
        <f>IF(AM497="","",IF(BL496="",AM497,MAX(BL496,AM497)))</f>
        <v/>
      </c>
      <c r="BM497" s="17">
        <f>IF(AN497="","",IF(BM496="",AN497,MAX(BM496,AN497)))</f>
        <v/>
      </c>
      <c r="BN497" s="17">
        <f>IF(AJ497="","",BI497-AJ497)</f>
        <v/>
      </c>
      <c r="BO497" s="17">
        <f>IF(AK497="","",BJ497-AK497)</f>
        <v/>
      </c>
      <c r="BP497" s="17">
        <f>IF(AL497="","",BK497-AL497)</f>
        <v/>
      </c>
      <c r="BQ497" s="17">
        <f>IF(AM497="","",BL497-AM497)</f>
        <v/>
      </c>
      <c r="BR497" s="17">
        <f>IF(AN497="","",BM497-AN497)</f>
        <v/>
      </c>
    </row>
    <row r="498">
      <c r="A498">
        <f>ROW()-1</f>
        <v/>
      </c>
      <c r="B498" s="9" t="n"/>
      <c r="C498" s="12" t="n"/>
      <c r="D498" s="11">
        <f>IF(B498="","",CHOOSE(WEEKDAY(B498,2),"Lu","Ma","Mi","Jo","Vi","Sa","Du"))</f>
        <v/>
      </c>
      <c r="E498" s="11">
        <f>IF(OR(B498="",C498=""),"",IF(OR(WEEKDAY(B498,2)=1,WEEKDAY(B498,2)=5),"D",IF(AND(C498&gt;=TIME(15,30,0),C498&lt;TIME(16,30,0)),"C",IF(AND(AND(WEEKDAY(B498,2)&gt;=2,WEEKDAY(B498,2)&lt;=4),C498&gt;=TIME(16,35,0),C498&lt;TIME(17,0,0)),"A1",IF(AND(AND(WEEKDAY(B498,2)&gt;=2,WEEKDAY(B498,2)&lt;=4),C498&gt;=TIME(17,0,0),C498&lt;TIME(18,0,0)),"A2",IF(AND(AND(WEEKDAY(B498,2)&gt;=2,WEEKDAY(B498,2)&lt;=4),C498&gt;=TIME(18,0,0),C498&lt;TIME(19,0,0)),"A3",IF(AND(AND(WEEKDAY(B498,2)&gt;=2,WEEKDAY(B498,2)&lt;=4),C498&gt;=TIME(22,0,0),C498&lt;TIME(22,45,0)),"B","Other")))))))</f>
        <v/>
      </c>
      <c r="F498" s="12" t="n"/>
      <c r="G498" s="12" t="n"/>
      <c r="H498" s="12" t="n"/>
      <c r="I498" s="12" t="n"/>
      <c r="J498" s="13" t="n"/>
      <c r="K498" s="13" t="n"/>
      <c r="L498" s="13" t="n"/>
      <c r="M498" s="13" t="n"/>
      <c r="N498" s="12" t="n"/>
      <c r="O498" s="12" t="n"/>
      <c r="P498" s="14">
        <f>IF(N498="","",IF(N498="SL",-1,K498/J498))</f>
        <v/>
      </c>
      <c r="Q498" s="14">
        <f>IF(N498="","",IF(OR(N498="SL",N498="TP0"),-1,L498/J498))</f>
        <v/>
      </c>
      <c r="R498" s="14">
        <f>IF(N498="","",IF(N498="TP2",M498/J498,-1))</f>
        <v/>
      </c>
      <c r="S498" s="14">
        <f>IF(N498="","",IF(N498="SL",-1,IF(N498="TP0",0.5*K498/J498,0.5*(K498+L498)/J498)))</f>
        <v/>
      </c>
      <c r="T498" s="14">
        <f>IF(N498="","",IF(N498="SL",-1,IF(N498="TP0",0.5*K498/J498-0.5,0.5*(K498+L498)/J498)))</f>
        <v/>
      </c>
      <c r="U498" s="15">
        <f>IF(P498="","",P498*J498/100*Config!$B$4)</f>
        <v/>
      </c>
      <c r="V498" s="15">
        <f>IF(Q498="","",Q498*J498/100*Config!$B$4)</f>
        <v/>
      </c>
      <c r="W498" s="15">
        <f>IF(R498="","",R498*J498/100*Config!$B$4)</f>
        <v/>
      </c>
      <c r="X498" s="15">
        <f>IF(S498="","",S498*J498/100*Config!$B$4)</f>
        <v/>
      </c>
      <c r="Y498" s="15">
        <f>IF(T498="","",T498*J498/100*Config!$B$4)</f>
        <v/>
      </c>
      <c r="Z498" s="15">
        <f>IF(U498="","",Config!$B$4 + SUM($U$2:U498))</f>
        <v/>
      </c>
      <c r="AA498" s="15">
        <f>IF(V498="","",Config!$B$4 + SUM($V$2:V498))</f>
        <v/>
      </c>
      <c r="AB498" s="15">
        <f>IF(W498="","",Config!$B$4 + SUM($W$2:W498))</f>
        <v/>
      </c>
      <c r="AC498" s="15">
        <f>IF(X498="","",Config!$B$4 + SUM($X$2:X498))</f>
        <v/>
      </c>
      <c r="AD498" s="15">
        <f>IF(Y498="","",Config!$B$4 + SUM($Y$2:Y498))</f>
        <v/>
      </c>
      <c r="AE498" s="15">
        <f>IF(P498="","",P498*J498/100*Config!$B$11)</f>
        <v/>
      </c>
      <c r="AF498" s="15">
        <f>IF(Q498="","",Q498*J498/100*Config!$B$11)</f>
        <v/>
      </c>
      <c r="AG498" s="15">
        <f>IF(R498="","",R498*J498/100*Config!$B$11)</f>
        <v/>
      </c>
      <c r="AH498" s="15">
        <f>IF(S498="","",S498*J498/100*Config!$B$11)</f>
        <v/>
      </c>
      <c r="AI498" s="15">
        <f>IF(T498="","",T498*J498/100*Config!$B$11)</f>
        <v/>
      </c>
      <c r="AJ498" s="15">
        <f>IF(AE498="","",Config!$B$9 + SUM($AE$2:AE498))</f>
        <v/>
      </c>
      <c r="AK498" s="15">
        <f>IF(AF498="","",Config!$B$9 + SUM($AF$2:AF498))</f>
        <v/>
      </c>
      <c r="AL498" s="15">
        <f>IF(AG498="","",Config!$B$9 + SUM($AG$2:AG498))</f>
        <v/>
      </c>
      <c r="AM498" s="15">
        <f>IF(AH498="","",Config!$B$9 + SUM($AH$2:AH498))</f>
        <v/>
      </c>
      <c r="AN498" s="15">
        <f>IF(AI498="","",Config!$B$9 + SUM($AI$2:AI498))</f>
        <v/>
      </c>
      <c r="AO498" s="16">
        <f>IF(P498="","",IF(P498&gt;0,1,0))</f>
        <v/>
      </c>
      <c r="AP498" s="16">
        <f>IF(Q498="","",IF(Q498&gt;0,1,0))</f>
        <v/>
      </c>
      <c r="AQ498" s="16">
        <f>IF(R498="","",IF(R498&gt;0,1,0))</f>
        <v/>
      </c>
      <c r="AR498" s="16">
        <f>IF(S498="","",IF(S498&gt;0,1,0))</f>
        <v/>
      </c>
      <c r="AS498" s="16">
        <f>IF(T498="","",IF(T498&gt;0,1,0))</f>
        <v/>
      </c>
      <c r="AT498" s="17">
        <f>IF(Z498="","",IF(AT497="",Z498,MAX(AT497,Z498)))</f>
        <v/>
      </c>
      <c r="AU498" s="17">
        <f>IF(AA498="","",IF(AU497="",AA498,MAX(AU497,AA498)))</f>
        <v/>
      </c>
      <c r="AV498" s="17">
        <f>IF(AB498="","",IF(AV497="",AB498,MAX(AV497,AB498)))</f>
        <v/>
      </c>
      <c r="AW498" s="17">
        <f>IF(AC498="","",IF(AW497="",AC498,MAX(AW497,AC498)))</f>
        <v/>
      </c>
      <c r="AX498" s="17">
        <f>IF(AD498="","",IF(AX497="",AD498,MAX(AX497,AD498)))</f>
        <v/>
      </c>
      <c r="AY498" s="17">
        <f>IF(Z498="","",AT498-Z498)</f>
        <v/>
      </c>
      <c r="AZ498" s="17">
        <f>IF(AA498="","",AU498-AA498)</f>
        <v/>
      </c>
      <c r="BA498" s="17">
        <f>IF(AB498="","",AV498-AB498)</f>
        <v/>
      </c>
      <c r="BB498" s="17">
        <f>IF(AC498="","",AW498-AC498)</f>
        <v/>
      </c>
      <c r="BC498" s="17">
        <f>IF(AD498="","",AX498-AD498)</f>
        <v/>
      </c>
      <c r="BD498" s="17">
        <f>IF(OR(AE498="",B498=""),"",SUMIFS($AE$2:AE498,$B$2:B498,B498))</f>
        <v/>
      </c>
      <c r="BE498" s="17">
        <f>IF(OR(AF498="",B498=""),"",SUMIFS($AF$2:AF498,$B$2:B498,B498))</f>
        <v/>
      </c>
      <c r="BF498" s="17">
        <f>IF(OR(AG498="",B498=""),"",SUMIFS($AG$2:AG498,$B$2:B498,B498))</f>
        <v/>
      </c>
      <c r="BG498" s="17">
        <f>IF(OR(AH498="",B498=""),"",SUMIFS($AH$2:AH498,$B$2:B498,B498))</f>
        <v/>
      </c>
      <c r="BH498" s="17">
        <f>IF(OR(AI498="",B498=""),"",SUMIFS($AI$2:AI498,$B$2:B498,B498))</f>
        <v/>
      </c>
      <c r="BI498" s="17">
        <f>IF(AJ498="","",IF(BI497="",AJ498,MAX(BI497,AJ498)))</f>
        <v/>
      </c>
      <c r="BJ498" s="17">
        <f>IF(AK498="","",IF(BJ497="",AK498,MAX(BJ497,AK498)))</f>
        <v/>
      </c>
      <c r="BK498" s="17">
        <f>IF(AL498="","",IF(BK497="",AL498,MAX(BK497,AL498)))</f>
        <v/>
      </c>
      <c r="BL498" s="17">
        <f>IF(AM498="","",IF(BL497="",AM498,MAX(BL497,AM498)))</f>
        <v/>
      </c>
      <c r="BM498" s="17">
        <f>IF(AN498="","",IF(BM497="",AN498,MAX(BM497,AN498)))</f>
        <v/>
      </c>
      <c r="BN498" s="17">
        <f>IF(AJ498="","",BI498-AJ498)</f>
        <v/>
      </c>
      <c r="BO498" s="17">
        <f>IF(AK498="","",BJ498-AK498)</f>
        <v/>
      </c>
      <c r="BP498" s="17">
        <f>IF(AL498="","",BK498-AL498)</f>
        <v/>
      </c>
      <c r="BQ498" s="17">
        <f>IF(AM498="","",BL498-AM498)</f>
        <v/>
      </c>
      <c r="BR498" s="17">
        <f>IF(AN498="","",BM498-AN498)</f>
        <v/>
      </c>
    </row>
    <row r="499">
      <c r="A499">
        <f>ROW()-1</f>
        <v/>
      </c>
      <c r="B499" s="9" t="n"/>
      <c r="C499" s="12" t="n"/>
      <c r="D499" s="11">
        <f>IF(B499="","",CHOOSE(WEEKDAY(B499,2),"Lu","Ma","Mi","Jo","Vi","Sa","Du"))</f>
        <v/>
      </c>
      <c r="E499" s="11">
        <f>IF(OR(B499="",C499=""),"",IF(OR(WEEKDAY(B499,2)=1,WEEKDAY(B499,2)=5),"D",IF(AND(C499&gt;=TIME(15,30,0),C499&lt;TIME(16,30,0)),"C",IF(AND(AND(WEEKDAY(B499,2)&gt;=2,WEEKDAY(B499,2)&lt;=4),C499&gt;=TIME(16,35,0),C499&lt;TIME(17,0,0)),"A1",IF(AND(AND(WEEKDAY(B499,2)&gt;=2,WEEKDAY(B499,2)&lt;=4),C499&gt;=TIME(17,0,0),C499&lt;TIME(18,0,0)),"A2",IF(AND(AND(WEEKDAY(B499,2)&gt;=2,WEEKDAY(B499,2)&lt;=4),C499&gt;=TIME(18,0,0),C499&lt;TIME(19,0,0)),"A3",IF(AND(AND(WEEKDAY(B499,2)&gt;=2,WEEKDAY(B499,2)&lt;=4),C499&gt;=TIME(22,0,0),C499&lt;TIME(22,45,0)),"B","Other")))))))</f>
        <v/>
      </c>
      <c r="F499" s="12" t="n"/>
      <c r="G499" s="12" t="n"/>
      <c r="H499" s="12" t="n"/>
      <c r="I499" s="12" t="n"/>
      <c r="J499" s="13" t="n"/>
      <c r="K499" s="13" t="n"/>
      <c r="L499" s="13" t="n"/>
      <c r="M499" s="13" t="n"/>
      <c r="N499" s="12" t="n"/>
      <c r="O499" s="12" t="n"/>
      <c r="P499" s="14">
        <f>IF(N499="","",IF(N499="SL",-1,K499/J499))</f>
        <v/>
      </c>
      <c r="Q499" s="14">
        <f>IF(N499="","",IF(OR(N499="SL",N499="TP0"),-1,L499/J499))</f>
        <v/>
      </c>
      <c r="R499" s="14">
        <f>IF(N499="","",IF(N499="TP2",M499/J499,-1))</f>
        <v/>
      </c>
      <c r="S499" s="14">
        <f>IF(N499="","",IF(N499="SL",-1,IF(N499="TP0",0.5*K499/J499,0.5*(K499+L499)/J499)))</f>
        <v/>
      </c>
      <c r="T499" s="14">
        <f>IF(N499="","",IF(N499="SL",-1,IF(N499="TP0",0.5*K499/J499-0.5,0.5*(K499+L499)/J499)))</f>
        <v/>
      </c>
      <c r="U499" s="15">
        <f>IF(P499="","",P499*J499/100*Config!$B$4)</f>
        <v/>
      </c>
      <c r="V499" s="15">
        <f>IF(Q499="","",Q499*J499/100*Config!$B$4)</f>
        <v/>
      </c>
      <c r="W499" s="15">
        <f>IF(R499="","",R499*J499/100*Config!$B$4)</f>
        <v/>
      </c>
      <c r="X499" s="15">
        <f>IF(S499="","",S499*J499/100*Config!$B$4)</f>
        <v/>
      </c>
      <c r="Y499" s="15">
        <f>IF(T499="","",T499*J499/100*Config!$B$4)</f>
        <v/>
      </c>
      <c r="Z499" s="15">
        <f>IF(U499="","",Config!$B$4 + SUM($U$2:U499))</f>
        <v/>
      </c>
      <c r="AA499" s="15">
        <f>IF(V499="","",Config!$B$4 + SUM($V$2:V499))</f>
        <v/>
      </c>
      <c r="AB499" s="15">
        <f>IF(W499="","",Config!$B$4 + SUM($W$2:W499))</f>
        <v/>
      </c>
      <c r="AC499" s="15">
        <f>IF(X499="","",Config!$B$4 + SUM($X$2:X499))</f>
        <v/>
      </c>
      <c r="AD499" s="15">
        <f>IF(Y499="","",Config!$B$4 + SUM($Y$2:Y499))</f>
        <v/>
      </c>
      <c r="AE499" s="15">
        <f>IF(P499="","",P499*J499/100*Config!$B$11)</f>
        <v/>
      </c>
      <c r="AF499" s="15">
        <f>IF(Q499="","",Q499*J499/100*Config!$B$11)</f>
        <v/>
      </c>
      <c r="AG499" s="15">
        <f>IF(R499="","",R499*J499/100*Config!$B$11)</f>
        <v/>
      </c>
      <c r="AH499" s="15">
        <f>IF(S499="","",S499*J499/100*Config!$B$11)</f>
        <v/>
      </c>
      <c r="AI499" s="15">
        <f>IF(T499="","",T499*J499/100*Config!$B$11)</f>
        <v/>
      </c>
      <c r="AJ499" s="15">
        <f>IF(AE499="","",Config!$B$9 + SUM($AE$2:AE499))</f>
        <v/>
      </c>
      <c r="AK499" s="15">
        <f>IF(AF499="","",Config!$B$9 + SUM($AF$2:AF499))</f>
        <v/>
      </c>
      <c r="AL499" s="15">
        <f>IF(AG499="","",Config!$B$9 + SUM($AG$2:AG499))</f>
        <v/>
      </c>
      <c r="AM499" s="15">
        <f>IF(AH499="","",Config!$B$9 + SUM($AH$2:AH499))</f>
        <v/>
      </c>
      <c r="AN499" s="15">
        <f>IF(AI499="","",Config!$B$9 + SUM($AI$2:AI499))</f>
        <v/>
      </c>
      <c r="AO499" s="16">
        <f>IF(P499="","",IF(P499&gt;0,1,0))</f>
        <v/>
      </c>
      <c r="AP499" s="16">
        <f>IF(Q499="","",IF(Q499&gt;0,1,0))</f>
        <v/>
      </c>
      <c r="AQ499" s="16">
        <f>IF(R499="","",IF(R499&gt;0,1,0))</f>
        <v/>
      </c>
      <c r="AR499" s="16">
        <f>IF(S499="","",IF(S499&gt;0,1,0))</f>
        <v/>
      </c>
      <c r="AS499" s="16">
        <f>IF(T499="","",IF(T499&gt;0,1,0))</f>
        <v/>
      </c>
      <c r="AT499" s="17">
        <f>IF(Z499="","",IF(AT498="",Z499,MAX(AT498,Z499)))</f>
        <v/>
      </c>
      <c r="AU499" s="17">
        <f>IF(AA499="","",IF(AU498="",AA499,MAX(AU498,AA499)))</f>
        <v/>
      </c>
      <c r="AV499" s="17">
        <f>IF(AB499="","",IF(AV498="",AB499,MAX(AV498,AB499)))</f>
        <v/>
      </c>
      <c r="AW499" s="17">
        <f>IF(AC499="","",IF(AW498="",AC499,MAX(AW498,AC499)))</f>
        <v/>
      </c>
      <c r="AX499" s="17">
        <f>IF(AD499="","",IF(AX498="",AD499,MAX(AX498,AD499)))</f>
        <v/>
      </c>
      <c r="AY499" s="17">
        <f>IF(Z499="","",AT499-Z499)</f>
        <v/>
      </c>
      <c r="AZ499" s="17">
        <f>IF(AA499="","",AU499-AA499)</f>
        <v/>
      </c>
      <c r="BA499" s="17">
        <f>IF(AB499="","",AV499-AB499)</f>
        <v/>
      </c>
      <c r="BB499" s="17">
        <f>IF(AC499="","",AW499-AC499)</f>
        <v/>
      </c>
      <c r="BC499" s="17">
        <f>IF(AD499="","",AX499-AD499)</f>
        <v/>
      </c>
      <c r="BD499" s="17">
        <f>IF(OR(AE499="",B499=""),"",SUMIFS($AE$2:AE499,$B$2:B499,B499))</f>
        <v/>
      </c>
      <c r="BE499" s="17">
        <f>IF(OR(AF499="",B499=""),"",SUMIFS($AF$2:AF499,$B$2:B499,B499))</f>
        <v/>
      </c>
      <c r="BF499" s="17">
        <f>IF(OR(AG499="",B499=""),"",SUMIFS($AG$2:AG499,$B$2:B499,B499))</f>
        <v/>
      </c>
      <c r="BG499" s="17">
        <f>IF(OR(AH499="",B499=""),"",SUMIFS($AH$2:AH499,$B$2:B499,B499))</f>
        <v/>
      </c>
      <c r="BH499" s="17">
        <f>IF(OR(AI499="",B499=""),"",SUMIFS($AI$2:AI499,$B$2:B499,B499))</f>
        <v/>
      </c>
      <c r="BI499" s="17">
        <f>IF(AJ499="","",IF(BI498="",AJ499,MAX(BI498,AJ499)))</f>
        <v/>
      </c>
      <c r="BJ499" s="17">
        <f>IF(AK499="","",IF(BJ498="",AK499,MAX(BJ498,AK499)))</f>
        <v/>
      </c>
      <c r="BK499" s="17">
        <f>IF(AL499="","",IF(BK498="",AL499,MAX(BK498,AL499)))</f>
        <v/>
      </c>
      <c r="BL499" s="17">
        <f>IF(AM499="","",IF(BL498="",AM499,MAX(BL498,AM499)))</f>
        <v/>
      </c>
      <c r="BM499" s="17">
        <f>IF(AN499="","",IF(BM498="",AN499,MAX(BM498,AN499)))</f>
        <v/>
      </c>
      <c r="BN499" s="17">
        <f>IF(AJ499="","",BI499-AJ499)</f>
        <v/>
      </c>
      <c r="BO499" s="17">
        <f>IF(AK499="","",BJ499-AK499)</f>
        <v/>
      </c>
      <c r="BP499" s="17">
        <f>IF(AL499="","",BK499-AL499)</f>
        <v/>
      </c>
      <c r="BQ499" s="17">
        <f>IF(AM499="","",BL499-AM499)</f>
        <v/>
      </c>
      <c r="BR499" s="17">
        <f>IF(AN499="","",BM499-AN499)</f>
        <v/>
      </c>
    </row>
    <row r="500">
      <c r="A500">
        <f>ROW()-1</f>
        <v/>
      </c>
      <c r="B500" s="9" t="n"/>
      <c r="C500" s="12" t="n"/>
      <c r="D500" s="11">
        <f>IF(B500="","",CHOOSE(WEEKDAY(B500,2),"Lu","Ma","Mi","Jo","Vi","Sa","Du"))</f>
        <v/>
      </c>
      <c r="E500" s="11">
        <f>IF(OR(B500="",C500=""),"",IF(OR(WEEKDAY(B500,2)=1,WEEKDAY(B500,2)=5),"D",IF(AND(C500&gt;=TIME(15,30,0),C500&lt;TIME(16,30,0)),"C",IF(AND(AND(WEEKDAY(B500,2)&gt;=2,WEEKDAY(B500,2)&lt;=4),C500&gt;=TIME(16,35,0),C500&lt;TIME(17,0,0)),"A1",IF(AND(AND(WEEKDAY(B500,2)&gt;=2,WEEKDAY(B500,2)&lt;=4),C500&gt;=TIME(17,0,0),C500&lt;TIME(18,0,0)),"A2",IF(AND(AND(WEEKDAY(B500,2)&gt;=2,WEEKDAY(B500,2)&lt;=4),C500&gt;=TIME(18,0,0),C500&lt;TIME(19,0,0)),"A3",IF(AND(AND(WEEKDAY(B500,2)&gt;=2,WEEKDAY(B500,2)&lt;=4),C500&gt;=TIME(22,0,0),C500&lt;TIME(22,45,0)),"B","Other")))))))</f>
        <v/>
      </c>
      <c r="F500" s="12" t="n"/>
      <c r="G500" s="12" t="n"/>
      <c r="H500" s="12" t="n"/>
      <c r="I500" s="12" t="n"/>
      <c r="J500" s="13" t="n"/>
      <c r="K500" s="13" t="n"/>
      <c r="L500" s="13" t="n"/>
      <c r="M500" s="13" t="n"/>
      <c r="N500" s="12" t="n"/>
      <c r="O500" s="12" t="n"/>
      <c r="P500" s="14">
        <f>IF(N500="","",IF(N500="SL",-1,K500/J500))</f>
        <v/>
      </c>
      <c r="Q500" s="14">
        <f>IF(N500="","",IF(OR(N500="SL",N500="TP0"),-1,L500/J500))</f>
        <v/>
      </c>
      <c r="R500" s="14">
        <f>IF(N500="","",IF(N500="TP2",M500/J500,-1))</f>
        <v/>
      </c>
      <c r="S500" s="14">
        <f>IF(N500="","",IF(N500="SL",-1,IF(N500="TP0",0.5*K500/J500,0.5*(K500+L500)/J500)))</f>
        <v/>
      </c>
      <c r="T500" s="14">
        <f>IF(N500="","",IF(N500="SL",-1,IF(N500="TP0",0.5*K500/J500-0.5,0.5*(K500+L500)/J500)))</f>
        <v/>
      </c>
      <c r="U500" s="15">
        <f>IF(P500="","",P500*J500/100*Config!$B$4)</f>
        <v/>
      </c>
      <c r="V500" s="15">
        <f>IF(Q500="","",Q500*J500/100*Config!$B$4)</f>
        <v/>
      </c>
      <c r="W500" s="15">
        <f>IF(R500="","",R500*J500/100*Config!$B$4)</f>
        <v/>
      </c>
      <c r="X500" s="15">
        <f>IF(S500="","",S500*J500/100*Config!$B$4)</f>
        <v/>
      </c>
      <c r="Y500" s="15">
        <f>IF(T500="","",T500*J500/100*Config!$B$4)</f>
        <v/>
      </c>
      <c r="Z500" s="15">
        <f>IF(U500="","",Config!$B$4 + SUM($U$2:U500))</f>
        <v/>
      </c>
      <c r="AA500" s="15">
        <f>IF(V500="","",Config!$B$4 + SUM($V$2:V500))</f>
        <v/>
      </c>
      <c r="AB500" s="15">
        <f>IF(W500="","",Config!$B$4 + SUM($W$2:W500))</f>
        <v/>
      </c>
      <c r="AC500" s="15">
        <f>IF(X500="","",Config!$B$4 + SUM($X$2:X500))</f>
        <v/>
      </c>
      <c r="AD500" s="15">
        <f>IF(Y500="","",Config!$B$4 + SUM($Y$2:Y500))</f>
        <v/>
      </c>
      <c r="AE500" s="15">
        <f>IF(P500="","",P500*J500/100*Config!$B$11)</f>
        <v/>
      </c>
      <c r="AF500" s="15">
        <f>IF(Q500="","",Q500*J500/100*Config!$B$11)</f>
        <v/>
      </c>
      <c r="AG500" s="15">
        <f>IF(R500="","",R500*J500/100*Config!$B$11)</f>
        <v/>
      </c>
      <c r="AH500" s="15">
        <f>IF(S500="","",S500*J500/100*Config!$B$11)</f>
        <v/>
      </c>
      <c r="AI500" s="15">
        <f>IF(T500="","",T500*J500/100*Config!$B$11)</f>
        <v/>
      </c>
      <c r="AJ500" s="15">
        <f>IF(AE500="","",Config!$B$9 + SUM($AE$2:AE500))</f>
        <v/>
      </c>
      <c r="AK500" s="15">
        <f>IF(AF500="","",Config!$B$9 + SUM($AF$2:AF500))</f>
        <v/>
      </c>
      <c r="AL500" s="15">
        <f>IF(AG500="","",Config!$B$9 + SUM($AG$2:AG500))</f>
        <v/>
      </c>
      <c r="AM500" s="15">
        <f>IF(AH500="","",Config!$B$9 + SUM($AH$2:AH500))</f>
        <v/>
      </c>
      <c r="AN500" s="15">
        <f>IF(AI500="","",Config!$B$9 + SUM($AI$2:AI500))</f>
        <v/>
      </c>
      <c r="AO500" s="16">
        <f>IF(P500="","",IF(P500&gt;0,1,0))</f>
        <v/>
      </c>
      <c r="AP500" s="16">
        <f>IF(Q500="","",IF(Q500&gt;0,1,0))</f>
        <v/>
      </c>
      <c r="AQ500" s="16">
        <f>IF(R500="","",IF(R500&gt;0,1,0))</f>
        <v/>
      </c>
      <c r="AR500" s="16">
        <f>IF(S500="","",IF(S500&gt;0,1,0))</f>
        <v/>
      </c>
      <c r="AS500" s="16">
        <f>IF(T500="","",IF(T500&gt;0,1,0))</f>
        <v/>
      </c>
      <c r="AT500" s="17">
        <f>IF(Z500="","",IF(AT499="",Z500,MAX(AT499,Z500)))</f>
        <v/>
      </c>
      <c r="AU500" s="17">
        <f>IF(AA500="","",IF(AU499="",AA500,MAX(AU499,AA500)))</f>
        <v/>
      </c>
      <c r="AV500" s="17">
        <f>IF(AB500="","",IF(AV499="",AB500,MAX(AV499,AB500)))</f>
        <v/>
      </c>
      <c r="AW500" s="17">
        <f>IF(AC500="","",IF(AW499="",AC500,MAX(AW499,AC500)))</f>
        <v/>
      </c>
      <c r="AX500" s="17">
        <f>IF(AD500="","",IF(AX499="",AD500,MAX(AX499,AD500)))</f>
        <v/>
      </c>
      <c r="AY500" s="17">
        <f>IF(Z500="","",AT500-Z500)</f>
        <v/>
      </c>
      <c r="AZ500" s="17">
        <f>IF(AA500="","",AU500-AA500)</f>
        <v/>
      </c>
      <c r="BA500" s="17">
        <f>IF(AB500="","",AV500-AB500)</f>
        <v/>
      </c>
      <c r="BB500" s="17">
        <f>IF(AC500="","",AW500-AC500)</f>
        <v/>
      </c>
      <c r="BC500" s="17">
        <f>IF(AD500="","",AX500-AD500)</f>
        <v/>
      </c>
      <c r="BD500" s="17">
        <f>IF(OR(AE500="",B500=""),"",SUMIFS($AE$2:AE500,$B$2:B500,B500))</f>
        <v/>
      </c>
      <c r="BE500" s="17">
        <f>IF(OR(AF500="",B500=""),"",SUMIFS($AF$2:AF500,$B$2:B500,B500))</f>
        <v/>
      </c>
      <c r="BF500" s="17">
        <f>IF(OR(AG500="",B500=""),"",SUMIFS($AG$2:AG500,$B$2:B500,B500))</f>
        <v/>
      </c>
      <c r="BG500" s="17">
        <f>IF(OR(AH500="",B500=""),"",SUMIFS($AH$2:AH500,$B$2:B500,B500))</f>
        <v/>
      </c>
      <c r="BH500" s="17">
        <f>IF(OR(AI500="",B500=""),"",SUMIFS($AI$2:AI500,$B$2:B500,B500))</f>
        <v/>
      </c>
      <c r="BI500" s="17">
        <f>IF(AJ500="","",IF(BI499="",AJ500,MAX(BI499,AJ500)))</f>
        <v/>
      </c>
      <c r="BJ500" s="17">
        <f>IF(AK500="","",IF(BJ499="",AK500,MAX(BJ499,AK500)))</f>
        <v/>
      </c>
      <c r="BK500" s="17">
        <f>IF(AL500="","",IF(BK499="",AL500,MAX(BK499,AL500)))</f>
        <v/>
      </c>
      <c r="BL500" s="17">
        <f>IF(AM500="","",IF(BL499="",AM500,MAX(BL499,AM500)))</f>
        <v/>
      </c>
      <c r="BM500" s="17">
        <f>IF(AN500="","",IF(BM499="",AN500,MAX(BM499,AN500)))</f>
        <v/>
      </c>
      <c r="BN500" s="17">
        <f>IF(AJ500="","",BI500-AJ500)</f>
        <v/>
      </c>
      <c r="BO500" s="17">
        <f>IF(AK500="","",BJ500-AK500)</f>
        <v/>
      </c>
      <c r="BP500" s="17">
        <f>IF(AL500="","",BK500-AL500)</f>
        <v/>
      </c>
      <c r="BQ500" s="17">
        <f>IF(AM500="","",BL500-AM500)</f>
        <v/>
      </c>
      <c r="BR500" s="17">
        <f>IF(AN500="","",BM500-AN500)</f>
        <v/>
      </c>
    </row>
    <row r="501">
      <c r="A501">
        <f>ROW()-1</f>
        <v/>
      </c>
      <c r="B501" s="9" t="n"/>
      <c r="C501" s="12" t="n"/>
      <c r="D501" s="11">
        <f>IF(B501="","",CHOOSE(WEEKDAY(B501,2),"Lu","Ma","Mi","Jo","Vi","Sa","Du"))</f>
        <v/>
      </c>
      <c r="E501" s="11">
        <f>IF(OR(B501="",C501=""),"",IF(OR(WEEKDAY(B501,2)=1,WEEKDAY(B501,2)=5),"D",IF(AND(C501&gt;=TIME(15,30,0),C501&lt;TIME(16,30,0)),"C",IF(AND(AND(WEEKDAY(B501,2)&gt;=2,WEEKDAY(B501,2)&lt;=4),C501&gt;=TIME(16,35,0),C501&lt;TIME(17,0,0)),"A1",IF(AND(AND(WEEKDAY(B501,2)&gt;=2,WEEKDAY(B501,2)&lt;=4),C501&gt;=TIME(17,0,0),C501&lt;TIME(18,0,0)),"A2",IF(AND(AND(WEEKDAY(B501,2)&gt;=2,WEEKDAY(B501,2)&lt;=4),C501&gt;=TIME(18,0,0),C501&lt;TIME(19,0,0)),"A3",IF(AND(AND(WEEKDAY(B501,2)&gt;=2,WEEKDAY(B501,2)&lt;=4),C501&gt;=TIME(22,0,0),C501&lt;TIME(22,45,0)),"B","Other")))))))</f>
        <v/>
      </c>
      <c r="F501" s="12" t="n"/>
      <c r="G501" s="12" t="n"/>
      <c r="H501" s="12" t="n"/>
      <c r="I501" s="12" t="n"/>
      <c r="J501" s="13" t="n"/>
      <c r="K501" s="13" t="n"/>
      <c r="L501" s="13" t="n"/>
      <c r="M501" s="13" t="n"/>
      <c r="N501" s="12" t="n"/>
      <c r="O501" s="12" t="n"/>
      <c r="P501" s="14">
        <f>IF(N501="","",IF(N501="SL",-1,K501/J501))</f>
        <v/>
      </c>
      <c r="Q501" s="14">
        <f>IF(N501="","",IF(OR(N501="SL",N501="TP0"),-1,L501/J501))</f>
        <v/>
      </c>
      <c r="R501" s="14">
        <f>IF(N501="","",IF(N501="TP2",M501/J501,-1))</f>
        <v/>
      </c>
      <c r="S501" s="14">
        <f>IF(N501="","",IF(N501="SL",-1,IF(N501="TP0",0.5*K501/J501,0.5*(K501+L501)/J501)))</f>
        <v/>
      </c>
      <c r="T501" s="14">
        <f>IF(N501="","",IF(N501="SL",-1,IF(N501="TP0",0.5*K501/J501-0.5,0.5*(K501+L501)/J501)))</f>
        <v/>
      </c>
      <c r="U501" s="15">
        <f>IF(P501="","",P501*J501/100*Config!$B$4)</f>
        <v/>
      </c>
      <c r="V501" s="15">
        <f>IF(Q501="","",Q501*J501/100*Config!$B$4)</f>
        <v/>
      </c>
      <c r="W501" s="15">
        <f>IF(R501="","",R501*J501/100*Config!$B$4)</f>
        <v/>
      </c>
      <c r="X501" s="15">
        <f>IF(S501="","",S501*J501/100*Config!$B$4)</f>
        <v/>
      </c>
      <c r="Y501" s="15">
        <f>IF(T501="","",T501*J501/100*Config!$B$4)</f>
        <v/>
      </c>
      <c r="Z501" s="15">
        <f>IF(U501="","",Config!$B$4 + SUM($U$2:U501))</f>
        <v/>
      </c>
      <c r="AA501" s="15">
        <f>IF(V501="","",Config!$B$4 + SUM($V$2:V501))</f>
        <v/>
      </c>
      <c r="AB501" s="15">
        <f>IF(W501="","",Config!$B$4 + SUM($W$2:W501))</f>
        <v/>
      </c>
      <c r="AC501" s="15">
        <f>IF(X501="","",Config!$B$4 + SUM($X$2:X501))</f>
        <v/>
      </c>
      <c r="AD501" s="15">
        <f>IF(Y501="","",Config!$B$4 + SUM($Y$2:Y501))</f>
        <v/>
      </c>
      <c r="AE501" s="15">
        <f>IF(P501="","",P501*J501/100*Config!$B$11)</f>
        <v/>
      </c>
      <c r="AF501" s="15">
        <f>IF(Q501="","",Q501*J501/100*Config!$B$11)</f>
        <v/>
      </c>
      <c r="AG501" s="15">
        <f>IF(R501="","",R501*J501/100*Config!$B$11)</f>
        <v/>
      </c>
      <c r="AH501" s="15">
        <f>IF(S501="","",S501*J501/100*Config!$B$11)</f>
        <v/>
      </c>
      <c r="AI501" s="15">
        <f>IF(T501="","",T501*J501/100*Config!$B$11)</f>
        <v/>
      </c>
      <c r="AJ501" s="15">
        <f>IF(AE501="","",Config!$B$9 + SUM($AE$2:AE501))</f>
        <v/>
      </c>
      <c r="AK501" s="15">
        <f>IF(AF501="","",Config!$B$9 + SUM($AF$2:AF501))</f>
        <v/>
      </c>
      <c r="AL501" s="15">
        <f>IF(AG501="","",Config!$B$9 + SUM($AG$2:AG501))</f>
        <v/>
      </c>
      <c r="AM501" s="15">
        <f>IF(AH501="","",Config!$B$9 + SUM($AH$2:AH501))</f>
        <v/>
      </c>
      <c r="AN501" s="15">
        <f>IF(AI501="","",Config!$B$9 + SUM($AI$2:AI501))</f>
        <v/>
      </c>
      <c r="AO501" s="16">
        <f>IF(P501="","",IF(P501&gt;0,1,0))</f>
        <v/>
      </c>
      <c r="AP501" s="16">
        <f>IF(Q501="","",IF(Q501&gt;0,1,0))</f>
        <v/>
      </c>
      <c r="AQ501" s="16">
        <f>IF(R501="","",IF(R501&gt;0,1,0))</f>
        <v/>
      </c>
      <c r="AR501" s="16">
        <f>IF(S501="","",IF(S501&gt;0,1,0))</f>
        <v/>
      </c>
      <c r="AS501" s="16">
        <f>IF(T501="","",IF(T501&gt;0,1,0))</f>
        <v/>
      </c>
      <c r="AT501" s="17">
        <f>IF(Z501="","",IF(AT500="",Z501,MAX(AT500,Z501)))</f>
        <v/>
      </c>
      <c r="AU501" s="17">
        <f>IF(AA501="","",IF(AU500="",AA501,MAX(AU500,AA501)))</f>
        <v/>
      </c>
      <c r="AV501" s="17">
        <f>IF(AB501="","",IF(AV500="",AB501,MAX(AV500,AB501)))</f>
        <v/>
      </c>
      <c r="AW501" s="17">
        <f>IF(AC501="","",IF(AW500="",AC501,MAX(AW500,AC501)))</f>
        <v/>
      </c>
      <c r="AX501" s="17">
        <f>IF(AD501="","",IF(AX500="",AD501,MAX(AX500,AD501)))</f>
        <v/>
      </c>
      <c r="AY501" s="17">
        <f>IF(Z501="","",AT501-Z501)</f>
        <v/>
      </c>
      <c r="AZ501" s="17">
        <f>IF(AA501="","",AU501-AA501)</f>
        <v/>
      </c>
      <c r="BA501" s="17">
        <f>IF(AB501="","",AV501-AB501)</f>
        <v/>
      </c>
      <c r="BB501" s="17">
        <f>IF(AC501="","",AW501-AC501)</f>
        <v/>
      </c>
      <c r="BC501" s="17">
        <f>IF(AD501="","",AX501-AD501)</f>
        <v/>
      </c>
      <c r="BD501" s="17">
        <f>IF(OR(AE501="",B501=""),"",SUMIFS($AE$2:AE501,$B$2:B501,B501))</f>
        <v/>
      </c>
      <c r="BE501" s="17">
        <f>IF(OR(AF501="",B501=""),"",SUMIFS($AF$2:AF501,$B$2:B501,B501))</f>
        <v/>
      </c>
      <c r="BF501" s="17">
        <f>IF(OR(AG501="",B501=""),"",SUMIFS($AG$2:AG501,$B$2:B501,B501))</f>
        <v/>
      </c>
      <c r="BG501" s="17">
        <f>IF(OR(AH501="",B501=""),"",SUMIFS($AH$2:AH501,$B$2:B501,B501))</f>
        <v/>
      </c>
      <c r="BH501" s="17">
        <f>IF(OR(AI501="",B501=""),"",SUMIFS($AI$2:AI501,$B$2:B501,B501))</f>
        <v/>
      </c>
      <c r="BI501" s="17">
        <f>IF(AJ501="","",IF(BI500="",AJ501,MAX(BI500,AJ501)))</f>
        <v/>
      </c>
      <c r="BJ501" s="17">
        <f>IF(AK501="","",IF(BJ500="",AK501,MAX(BJ500,AK501)))</f>
        <v/>
      </c>
      <c r="BK501" s="17">
        <f>IF(AL501="","",IF(BK500="",AL501,MAX(BK500,AL501)))</f>
        <v/>
      </c>
      <c r="BL501" s="17">
        <f>IF(AM501="","",IF(BL500="",AM501,MAX(BL500,AM501)))</f>
        <v/>
      </c>
      <c r="BM501" s="17">
        <f>IF(AN501="","",IF(BM500="",AN501,MAX(BM500,AN501)))</f>
        <v/>
      </c>
      <c r="BN501" s="17">
        <f>IF(AJ501="","",BI501-AJ501)</f>
        <v/>
      </c>
      <c r="BO501" s="17">
        <f>IF(AK501="","",BJ501-AK501)</f>
        <v/>
      </c>
      <c r="BP501" s="17">
        <f>IF(AL501="","",BK501-AL501)</f>
        <v/>
      </c>
      <c r="BQ501" s="17">
        <f>IF(AM501="","",BL501-AM501)</f>
        <v/>
      </c>
      <c r="BR501" s="17">
        <f>IF(AN501="","",BM501-AN501)</f>
        <v/>
      </c>
    </row>
    <row r="502">
      <c r="A502">
        <f>ROW()-1</f>
        <v/>
      </c>
      <c r="B502" s="9" t="n"/>
      <c r="C502" s="12" t="n"/>
      <c r="D502" s="11">
        <f>IF(B502="","",CHOOSE(WEEKDAY(B502,2),"Lu","Ma","Mi","Jo","Vi","Sa","Du"))</f>
        <v/>
      </c>
      <c r="E502" s="11">
        <f>IF(OR(B502="",C502=""),"",IF(OR(WEEKDAY(B502,2)=1,WEEKDAY(B502,2)=5),"D",IF(AND(C502&gt;=TIME(15,30,0),C502&lt;TIME(16,30,0)),"C",IF(AND(AND(WEEKDAY(B502,2)&gt;=2,WEEKDAY(B502,2)&lt;=4),C502&gt;=TIME(16,35,0),C502&lt;TIME(17,0,0)),"A1",IF(AND(AND(WEEKDAY(B502,2)&gt;=2,WEEKDAY(B502,2)&lt;=4),C502&gt;=TIME(17,0,0),C502&lt;TIME(18,0,0)),"A2",IF(AND(AND(WEEKDAY(B502,2)&gt;=2,WEEKDAY(B502,2)&lt;=4),C502&gt;=TIME(18,0,0),C502&lt;TIME(19,0,0)),"A3",IF(AND(AND(WEEKDAY(B502,2)&gt;=2,WEEKDAY(B502,2)&lt;=4),C502&gt;=TIME(22,0,0),C502&lt;TIME(22,45,0)),"B","Other")))))))</f>
        <v/>
      </c>
      <c r="F502" s="12" t="n"/>
      <c r="G502" s="12" t="n"/>
      <c r="H502" s="12" t="n"/>
      <c r="I502" s="12" t="n"/>
      <c r="J502" s="13" t="n"/>
      <c r="K502" s="13" t="n"/>
      <c r="L502" s="13" t="n"/>
      <c r="M502" s="13" t="n"/>
      <c r="N502" s="12" t="n"/>
      <c r="O502" s="12" t="n"/>
      <c r="P502" s="14">
        <f>IF(N502="","",IF(N502="SL",-1,K502/J502))</f>
        <v/>
      </c>
      <c r="Q502" s="14">
        <f>IF(N502="","",IF(OR(N502="SL",N502="TP0"),-1,L502/J502))</f>
        <v/>
      </c>
      <c r="R502" s="14">
        <f>IF(N502="","",IF(N502="TP2",M502/J502,-1))</f>
        <v/>
      </c>
      <c r="S502" s="14">
        <f>IF(N502="","",IF(N502="SL",-1,IF(N502="TP0",0.5*K502/J502,0.5*(K502+L502)/J502)))</f>
        <v/>
      </c>
      <c r="T502" s="14">
        <f>IF(N502="","",IF(N502="SL",-1,IF(N502="TP0",0.5*K502/J502-0.5,0.5*(K502+L502)/J502)))</f>
        <v/>
      </c>
      <c r="U502" s="15">
        <f>IF(P502="","",P502*J502/100*Config!$B$4)</f>
        <v/>
      </c>
      <c r="V502" s="15">
        <f>IF(Q502="","",Q502*J502/100*Config!$B$4)</f>
        <v/>
      </c>
      <c r="W502" s="15">
        <f>IF(R502="","",R502*J502/100*Config!$B$4)</f>
        <v/>
      </c>
      <c r="X502" s="15">
        <f>IF(S502="","",S502*J502/100*Config!$B$4)</f>
        <v/>
      </c>
      <c r="Y502" s="15">
        <f>IF(T502="","",T502*J502/100*Config!$B$4)</f>
        <v/>
      </c>
      <c r="Z502" s="15">
        <f>IF(U502="","",Config!$B$4 + SUM($U$2:U502))</f>
        <v/>
      </c>
      <c r="AA502" s="15">
        <f>IF(V502="","",Config!$B$4 + SUM($V$2:V502))</f>
        <v/>
      </c>
      <c r="AB502" s="15">
        <f>IF(W502="","",Config!$B$4 + SUM($W$2:W502))</f>
        <v/>
      </c>
      <c r="AC502" s="15">
        <f>IF(X502="","",Config!$B$4 + SUM($X$2:X502))</f>
        <v/>
      </c>
      <c r="AD502" s="15">
        <f>IF(Y502="","",Config!$B$4 + SUM($Y$2:Y502))</f>
        <v/>
      </c>
      <c r="AE502" s="15">
        <f>IF(P502="","",P502*J502/100*Config!$B$11)</f>
        <v/>
      </c>
      <c r="AF502" s="15">
        <f>IF(Q502="","",Q502*J502/100*Config!$B$11)</f>
        <v/>
      </c>
      <c r="AG502" s="15">
        <f>IF(R502="","",R502*J502/100*Config!$B$11)</f>
        <v/>
      </c>
      <c r="AH502" s="15">
        <f>IF(S502="","",S502*J502/100*Config!$B$11)</f>
        <v/>
      </c>
      <c r="AI502" s="15">
        <f>IF(T502="","",T502*J502/100*Config!$B$11)</f>
        <v/>
      </c>
      <c r="AJ502" s="15">
        <f>IF(AE502="","",Config!$B$9 + SUM($AE$2:AE502))</f>
        <v/>
      </c>
      <c r="AK502" s="15">
        <f>IF(AF502="","",Config!$B$9 + SUM($AF$2:AF502))</f>
        <v/>
      </c>
      <c r="AL502" s="15">
        <f>IF(AG502="","",Config!$B$9 + SUM($AG$2:AG502))</f>
        <v/>
      </c>
      <c r="AM502" s="15">
        <f>IF(AH502="","",Config!$B$9 + SUM($AH$2:AH502))</f>
        <v/>
      </c>
      <c r="AN502" s="15">
        <f>IF(AI502="","",Config!$B$9 + SUM($AI$2:AI502))</f>
        <v/>
      </c>
      <c r="AO502" s="16">
        <f>IF(P502="","",IF(P502&gt;0,1,0))</f>
        <v/>
      </c>
      <c r="AP502" s="16">
        <f>IF(Q502="","",IF(Q502&gt;0,1,0))</f>
        <v/>
      </c>
      <c r="AQ502" s="16">
        <f>IF(R502="","",IF(R502&gt;0,1,0))</f>
        <v/>
      </c>
      <c r="AR502" s="16">
        <f>IF(S502="","",IF(S502&gt;0,1,0))</f>
        <v/>
      </c>
      <c r="AS502" s="16">
        <f>IF(T502="","",IF(T502&gt;0,1,0))</f>
        <v/>
      </c>
      <c r="AT502" s="17">
        <f>IF(Z502="","",IF(AT501="",Z502,MAX(AT501,Z502)))</f>
        <v/>
      </c>
      <c r="AU502" s="17">
        <f>IF(AA502="","",IF(AU501="",AA502,MAX(AU501,AA502)))</f>
        <v/>
      </c>
      <c r="AV502" s="17">
        <f>IF(AB502="","",IF(AV501="",AB502,MAX(AV501,AB502)))</f>
        <v/>
      </c>
      <c r="AW502" s="17">
        <f>IF(AC502="","",IF(AW501="",AC502,MAX(AW501,AC502)))</f>
        <v/>
      </c>
      <c r="AX502" s="17">
        <f>IF(AD502="","",IF(AX501="",AD502,MAX(AX501,AD502)))</f>
        <v/>
      </c>
      <c r="AY502" s="17">
        <f>IF(Z502="","",AT502-Z502)</f>
        <v/>
      </c>
      <c r="AZ502" s="17">
        <f>IF(AA502="","",AU502-AA502)</f>
        <v/>
      </c>
      <c r="BA502" s="17">
        <f>IF(AB502="","",AV502-AB502)</f>
        <v/>
      </c>
      <c r="BB502" s="17">
        <f>IF(AC502="","",AW502-AC502)</f>
        <v/>
      </c>
      <c r="BC502" s="17">
        <f>IF(AD502="","",AX502-AD502)</f>
        <v/>
      </c>
      <c r="BD502" s="17">
        <f>IF(OR(AE502="",B502=""),"",SUMIFS($AE$2:AE502,$B$2:B502,B502))</f>
        <v/>
      </c>
      <c r="BE502" s="17">
        <f>IF(OR(AF502="",B502=""),"",SUMIFS($AF$2:AF502,$B$2:B502,B502))</f>
        <v/>
      </c>
      <c r="BF502" s="17">
        <f>IF(OR(AG502="",B502=""),"",SUMIFS($AG$2:AG502,$B$2:B502,B502))</f>
        <v/>
      </c>
      <c r="BG502" s="17">
        <f>IF(OR(AH502="",B502=""),"",SUMIFS($AH$2:AH502,$B$2:B502,B502))</f>
        <v/>
      </c>
      <c r="BH502" s="17">
        <f>IF(OR(AI502="",B502=""),"",SUMIFS($AI$2:AI502,$B$2:B502,B502))</f>
        <v/>
      </c>
      <c r="BI502" s="17">
        <f>IF(AJ502="","",IF(BI501="",AJ502,MAX(BI501,AJ502)))</f>
        <v/>
      </c>
      <c r="BJ502" s="17">
        <f>IF(AK502="","",IF(BJ501="",AK502,MAX(BJ501,AK502)))</f>
        <v/>
      </c>
      <c r="BK502" s="17">
        <f>IF(AL502="","",IF(BK501="",AL502,MAX(BK501,AL502)))</f>
        <v/>
      </c>
      <c r="BL502" s="17">
        <f>IF(AM502="","",IF(BL501="",AM502,MAX(BL501,AM502)))</f>
        <v/>
      </c>
      <c r="BM502" s="17">
        <f>IF(AN502="","",IF(BM501="",AN502,MAX(BM501,AN502)))</f>
        <v/>
      </c>
      <c r="BN502" s="17">
        <f>IF(AJ502="","",BI502-AJ502)</f>
        <v/>
      </c>
      <c r="BO502" s="17">
        <f>IF(AK502="","",BJ502-AK502)</f>
        <v/>
      </c>
      <c r="BP502" s="17">
        <f>IF(AL502="","",BK502-AL502)</f>
        <v/>
      </c>
      <c r="BQ502" s="17">
        <f>IF(AM502="","",BL502-AM502)</f>
        <v/>
      </c>
      <c r="BR502" s="17">
        <f>IF(AN502="","",BM502-AN502)</f>
        <v/>
      </c>
    </row>
    <row r="503">
      <c r="A503">
        <f>ROW()-1</f>
        <v/>
      </c>
      <c r="B503" s="9" t="n"/>
      <c r="C503" s="12" t="n"/>
      <c r="D503" s="11">
        <f>IF(B503="","",CHOOSE(WEEKDAY(B503,2),"Lu","Ma","Mi","Jo","Vi","Sa","Du"))</f>
        <v/>
      </c>
      <c r="E503" s="11">
        <f>IF(OR(B503="",C503=""),"",IF(OR(WEEKDAY(B503,2)=1,WEEKDAY(B503,2)=5),"D",IF(AND(C503&gt;=TIME(15,30,0),C503&lt;TIME(16,30,0)),"C",IF(AND(AND(WEEKDAY(B503,2)&gt;=2,WEEKDAY(B503,2)&lt;=4),C503&gt;=TIME(16,35,0),C503&lt;TIME(17,0,0)),"A1",IF(AND(AND(WEEKDAY(B503,2)&gt;=2,WEEKDAY(B503,2)&lt;=4),C503&gt;=TIME(17,0,0),C503&lt;TIME(18,0,0)),"A2",IF(AND(AND(WEEKDAY(B503,2)&gt;=2,WEEKDAY(B503,2)&lt;=4),C503&gt;=TIME(18,0,0),C503&lt;TIME(19,0,0)),"A3",IF(AND(AND(WEEKDAY(B503,2)&gt;=2,WEEKDAY(B503,2)&lt;=4),C503&gt;=TIME(22,0,0),C503&lt;TIME(22,45,0)),"B","Other")))))))</f>
        <v/>
      </c>
      <c r="F503" s="12" t="n"/>
      <c r="G503" s="12" t="n"/>
      <c r="H503" s="12" t="n"/>
      <c r="I503" s="12" t="n"/>
      <c r="J503" s="13" t="n"/>
      <c r="K503" s="13" t="n"/>
      <c r="L503" s="13" t="n"/>
      <c r="M503" s="13" t="n"/>
      <c r="N503" s="12" t="n"/>
      <c r="O503" s="12" t="n"/>
      <c r="P503" s="14">
        <f>IF(N503="","",IF(N503="SL",-1,K503/J503))</f>
        <v/>
      </c>
      <c r="Q503" s="14">
        <f>IF(N503="","",IF(OR(N503="SL",N503="TP0"),-1,L503/J503))</f>
        <v/>
      </c>
      <c r="R503" s="14">
        <f>IF(N503="","",IF(N503="TP2",M503/J503,-1))</f>
        <v/>
      </c>
      <c r="S503" s="14">
        <f>IF(N503="","",IF(N503="SL",-1,IF(N503="TP0",0.5*K503/J503,0.5*(K503+L503)/J503)))</f>
        <v/>
      </c>
      <c r="T503" s="14">
        <f>IF(N503="","",IF(N503="SL",-1,IF(N503="TP0",0.5*K503/J503-0.5,0.5*(K503+L503)/J503)))</f>
        <v/>
      </c>
      <c r="U503" s="15">
        <f>IF(P503="","",P503*J503/100*Config!$B$4)</f>
        <v/>
      </c>
      <c r="V503" s="15">
        <f>IF(Q503="","",Q503*J503/100*Config!$B$4)</f>
        <v/>
      </c>
      <c r="W503" s="15">
        <f>IF(R503="","",R503*J503/100*Config!$B$4)</f>
        <v/>
      </c>
      <c r="X503" s="15">
        <f>IF(S503="","",S503*J503/100*Config!$B$4)</f>
        <v/>
      </c>
      <c r="Y503" s="15">
        <f>IF(T503="","",T503*J503/100*Config!$B$4)</f>
        <v/>
      </c>
      <c r="Z503" s="15">
        <f>IF(U503="","",Config!$B$4 + SUM($U$2:U503))</f>
        <v/>
      </c>
      <c r="AA503" s="15">
        <f>IF(V503="","",Config!$B$4 + SUM($V$2:V503))</f>
        <v/>
      </c>
      <c r="AB503" s="15">
        <f>IF(W503="","",Config!$B$4 + SUM($W$2:W503))</f>
        <v/>
      </c>
      <c r="AC503" s="15">
        <f>IF(X503="","",Config!$B$4 + SUM($X$2:X503))</f>
        <v/>
      </c>
      <c r="AD503" s="15">
        <f>IF(Y503="","",Config!$B$4 + SUM($Y$2:Y503))</f>
        <v/>
      </c>
      <c r="AE503" s="15">
        <f>IF(P503="","",P503*J503/100*Config!$B$11)</f>
        <v/>
      </c>
      <c r="AF503" s="15">
        <f>IF(Q503="","",Q503*J503/100*Config!$B$11)</f>
        <v/>
      </c>
      <c r="AG503" s="15">
        <f>IF(R503="","",R503*J503/100*Config!$B$11)</f>
        <v/>
      </c>
      <c r="AH503" s="15">
        <f>IF(S503="","",S503*J503/100*Config!$B$11)</f>
        <v/>
      </c>
      <c r="AI503" s="15">
        <f>IF(T503="","",T503*J503/100*Config!$B$11)</f>
        <v/>
      </c>
      <c r="AJ503" s="15">
        <f>IF(AE503="","",Config!$B$9 + SUM($AE$2:AE503))</f>
        <v/>
      </c>
      <c r="AK503" s="15">
        <f>IF(AF503="","",Config!$B$9 + SUM($AF$2:AF503))</f>
        <v/>
      </c>
      <c r="AL503" s="15">
        <f>IF(AG503="","",Config!$B$9 + SUM($AG$2:AG503))</f>
        <v/>
      </c>
      <c r="AM503" s="15">
        <f>IF(AH503="","",Config!$B$9 + SUM($AH$2:AH503))</f>
        <v/>
      </c>
      <c r="AN503" s="15">
        <f>IF(AI503="","",Config!$B$9 + SUM($AI$2:AI503))</f>
        <v/>
      </c>
      <c r="AO503" s="16">
        <f>IF(P503="","",IF(P503&gt;0,1,0))</f>
        <v/>
      </c>
      <c r="AP503" s="16">
        <f>IF(Q503="","",IF(Q503&gt;0,1,0))</f>
        <v/>
      </c>
      <c r="AQ503" s="16">
        <f>IF(R503="","",IF(R503&gt;0,1,0))</f>
        <v/>
      </c>
      <c r="AR503" s="16">
        <f>IF(S503="","",IF(S503&gt;0,1,0))</f>
        <v/>
      </c>
      <c r="AS503" s="16">
        <f>IF(T503="","",IF(T503&gt;0,1,0))</f>
        <v/>
      </c>
      <c r="AT503" s="17">
        <f>IF(Z503="","",IF(AT502="",Z503,MAX(AT502,Z503)))</f>
        <v/>
      </c>
      <c r="AU503" s="17">
        <f>IF(AA503="","",IF(AU502="",AA503,MAX(AU502,AA503)))</f>
        <v/>
      </c>
      <c r="AV503" s="17">
        <f>IF(AB503="","",IF(AV502="",AB503,MAX(AV502,AB503)))</f>
        <v/>
      </c>
      <c r="AW503" s="17">
        <f>IF(AC503="","",IF(AW502="",AC503,MAX(AW502,AC503)))</f>
        <v/>
      </c>
      <c r="AX503" s="17">
        <f>IF(AD503="","",IF(AX502="",AD503,MAX(AX502,AD503)))</f>
        <v/>
      </c>
      <c r="AY503" s="17">
        <f>IF(Z503="","",AT503-Z503)</f>
        <v/>
      </c>
      <c r="AZ503" s="17">
        <f>IF(AA503="","",AU503-AA503)</f>
        <v/>
      </c>
      <c r="BA503" s="17">
        <f>IF(AB503="","",AV503-AB503)</f>
        <v/>
      </c>
      <c r="BB503" s="17">
        <f>IF(AC503="","",AW503-AC503)</f>
        <v/>
      </c>
      <c r="BC503" s="17">
        <f>IF(AD503="","",AX503-AD503)</f>
        <v/>
      </c>
      <c r="BD503" s="17">
        <f>IF(OR(AE503="",B503=""),"",SUMIFS($AE$2:AE503,$B$2:B503,B503))</f>
        <v/>
      </c>
      <c r="BE503" s="17">
        <f>IF(OR(AF503="",B503=""),"",SUMIFS($AF$2:AF503,$B$2:B503,B503))</f>
        <v/>
      </c>
      <c r="BF503" s="17">
        <f>IF(OR(AG503="",B503=""),"",SUMIFS($AG$2:AG503,$B$2:B503,B503))</f>
        <v/>
      </c>
      <c r="BG503" s="17">
        <f>IF(OR(AH503="",B503=""),"",SUMIFS($AH$2:AH503,$B$2:B503,B503))</f>
        <v/>
      </c>
      <c r="BH503" s="17">
        <f>IF(OR(AI503="",B503=""),"",SUMIFS($AI$2:AI503,$B$2:B503,B503))</f>
        <v/>
      </c>
      <c r="BI503" s="17">
        <f>IF(AJ503="","",IF(BI502="",AJ503,MAX(BI502,AJ503)))</f>
        <v/>
      </c>
      <c r="BJ503" s="17">
        <f>IF(AK503="","",IF(BJ502="",AK503,MAX(BJ502,AK503)))</f>
        <v/>
      </c>
      <c r="BK503" s="17">
        <f>IF(AL503="","",IF(BK502="",AL503,MAX(BK502,AL503)))</f>
        <v/>
      </c>
      <c r="BL503" s="17">
        <f>IF(AM503="","",IF(BL502="",AM503,MAX(BL502,AM503)))</f>
        <v/>
      </c>
      <c r="BM503" s="17">
        <f>IF(AN503="","",IF(BM502="",AN503,MAX(BM502,AN503)))</f>
        <v/>
      </c>
      <c r="BN503" s="17">
        <f>IF(AJ503="","",BI503-AJ503)</f>
        <v/>
      </c>
      <c r="BO503" s="17">
        <f>IF(AK503="","",BJ503-AK503)</f>
        <v/>
      </c>
      <c r="BP503" s="17">
        <f>IF(AL503="","",BK503-AL503)</f>
        <v/>
      </c>
      <c r="BQ503" s="17">
        <f>IF(AM503="","",BL503-AM503)</f>
        <v/>
      </c>
      <c r="BR503" s="17">
        <f>IF(AN503="","",BM503-AN503)</f>
        <v/>
      </c>
    </row>
    <row r="504">
      <c r="A504">
        <f>ROW()-1</f>
        <v/>
      </c>
      <c r="B504" s="9" t="n"/>
      <c r="C504" s="12" t="n"/>
      <c r="D504" s="11">
        <f>IF(B504="","",CHOOSE(WEEKDAY(B504,2),"Lu","Ma","Mi","Jo","Vi","Sa","Du"))</f>
        <v/>
      </c>
      <c r="E504" s="11">
        <f>IF(OR(B504="",C504=""),"",IF(OR(WEEKDAY(B504,2)=1,WEEKDAY(B504,2)=5),"D",IF(AND(C504&gt;=TIME(15,30,0),C504&lt;TIME(16,30,0)),"C",IF(AND(AND(WEEKDAY(B504,2)&gt;=2,WEEKDAY(B504,2)&lt;=4),C504&gt;=TIME(16,35,0),C504&lt;TIME(17,0,0)),"A1",IF(AND(AND(WEEKDAY(B504,2)&gt;=2,WEEKDAY(B504,2)&lt;=4),C504&gt;=TIME(17,0,0),C504&lt;TIME(18,0,0)),"A2",IF(AND(AND(WEEKDAY(B504,2)&gt;=2,WEEKDAY(B504,2)&lt;=4),C504&gt;=TIME(18,0,0),C504&lt;TIME(19,0,0)),"A3",IF(AND(AND(WEEKDAY(B504,2)&gt;=2,WEEKDAY(B504,2)&lt;=4),C504&gt;=TIME(22,0,0),C504&lt;TIME(22,45,0)),"B","Other")))))))</f>
        <v/>
      </c>
      <c r="F504" s="12" t="n"/>
      <c r="G504" s="12" t="n"/>
      <c r="H504" s="12" t="n"/>
      <c r="I504" s="12" t="n"/>
      <c r="J504" s="13" t="n"/>
      <c r="K504" s="13" t="n"/>
      <c r="L504" s="13" t="n"/>
      <c r="M504" s="13" t="n"/>
      <c r="N504" s="12" t="n"/>
      <c r="O504" s="12" t="n"/>
      <c r="P504" s="14">
        <f>IF(N504="","",IF(N504="SL",-1,K504/J504))</f>
        <v/>
      </c>
      <c r="Q504" s="14">
        <f>IF(N504="","",IF(OR(N504="SL",N504="TP0"),-1,L504/J504))</f>
        <v/>
      </c>
      <c r="R504" s="14">
        <f>IF(N504="","",IF(N504="TP2",M504/J504,-1))</f>
        <v/>
      </c>
      <c r="S504" s="14">
        <f>IF(N504="","",IF(N504="SL",-1,IF(N504="TP0",0.5*K504/J504,0.5*(K504+L504)/J504)))</f>
        <v/>
      </c>
      <c r="T504" s="14">
        <f>IF(N504="","",IF(N504="SL",-1,IF(N504="TP0",0.5*K504/J504-0.5,0.5*(K504+L504)/J504)))</f>
        <v/>
      </c>
      <c r="U504" s="15">
        <f>IF(P504="","",P504*J504/100*Config!$B$4)</f>
        <v/>
      </c>
      <c r="V504" s="15">
        <f>IF(Q504="","",Q504*J504/100*Config!$B$4)</f>
        <v/>
      </c>
      <c r="W504" s="15">
        <f>IF(R504="","",R504*J504/100*Config!$B$4)</f>
        <v/>
      </c>
      <c r="X504" s="15">
        <f>IF(S504="","",S504*J504/100*Config!$B$4)</f>
        <v/>
      </c>
      <c r="Y504" s="15">
        <f>IF(T504="","",T504*J504/100*Config!$B$4)</f>
        <v/>
      </c>
      <c r="Z504" s="15">
        <f>IF(U504="","",Config!$B$4 + SUM($U$2:U504))</f>
        <v/>
      </c>
      <c r="AA504" s="15">
        <f>IF(V504="","",Config!$B$4 + SUM($V$2:V504))</f>
        <v/>
      </c>
      <c r="AB504" s="15">
        <f>IF(W504="","",Config!$B$4 + SUM($W$2:W504))</f>
        <v/>
      </c>
      <c r="AC504" s="15">
        <f>IF(X504="","",Config!$B$4 + SUM($X$2:X504))</f>
        <v/>
      </c>
      <c r="AD504" s="15">
        <f>IF(Y504="","",Config!$B$4 + SUM($Y$2:Y504))</f>
        <v/>
      </c>
      <c r="AE504" s="15">
        <f>IF(P504="","",P504*J504/100*Config!$B$11)</f>
        <v/>
      </c>
      <c r="AF504" s="15">
        <f>IF(Q504="","",Q504*J504/100*Config!$B$11)</f>
        <v/>
      </c>
      <c r="AG504" s="15">
        <f>IF(R504="","",R504*J504/100*Config!$B$11)</f>
        <v/>
      </c>
      <c r="AH504" s="15">
        <f>IF(S504="","",S504*J504/100*Config!$B$11)</f>
        <v/>
      </c>
      <c r="AI504" s="15">
        <f>IF(T504="","",T504*J504/100*Config!$B$11)</f>
        <v/>
      </c>
      <c r="AJ504" s="15">
        <f>IF(AE504="","",Config!$B$9 + SUM($AE$2:AE504))</f>
        <v/>
      </c>
      <c r="AK504" s="15">
        <f>IF(AF504="","",Config!$B$9 + SUM($AF$2:AF504))</f>
        <v/>
      </c>
      <c r="AL504" s="15">
        <f>IF(AG504="","",Config!$B$9 + SUM($AG$2:AG504))</f>
        <v/>
      </c>
      <c r="AM504" s="15">
        <f>IF(AH504="","",Config!$B$9 + SUM($AH$2:AH504))</f>
        <v/>
      </c>
      <c r="AN504" s="15">
        <f>IF(AI504="","",Config!$B$9 + SUM($AI$2:AI504))</f>
        <v/>
      </c>
      <c r="AO504" s="16">
        <f>IF(P504="","",IF(P504&gt;0,1,0))</f>
        <v/>
      </c>
      <c r="AP504" s="16">
        <f>IF(Q504="","",IF(Q504&gt;0,1,0))</f>
        <v/>
      </c>
      <c r="AQ504" s="16">
        <f>IF(R504="","",IF(R504&gt;0,1,0))</f>
        <v/>
      </c>
      <c r="AR504" s="16">
        <f>IF(S504="","",IF(S504&gt;0,1,0))</f>
        <v/>
      </c>
      <c r="AS504" s="16">
        <f>IF(T504="","",IF(T504&gt;0,1,0))</f>
        <v/>
      </c>
      <c r="AT504" s="17">
        <f>IF(Z504="","",IF(AT503="",Z504,MAX(AT503,Z504)))</f>
        <v/>
      </c>
      <c r="AU504" s="17">
        <f>IF(AA504="","",IF(AU503="",AA504,MAX(AU503,AA504)))</f>
        <v/>
      </c>
      <c r="AV504" s="17">
        <f>IF(AB504="","",IF(AV503="",AB504,MAX(AV503,AB504)))</f>
        <v/>
      </c>
      <c r="AW504" s="17">
        <f>IF(AC504="","",IF(AW503="",AC504,MAX(AW503,AC504)))</f>
        <v/>
      </c>
      <c r="AX504" s="17">
        <f>IF(AD504="","",IF(AX503="",AD504,MAX(AX503,AD504)))</f>
        <v/>
      </c>
      <c r="AY504" s="17">
        <f>IF(Z504="","",AT504-Z504)</f>
        <v/>
      </c>
      <c r="AZ504" s="17">
        <f>IF(AA504="","",AU504-AA504)</f>
        <v/>
      </c>
      <c r="BA504" s="17">
        <f>IF(AB504="","",AV504-AB504)</f>
        <v/>
      </c>
      <c r="BB504" s="17">
        <f>IF(AC504="","",AW504-AC504)</f>
        <v/>
      </c>
      <c r="BC504" s="17">
        <f>IF(AD504="","",AX504-AD504)</f>
        <v/>
      </c>
      <c r="BD504" s="17">
        <f>IF(OR(AE504="",B504=""),"",SUMIFS($AE$2:AE504,$B$2:B504,B504))</f>
        <v/>
      </c>
      <c r="BE504" s="17">
        <f>IF(OR(AF504="",B504=""),"",SUMIFS($AF$2:AF504,$B$2:B504,B504))</f>
        <v/>
      </c>
      <c r="BF504" s="17">
        <f>IF(OR(AG504="",B504=""),"",SUMIFS($AG$2:AG504,$B$2:B504,B504))</f>
        <v/>
      </c>
      <c r="BG504" s="17">
        <f>IF(OR(AH504="",B504=""),"",SUMIFS($AH$2:AH504,$B$2:B504,B504))</f>
        <v/>
      </c>
      <c r="BH504" s="17">
        <f>IF(OR(AI504="",B504=""),"",SUMIFS($AI$2:AI504,$B$2:B504,B504))</f>
        <v/>
      </c>
      <c r="BI504" s="17">
        <f>IF(AJ504="","",IF(BI503="",AJ504,MAX(BI503,AJ504)))</f>
        <v/>
      </c>
      <c r="BJ504" s="17">
        <f>IF(AK504="","",IF(BJ503="",AK504,MAX(BJ503,AK504)))</f>
        <v/>
      </c>
      <c r="BK504" s="17">
        <f>IF(AL504="","",IF(BK503="",AL504,MAX(BK503,AL504)))</f>
        <v/>
      </c>
      <c r="BL504" s="17">
        <f>IF(AM504="","",IF(BL503="",AM504,MAX(BL503,AM504)))</f>
        <v/>
      </c>
      <c r="BM504" s="17">
        <f>IF(AN504="","",IF(BM503="",AN504,MAX(BM503,AN504)))</f>
        <v/>
      </c>
      <c r="BN504" s="17">
        <f>IF(AJ504="","",BI504-AJ504)</f>
        <v/>
      </c>
      <c r="BO504" s="17">
        <f>IF(AK504="","",BJ504-AK504)</f>
        <v/>
      </c>
      <c r="BP504" s="17">
        <f>IF(AL504="","",BK504-AL504)</f>
        <v/>
      </c>
      <c r="BQ504" s="17">
        <f>IF(AM504="","",BL504-AM504)</f>
        <v/>
      </c>
      <c r="BR504" s="17">
        <f>IF(AN504="","",BM504-AN504)</f>
        <v/>
      </c>
    </row>
    <row r="505">
      <c r="A505">
        <f>ROW()-1</f>
        <v/>
      </c>
      <c r="B505" s="9" t="n"/>
      <c r="C505" s="12" t="n"/>
      <c r="D505" s="11">
        <f>IF(B505="","",CHOOSE(WEEKDAY(B505,2),"Lu","Ma","Mi","Jo","Vi","Sa","Du"))</f>
        <v/>
      </c>
      <c r="E505" s="11">
        <f>IF(OR(B505="",C505=""),"",IF(OR(WEEKDAY(B505,2)=1,WEEKDAY(B505,2)=5),"D",IF(AND(C505&gt;=TIME(15,30,0),C505&lt;TIME(16,30,0)),"C",IF(AND(AND(WEEKDAY(B505,2)&gt;=2,WEEKDAY(B505,2)&lt;=4),C505&gt;=TIME(16,35,0),C505&lt;TIME(17,0,0)),"A1",IF(AND(AND(WEEKDAY(B505,2)&gt;=2,WEEKDAY(B505,2)&lt;=4),C505&gt;=TIME(17,0,0),C505&lt;TIME(18,0,0)),"A2",IF(AND(AND(WEEKDAY(B505,2)&gt;=2,WEEKDAY(B505,2)&lt;=4),C505&gt;=TIME(18,0,0),C505&lt;TIME(19,0,0)),"A3",IF(AND(AND(WEEKDAY(B505,2)&gt;=2,WEEKDAY(B505,2)&lt;=4),C505&gt;=TIME(22,0,0),C505&lt;TIME(22,45,0)),"B","Other")))))))</f>
        <v/>
      </c>
      <c r="F505" s="12" t="n"/>
      <c r="G505" s="12" t="n"/>
      <c r="H505" s="12" t="n"/>
      <c r="I505" s="12" t="n"/>
      <c r="J505" s="13" t="n"/>
      <c r="K505" s="13" t="n"/>
      <c r="L505" s="13" t="n"/>
      <c r="M505" s="13" t="n"/>
      <c r="N505" s="12" t="n"/>
      <c r="O505" s="12" t="n"/>
      <c r="P505" s="14">
        <f>IF(N505="","",IF(N505="SL",-1,K505/J505))</f>
        <v/>
      </c>
      <c r="Q505" s="14">
        <f>IF(N505="","",IF(OR(N505="SL",N505="TP0"),-1,L505/J505))</f>
        <v/>
      </c>
      <c r="R505" s="14">
        <f>IF(N505="","",IF(N505="TP2",M505/J505,-1))</f>
        <v/>
      </c>
      <c r="S505" s="14">
        <f>IF(N505="","",IF(N505="SL",-1,IF(N505="TP0",0.5*K505/J505,0.5*(K505+L505)/J505)))</f>
        <v/>
      </c>
      <c r="T505" s="14">
        <f>IF(N505="","",IF(N505="SL",-1,IF(N505="TP0",0.5*K505/J505-0.5,0.5*(K505+L505)/J505)))</f>
        <v/>
      </c>
      <c r="U505" s="15">
        <f>IF(P505="","",P505*J505/100*Config!$B$4)</f>
        <v/>
      </c>
      <c r="V505" s="15">
        <f>IF(Q505="","",Q505*J505/100*Config!$B$4)</f>
        <v/>
      </c>
      <c r="W505" s="15">
        <f>IF(R505="","",R505*J505/100*Config!$B$4)</f>
        <v/>
      </c>
      <c r="X505" s="15">
        <f>IF(S505="","",S505*J505/100*Config!$B$4)</f>
        <v/>
      </c>
      <c r="Y505" s="15">
        <f>IF(T505="","",T505*J505/100*Config!$B$4)</f>
        <v/>
      </c>
      <c r="Z505" s="15">
        <f>IF(U505="","",Config!$B$4 + SUM($U$2:U505))</f>
        <v/>
      </c>
      <c r="AA505" s="15">
        <f>IF(V505="","",Config!$B$4 + SUM($V$2:V505))</f>
        <v/>
      </c>
      <c r="AB505" s="15">
        <f>IF(W505="","",Config!$B$4 + SUM($W$2:W505))</f>
        <v/>
      </c>
      <c r="AC505" s="15">
        <f>IF(X505="","",Config!$B$4 + SUM($X$2:X505))</f>
        <v/>
      </c>
      <c r="AD505" s="15">
        <f>IF(Y505="","",Config!$B$4 + SUM($Y$2:Y505))</f>
        <v/>
      </c>
      <c r="AE505" s="15">
        <f>IF(P505="","",P505*J505/100*Config!$B$11)</f>
        <v/>
      </c>
      <c r="AF505" s="15">
        <f>IF(Q505="","",Q505*J505/100*Config!$B$11)</f>
        <v/>
      </c>
      <c r="AG505" s="15">
        <f>IF(R505="","",R505*J505/100*Config!$B$11)</f>
        <v/>
      </c>
      <c r="AH505" s="15">
        <f>IF(S505="","",S505*J505/100*Config!$B$11)</f>
        <v/>
      </c>
      <c r="AI505" s="15">
        <f>IF(T505="","",T505*J505/100*Config!$B$11)</f>
        <v/>
      </c>
      <c r="AJ505" s="15">
        <f>IF(AE505="","",Config!$B$9 + SUM($AE$2:AE505))</f>
        <v/>
      </c>
      <c r="AK505" s="15">
        <f>IF(AF505="","",Config!$B$9 + SUM($AF$2:AF505))</f>
        <v/>
      </c>
      <c r="AL505" s="15">
        <f>IF(AG505="","",Config!$B$9 + SUM($AG$2:AG505))</f>
        <v/>
      </c>
      <c r="AM505" s="15">
        <f>IF(AH505="","",Config!$B$9 + SUM($AH$2:AH505))</f>
        <v/>
      </c>
      <c r="AN505" s="15">
        <f>IF(AI505="","",Config!$B$9 + SUM($AI$2:AI505))</f>
        <v/>
      </c>
      <c r="AO505" s="16">
        <f>IF(P505="","",IF(P505&gt;0,1,0))</f>
        <v/>
      </c>
      <c r="AP505" s="16">
        <f>IF(Q505="","",IF(Q505&gt;0,1,0))</f>
        <v/>
      </c>
      <c r="AQ505" s="16">
        <f>IF(R505="","",IF(R505&gt;0,1,0))</f>
        <v/>
      </c>
      <c r="AR505" s="16">
        <f>IF(S505="","",IF(S505&gt;0,1,0))</f>
        <v/>
      </c>
      <c r="AS505" s="16">
        <f>IF(T505="","",IF(T505&gt;0,1,0))</f>
        <v/>
      </c>
      <c r="AT505" s="17">
        <f>IF(Z505="","",IF(AT504="",Z505,MAX(AT504,Z505)))</f>
        <v/>
      </c>
      <c r="AU505" s="17">
        <f>IF(AA505="","",IF(AU504="",AA505,MAX(AU504,AA505)))</f>
        <v/>
      </c>
      <c r="AV505" s="17">
        <f>IF(AB505="","",IF(AV504="",AB505,MAX(AV504,AB505)))</f>
        <v/>
      </c>
      <c r="AW505" s="17">
        <f>IF(AC505="","",IF(AW504="",AC505,MAX(AW504,AC505)))</f>
        <v/>
      </c>
      <c r="AX505" s="17">
        <f>IF(AD505="","",IF(AX504="",AD505,MAX(AX504,AD505)))</f>
        <v/>
      </c>
      <c r="AY505" s="17">
        <f>IF(Z505="","",AT505-Z505)</f>
        <v/>
      </c>
      <c r="AZ505" s="17">
        <f>IF(AA505="","",AU505-AA505)</f>
        <v/>
      </c>
      <c r="BA505" s="17">
        <f>IF(AB505="","",AV505-AB505)</f>
        <v/>
      </c>
      <c r="BB505" s="17">
        <f>IF(AC505="","",AW505-AC505)</f>
        <v/>
      </c>
      <c r="BC505" s="17">
        <f>IF(AD505="","",AX505-AD505)</f>
        <v/>
      </c>
      <c r="BD505" s="17">
        <f>IF(OR(AE505="",B505=""),"",SUMIFS($AE$2:AE505,$B$2:B505,B505))</f>
        <v/>
      </c>
      <c r="BE505" s="17">
        <f>IF(OR(AF505="",B505=""),"",SUMIFS($AF$2:AF505,$B$2:B505,B505))</f>
        <v/>
      </c>
      <c r="BF505" s="17">
        <f>IF(OR(AG505="",B505=""),"",SUMIFS($AG$2:AG505,$B$2:B505,B505))</f>
        <v/>
      </c>
      <c r="BG505" s="17">
        <f>IF(OR(AH505="",B505=""),"",SUMIFS($AH$2:AH505,$B$2:B505,B505))</f>
        <v/>
      </c>
      <c r="BH505" s="17">
        <f>IF(OR(AI505="",B505=""),"",SUMIFS($AI$2:AI505,$B$2:B505,B505))</f>
        <v/>
      </c>
      <c r="BI505" s="17">
        <f>IF(AJ505="","",IF(BI504="",AJ505,MAX(BI504,AJ505)))</f>
        <v/>
      </c>
      <c r="BJ505" s="17">
        <f>IF(AK505="","",IF(BJ504="",AK505,MAX(BJ504,AK505)))</f>
        <v/>
      </c>
      <c r="BK505" s="17">
        <f>IF(AL505="","",IF(BK504="",AL505,MAX(BK504,AL505)))</f>
        <v/>
      </c>
      <c r="BL505" s="17">
        <f>IF(AM505="","",IF(BL504="",AM505,MAX(BL504,AM505)))</f>
        <v/>
      </c>
      <c r="BM505" s="17">
        <f>IF(AN505="","",IF(BM504="",AN505,MAX(BM504,AN505)))</f>
        <v/>
      </c>
      <c r="BN505" s="17">
        <f>IF(AJ505="","",BI505-AJ505)</f>
        <v/>
      </c>
      <c r="BO505" s="17">
        <f>IF(AK505="","",BJ505-AK505)</f>
        <v/>
      </c>
      <c r="BP505" s="17">
        <f>IF(AL505="","",BK505-AL505)</f>
        <v/>
      </c>
      <c r="BQ505" s="17">
        <f>IF(AM505="","",BL505-AM505)</f>
        <v/>
      </c>
      <c r="BR505" s="17">
        <f>IF(AN505="","",BM505-AN505)</f>
        <v/>
      </c>
    </row>
    <row r="506">
      <c r="A506">
        <f>ROW()-1</f>
        <v/>
      </c>
      <c r="B506" s="9" t="n"/>
      <c r="C506" s="12" t="n"/>
      <c r="D506" s="11">
        <f>IF(B506="","",CHOOSE(WEEKDAY(B506,2),"Lu","Ma","Mi","Jo","Vi","Sa","Du"))</f>
        <v/>
      </c>
      <c r="E506" s="11">
        <f>IF(OR(B506="",C506=""),"",IF(OR(WEEKDAY(B506,2)=1,WEEKDAY(B506,2)=5),"D",IF(AND(C506&gt;=TIME(15,30,0),C506&lt;TIME(16,30,0)),"C",IF(AND(AND(WEEKDAY(B506,2)&gt;=2,WEEKDAY(B506,2)&lt;=4),C506&gt;=TIME(16,35,0),C506&lt;TIME(17,0,0)),"A1",IF(AND(AND(WEEKDAY(B506,2)&gt;=2,WEEKDAY(B506,2)&lt;=4),C506&gt;=TIME(17,0,0),C506&lt;TIME(18,0,0)),"A2",IF(AND(AND(WEEKDAY(B506,2)&gt;=2,WEEKDAY(B506,2)&lt;=4),C506&gt;=TIME(18,0,0),C506&lt;TIME(19,0,0)),"A3",IF(AND(AND(WEEKDAY(B506,2)&gt;=2,WEEKDAY(B506,2)&lt;=4),C506&gt;=TIME(22,0,0),C506&lt;TIME(22,45,0)),"B","Other")))))))</f>
        <v/>
      </c>
      <c r="F506" s="12" t="n"/>
      <c r="G506" s="12" t="n"/>
      <c r="H506" s="12" t="n"/>
      <c r="I506" s="12" t="n"/>
      <c r="J506" s="13" t="n"/>
      <c r="K506" s="13" t="n"/>
      <c r="L506" s="13" t="n"/>
      <c r="M506" s="13" t="n"/>
      <c r="N506" s="12" t="n"/>
      <c r="O506" s="12" t="n"/>
      <c r="P506" s="14">
        <f>IF(N506="","",IF(N506="SL",-1,K506/J506))</f>
        <v/>
      </c>
      <c r="Q506" s="14">
        <f>IF(N506="","",IF(OR(N506="SL",N506="TP0"),-1,L506/J506))</f>
        <v/>
      </c>
      <c r="R506" s="14">
        <f>IF(N506="","",IF(N506="TP2",M506/J506,-1))</f>
        <v/>
      </c>
      <c r="S506" s="14">
        <f>IF(N506="","",IF(N506="SL",-1,IF(N506="TP0",0.5*K506/J506,0.5*(K506+L506)/J506)))</f>
        <v/>
      </c>
      <c r="T506" s="14">
        <f>IF(N506="","",IF(N506="SL",-1,IF(N506="TP0",0.5*K506/J506-0.5,0.5*(K506+L506)/J506)))</f>
        <v/>
      </c>
      <c r="U506" s="15">
        <f>IF(P506="","",P506*J506/100*Config!$B$4)</f>
        <v/>
      </c>
      <c r="V506" s="15">
        <f>IF(Q506="","",Q506*J506/100*Config!$B$4)</f>
        <v/>
      </c>
      <c r="W506" s="15">
        <f>IF(R506="","",R506*J506/100*Config!$B$4)</f>
        <v/>
      </c>
      <c r="X506" s="15">
        <f>IF(S506="","",S506*J506/100*Config!$B$4)</f>
        <v/>
      </c>
      <c r="Y506" s="15">
        <f>IF(T506="","",T506*J506/100*Config!$B$4)</f>
        <v/>
      </c>
      <c r="Z506" s="15">
        <f>IF(U506="","",Config!$B$4 + SUM($U$2:U506))</f>
        <v/>
      </c>
      <c r="AA506" s="15">
        <f>IF(V506="","",Config!$B$4 + SUM($V$2:V506))</f>
        <v/>
      </c>
      <c r="AB506" s="15">
        <f>IF(W506="","",Config!$B$4 + SUM($W$2:W506))</f>
        <v/>
      </c>
      <c r="AC506" s="15">
        <f>IF(X506="","",Config!$B$4 + SUM($X$2:X506))</f>
        <v/>
      </c>
      <c r="AD506" s="15">
        <f>IF(Y506="","",Config!$B$4 + SUM($Y$2:Y506))</f>
        <v/>
      </c>
      <c r="AE506" s="15">
        <f>IF(P506="","",P506*J506/100*Config!$B$11)</f>
        <v/>
      </c>
      <c r="AF506" s="15">
        <f>IF(Q506="","",Q506*J506/100*Config!$B$11)</f>
        <v/>
      </c>
      <c r="AG506" s="15">
        <f>IF(R506="","",R506*J506/100*Config!$B$11)</f>
        <v/>
      </c>
      <c r="AH506" s="15">
        <f>IF(S506="","",S506*J506/100*Config!$B$11)</f>
        <v/>
      </c>
      <c r="AI506" s="15">
        <f>IF(T506="","",T506*J506/100*Config!$B$11)</f>
        <v/>
      </c>
      <c r="AJ506" s="15">
        <f>IF(AE506="","",Config!$B$9 + SUM($AE$2:AE506))</f>
        <v/>
      </c>
      <c r="AK506" s="15">
        <f>IF(AF506="","",Config!$B$9 + SUM($AF$2:AF506))</f>
        <v/>
      </c>
      <c r="AL506" s="15">
        <f>IF(AG506="","",Config!$B$9 + SUM($AG$2:AG506))</f>
        <v/>
      </c>
      <c r="AM506" s="15">
        <f>IF(AH506="","",Config!$B$9 + SUM($AH$2:AH506))</f>
        <v/>
      </c>
      <c r="AN506" s="15">
        <f>IF(AI506="","",Config!$B$9 + SUM($AI$2:AI506))</f>
        <v/>
      </c>
      <c r="AO506" s="16">
        <f>IF(P506="","",IF(P506&gt;0,1,0))</f>
        <v/>
      </c>
      <c r="AP506" s="16">
        <f>IF(Q506="","",IF(Q506&gt;0,1,0))</f>
        <v/>
      </c>
      <c r="AQ506" s="16">
        <f>IF(R506="","",IF(R506&gt;0,1,0))</f>
        <v/>
      </c>
      <c r="AR506" s="16">
        <f>IF(S506="","",IF(S506&gt;0,1,0))</f>
        <v/>
      </c>
      <c r="AS506" s="16">
        <f>IF(T506="","",IF(T506&gt;0,1,0))</f>
        <v/>
      </c>
      <c r="AT506" s="17">
        <f>IF(Z506="","",IF(AT505="",Z506,MAX(AT505,Z506)))</f>
        <v/>
      </c>
      <c r="AU506" s="17">
        <f>IF(AA506="","",IF(AU505="",AA506,MAX(AU505,AA506)))</f>
        <v/>
      </c>
      <c r="AV506" s="17">
        <f>IF(AB506="","",IF(AV505="",AB506,MAX(AV505,AB506)))</f>
        <v/>
      </c>
      <c r="AW506" s="17">
        <f>IF(AC506="","",IF(AW505="",AC506,MAX(AW505,AC506)))</f>
        <v/>
      </c>
      <c r="AX506" s="17">
        <f>IF(AD506="","",IF(AX505="",AD506,MAX(AX505,AD506)))</f>
        <v/>
      </c>
      <c r="AY506" s="17">
        <f>IF(Z506="","",AT506-Z506)</f>
        <v/>
      </c>
      <c r="AZ506" s="17">
        <f>IF(AA506="","",AU506-AA506)</f>
        <v/>
      </c>
      <c r="BA506" s="17">
        <f>IF(AB506="","",AV506-AB506)</f>
        <v/>
      </c>
      <c r="BB506" s="17">
        <f>IF(AC506="","",AW506-AC506)</f>
        <v/>
      </c>
      <c r="BC506" s="17">
        <f>IF(AD506="","",AX506-AD506)</f>
        <v/>
      </c>
      <c r="BD506" s="17">
        <f>IF(OR(AE506="",B506=""),"",SUMIFS($AE$2:AE506,$B$2:B506,B506))</f>
        <v/>
      </c>
      <c r="BE506" s="17">
        <f>IF(OR(AF506="",B506=""),"",SUMIFS($AF$2:AF506,$B$2:B506,B506))</f>
        <v/>
      </c>
      <c r="BF506" s="17">
        <f>IF(OR(AG506="",B506=""),"",SUMIFS($AG$2:AG506,$B$2:B506,B506))</f>
        <v/>
      </c>
      <c r="BG506" s="17">
        <f>IF(OR(AH506="",B506=""),"",SUMIFS($AH$2:AH506,$B$2:B506,B506))</f>
        <v/>
      </c>
      <c r="BH506" s="17">
        <f>IF(OR(AI506="",B506=""),"",SUMIFS($AI$2:AI506,$B$2:B506,B506))</f>
        <v/>
      </c>
      <c r="BI506" s="17">
        <f>IF(AJ506="","",IF(BI505="",AJ506,MAX(BI505,AJ506)))</f>
        <v/>
      </c>
      <c r="BJ506" s="17">
        <f>IF(AK506="","",IF(BJ505="",AK506,MAX(BJ505,AK506)))</f>
        <v/>
      </c>
      <c r="BK506" s="17">
        <f>IF(AL506="","",IF(BK505="",AL506,MAX(BK505,AL506)))</f>
        <v/>
      </c>
      <c r="BL506" s="17">
        <f>IF(AM506="","",IF(BL505="",AM506,MAX(BL505,AM506)))</f>
        <v/>
      </c>
      <c r="BM506" s="17">
        <f>IF(AN506="","",IF(BM505="",AN506,MAX(BM505,AN506)))</f>
        <v/>
      </c>
      <c r="BN506" s="17">
        <f>IF(AJ506="","",BI506-AJ506)</f>
        <v/>
      </c>
      <c r="BO506" s="17">
        <f>IF(AK506="","",BJ506-AK506)</f>
        <v/>
      </c>
      <c r="BP506" s="17">
        <f>IF(AL506="","",BK506-AL506)</f>
        <v/>
      </c>
      <c r="BQ506" s="17">
        <f>IF(AM506="","",BL506-AM506)</f>
        <v/>
      </c>
      <c r="BR506" s="17">
        <f>IF(AN506="","",BM506-AN506)</f>
        <v/>
      </c>
    </row>
    <row r="507">
      <c r="A507">
        <f>ROW()-1</f>
        <v/>
      </c>
      <c r="B507" s="9" t="n"/>
      <c r="C507" s="12" t="n"/>
      <c r="D507" s="11">
        <f>IF(B507="","",CHOOSE(WEEKDAY(B507,2),"Lu","Ma","Mi","Jo","Vi","Sa","Du"))</f>
        <v/>
      </c>
      <c r="E507" s="11">
        <f>IF(OR(B507="",C507=""),"",IF(OR(WEEKDAY(B507,2)=1,WEEKDAY(B507,2)=5),"D",IF(AND(C507&gt;=TIME(15,30,0),C507&lt;TIME(16,30,0)),"C",IF(AND(AND(WEEKDAY(B507,2)&gt;=2,WEEKDAY(B507,2)&lt;=4),C507&gt;=TIME(16,35,0),C507&lt;TIME(17,0,0)),"A1",IF(AND(AND(WEEKDAY(B507,2)&gt;=2,WEEKDAY(B507,2)&lt;=4),C507&gt;=TIME(17,0,0),C507&lt;TIME(18,0,0)),"A2",IF(AND(AND(WEEKDAY(B507,2)&gt;=2,WEEKDAY(B507,2)&lt;=4),C507&gt;=TIME(18,0,0),C507&lt;TIME(19,0,0)),"A3",IF(AND(AND(WEEKDAY(B507,2)&gt;=2,WEEKDAY(B507,2)&lt;=4),C507&gt;=TIME(22,0,0),C507&lt;TIME(22,45,0)),"B","Other")))))))</f>
        <v/>
      </c>
      <c r="F507" s="12" t="n"/>
      <c r="G507" s="12" t="n"/>
      <c r="H507" s="12" t="n"/>
      <c r="I507" s="12" t="n"/>
      <c r="J507" s="13" t="n"/>
      <c r="K507" s="13" t="n"/>
      <c r="L507" s="13" t="n"/>
      <c r="M507" s="13" t="n"/>
      <c r="N507" s="12" t="n"/>
      <c r="O507" s="12" t="n"/>
      <c r="P507" s="14">
        <f>IF(N507="","",IF(N507="SL",-1,K507/J507))</f>
        <v/>
      </c>
      <c r="Q507" s="14">
        <f>IF(N507="","",IF(OR(N507="SL",N507="TP0"),-1,L507/J507))</f>
        <v/>
      </c>
      <c r="R507" s="14">
        <f>IF(N507="","",IF(N507="TP2",M507/J507,-1))</f>
        <v/>
      </c>
      <c r="S507" s="14">
        <f>IF(N507="","",IF(N507="SL",-1,IF(N507="TP0",0.5*K507/J507,0.5*(K507+L507)/J507)))</f>
        <v/>
      </c>
      <c r="T507" s="14">
        <f>IF(N507="","",IF(N507="SL",-1,IF(N507="TP0",0.5*K507/J507-0.5,0.5*(K507+L507)/J507)))</f>
        <v/>
      </c>
      <c r="U507" s="15">
        <f>IF(P507="","",P507*J507/100*Config!$B$4)</f>
        <v/>
      </c>
      <c r="V507" s="15">
        <f>IF(Q507="","",Q507*J507/100*Config!$B$4)</f>
        <v/>
      </c>
      <c r="W507" s="15">
        <f>IF(R507="","",R507*J507/100*Config!$B$4)</f>
        <v/>
      </c>
      <c r="X507" s="15">
        <f>IF(S507="","",S507*J507/100*Config!$B$4)</f>
        <v/>
      </c>
      <c r="Y507" s="15">
        <f>IF(T507="","",T507*J507/100*Config!$B$4)</f>
        <v/>
      </c>
      <c r="Z507" s="15">
        <f>IF(U507="","",Config!$B$4 + SUM($U$2:U507))</f>
        <v/>
      </c>
      <c r="AA507" s="15">
        <f>IF(V507="","",Config!$B$4 + SUM($V$2:V507))</f>
        <v/>
      </c>
      <c r="AB507" s="15">
        <f>IF(W507="","",Config!$B$4 + SUM($W$2:W507))</f>
        <v/>
      </c>
      <c r="AC507" s="15">
        <f>IF(X507="","",Config!$B$4 + SUM($X$2:X507))</f>
        <v/>
      </c>
      <c r="AD507" s="15">
        <f>IF(Y507="","",Config!$B$4 + SUM($Y$2:Y507))</f>
        <v/>
      </c>
      <c r="AE507" s="15">
        <f>IF(P507="","",P507*J507/100*Config!$B$11)</f>
        <v/>
      </c>
      <c r="AF507" s="15">
        <f>IF(Q507="","",Q507*J507/100*Config!$B$11)</f>
        <v/>
      </c>
      <c r="AG507" s="15">
        <f>IF(R507="","",R507*J507/100*Config!$B$11)</f>
        <v/>
      </c>
      <c r="AH507" s="15">
        <f>IF(S507="","",S507*J507/100*Config!$B$11)</f>
        <v/>
      </c>
      <c r="AI507" s="15">
        <f>IF(T507="","",T507*J507/100*Config!$B$11)</f>
        <v/>
      </c>
      <c r="AJ507" s="15">
        <f>IF(AE507="","",Config!$B$9 + SUM($AE$2:AE507))</f>
        <v/>
      </c>
      <c r="AK507" s="15">
        <f>IF(AF507="","",Config!$B$9 + SUM($AF$2:AF507))</f>
        <v/>
      </c>
      <c r="AL507" s="15">
        <f>IF(AG507="","",Config!$B$9 + SUM($AG$2:AG507))</f>
        <v/>
      </c>
      <c r="AM507" s="15">
        <f>IF(AH507="","",Config!$B$9 + SUM($AH$2:AH507))</f>
        <v/>
      </c>
      <c r="AN507" s="15">
        <f>IF(AI507="","",Config!$B$9 + SUM($AI$2:AI507))</f>
        <v/>
      </c>
      <c r="AO507" s="16">
        <f>IF(P507="","",IF(P507&gt;0,1,0))</f>
        <v/>
      </c>
      <c r="AP507" s="16">
        <f>IF(Q507="","",IF(Q507&gt;0,1,0))</f>
        <v/>
      </c>
      <c r="AQ507" s="16">
        <f>IF(R507="","",IF(R507&gt;0,1,0))</f>
        <v/>
      </c>
      <c r="AR507" s="16">
        <f>IF(S507="","",IF(S507&gt;0,1,0))</f>
        <v/>
      </c>
      <c r="AS507" s="16">
        <f>IF(T507="","",IF(T507&gt;0,1,0))</f>
        <v/>
      </c>
      <c r="AT507" s="17">
        <f>IF(Z507="","",IF(AT506="",Z507,MAX(AT506,Z507)))</f>
        <v/>
      </c>
      <c r="AU507" s="17">
        <f>IF(AA507="","",IF(AU506="",AA507,MAX(AU506,AA507)))</f>
        <v/>
      </c>
      <c r="AV507" s="17">
        <f>IF(AB507="","",IF(AV506="",AB507,MAX(AV506,AB507)))</f>
        <v/>
      </c>
      <c r="AW507" s="17">
        <f>IF(AC507="","",IF(AW506="",AC507,MAX(AW506,AC507)))</f>
        <v/>
      </c>
      <c r="AX507" s="17">
        <f>IF(AD507="","",IF(AX506="",AD507,MAX(AX506,AD507)))</f>
        <v/>
      </c>
      <c r="AY507" s="17">
        <f>IF(Z507="","",AT507-Z507)</f>
        <v/>
      </c>
      <c r="AZ507" s="17">
        <f>IF(AA507="","",AU507-AA507)</f>
        <v/>
      </c>
      <c r="BA507" s="17">
        <f>IF(AB507="","",AV507-AB507)</f>
        <v/>
      </c>
      <c r="BB507" s="17">
        <f>IF(AC507="","",AW507-AC507)</f>
        <v/>
      </c>
      <c r="BC507" s="17">
        <f>IF(AD507="","",AX507-AD507)</f>
        <v/>
      </c>
      <c r="BD507" s="17">
        <f>IF(OR(AE507="",B507=""),"",SUMIFS($AE$2:AE507,$B$2:B507,B507))</f>
        <v/>
      </c>
      <c r="BE507" s="17">
        <f>IF(OR(AF507="",B507=""),"",SUMIFS($AF$2:AF507,$B$2:B507,B507))</f>
        <v/>
      </c>
      <c r="BF507" s="17">
        <f>IF(OR(AG507="",B507=""),"",SUMIFS($AG$2:AG507,$B$2:B507,B507))</f>
        <v/>
      </c>
      <c r="BG507" s="17">
        <f>IF(OR(AH507="",B507=""),"",SUMIFS($AH$2:AH507,$B$2:B507,B507))</f>
        <v/>
      </c>
      <c r="BH507" s="17">
        <f>IF(OR(AI507="",B507=""),"",SUMIFS($AI$2:AI507,$B$2:B507,B507))</f>
        <v/>
      </c>
      <c r="BI507" s="17">
        <f>IF(AJ507="","",IF(BI506="",AJ507,MAX(BI506,AJ507)))</f>
        <v/>
      </c>
      <c r="BJ507" s="17">
        <f>IF(AK507="","",IF(BJ506="",AK507,MAX(BJ506,AK507)))</f>
        <v/>
      </c>
      <c r="BK507" s="17">
        <f>IF(AL507="","",IF(BK506="",AL507,MAX(BK506,AL507)))</f>
        <v/>
      </c>
      <c r="BL507" s="17">
        <f>IF(AM507="","",IF(BL506="",AM507,MAX(BL506,AM507)))</f>
        <v/>
      </c>
      <c r="BM507" s="17">
        <f>IF(AN507="","",IF(BM506="",AN507,MAX(BM506,AN507)))</f>
        <v/>
      </c>
      <c r="BN507" s="17">
        <f>IF(AJ507="","",BI507-AJ507)</f>
        <v/>
      </c>
      <c r="BO507" s="17">
        <f>IF(AK507="","",BJ507-AK507)</f>
        <v/>
      </c>
      <c r="BP507" s="17">
        <f>IF(AL507="","",BK507-AL507)</f>
        <v/>
      </c>
      <c r="BQ507" s="17">
        <f>IF(AM507="","",BL507-AM507)</f>
        <v/>
      </c>
      <c r="BR507" s="17">
        <f>IF(AN507="","",BM507-AN507)</f>
        <v/>
      </c>
    </row>
    <row r="508">
      <c r="A508">
        <f>ROW()-1</f>
        <v/>
      </c>
      <c r="B508" s="9" t="n"/>
      <c r="C508" s="12" t="n"/>
      <c r="D508" s="11">
        <f>IF(B508="","",CHOOSE(WEEKDAY(B508,2),"Lu","Ma","Mi","Jo","Vi","Sa","Du"))</f>
        <v/>
      </c>
      <c r="E508" s="11">
        <f>IF(OR(B508="",C508=""),"",IF(OR(WEEKDAY(B508,2)=1,WEEKDAY(B508,2)=5),"D",IF(AND(C508&gt;=TIME(15,30,0),C508&lt;TIME(16,30,0)),"C",IF(AND(AND(WEEKDAY(B508,2)&gt;=2,WEEKDAY(B508,2)&lt;=4),C508&gt;=TIME(16,35,0),C508&lt;TIME(17,0,0)),"A1",IF(AND(AND(WEEKDAY(B508,2)&gt;=2,WEEKDAY(B508,2)&lt;=4),C508&gt;=TIME(17,0,0),C508&lt;TIME(18,0,0)),"A2",IF(AND(AND(WEEKDAY(B508,2)&gt;=2,WEEKDAY(B508,2)&lt;=4),C508&gt;=TIME(18,0,0),C508&lt;TIME(19,0,0)),"A3",IF(AND(AND(WEEKDAY(B508,2)&gt;=2,WEEKDAY(B508,2)&lt;=4),C508&gt;=TIME(22,0,0),C508&lt;TIME(22,45,0)),"B","Other")))))))</f>
        <v/>
      </c>
      <c r="F508" s="12" t="n"/>
      <c r="G508" s="12" t="n"/>
      <c r="H508" s="12" t="n"/>
      <c r="I508" s="12" t="n"/>
      <c r="J508" s="13" t="n"/>
      <c r="K508" s="13" t="n"/>
      <c r="L508" s="13" t="n"/>
      <c r="M508" s="13" t="n"/>
      <c r="N508" s="12" t="n"/>
      <c r="O508" s="12" t="n"/>
      <c r="P508" s="14">
        <f>IF(N508="","",IF(N508="SL",-1,K508/J508))</f>
        <v/>
      </c>
      <c r="Q508" s="14">
        <f>IF(N508="","",IF(OR(N508="SL",N508="TP0"),-1,L508/J508))</f>
        <v/>
      </c>
      <c r="R508" s="14">
        <f>IF(N508="","",IF(N508="TP2",M508/J508,-1))</f>
        <v/>
      </c>
      <c r="S508" s="14">
        <f>IF(N508="","",IF(N508="SL",-1,IF(N508="TP0",0.5*K508/J508,0.5*(K508+L508)/J508)))</f>
        <v/>
      </c>
      <c r="T508" s="14">
        <f>IF(N508="","",IF(N508="SL",-1,IF(N508="TP0",0.5*K508/J508-0.5,0.5*(K508+L508)/J508)))</f>
        <v/>
      </c>
      <c r="U508" s="15">
        <f>IF(P508="","",P508*J508/100*Config!$B$4)</f>
        <v/>
      </c>
      <c r="V508" s="15">
        <f>IF(Q508="","",Q508*J508/100*Config!$B$4)</f>
        <v/>
      </c>
      <c r="W508" s="15">
        <f>IF(R508="","",R508*J508/100*Config!$B$4)</f>
        <v/>
      </c>
      <c r="X508" s="15">
        <f>IF(S508="","",S508*J508/100*Config!$B$4)</f>
        <v/>
      </c>
      <c r="Y508" s="15">
        <f>IF(T508="","",T508*J508/100*Config!$B$4)</f>
        <v/>
      </c>
      <c r="Z508" s="15">
        <f>IF(U508="","",Config!$B$4 + SUM($U$2:U508))</f>
        <v/>
      </c>
      <c r="AA508" s="15">
        <f>IF(V508="","",Config!$B$4 + SUM($V$2:V508))</f>
        <v/>
      </c>
      <c r="AB508" s="15">
        <f>IF(W508="","",Config!$B$4 + SUM($W$2:W508))</f>
        <v/>
      </c>
      <c r="AC508" s="15">
        <f>IF(X508="","",Config!$B$4 + SUM($X$2:X508))</f>
        <v/>
      </c>
      <c r="AD508" s="15">
        <f>IF(Y508="","",Config!$B$4 + SUM($Y$2:Y508))</f>
        <v/>
      </c>
      <c r="AE508" s="15">
        <f>IF(P508="","",P508*J508/100*Config!$B$11)</f>
        <v/>
      </c>
      <c r="AF508" s="15">
        <f>IF(Q508="","",Q508*J508/100*Config!$B$11)</f>
        <v/>
      </c>
      <c r="AG508" s="15">
        <f>IF(R508="","",R508*J508/100*Config!$B$11)</f>
        <v/>
      </c>
      <c r="AH508" s="15">
        <f>IF(S508="","",S508*J508/100*Config!$B$11)</f>
        <v/>
      </c>
      <c r="AI508" s="15">
        <f>IF(T508="","",T508*J508/100*Config!$B$11)</f>
        <v/>
      </c>
      <c r="AJ508" s="15">
        <f>IF(AE508="","",Config!$B$9 + SUM($AE$2:AE508))</f>
        <v/>
      </c>
      <c r="AK508" s="15">
        <f>IF(AF508="","",Config!$B$9 + SUM($AF$2:AF508))</f>
        <v/>
      </c>
      <c r="AL508" s="15">
        <f>IF(AG508="","",Config!$B$9 + SUM($AG$2:AG508))</f>
        <v/>
      </c>
      <c r="AM508" s="15">
        <f>IF(AH508="","",Config!$B$9 + SUM($AH$2:AH508))</f>
        <v/>
      </c>
      <c r="AN508" s="15">
        <f>IF(AI508="","",Config!$B$9 + SUM($AI$2:AI508))</f>
        <v/>
      </c>
      <c r="AO508" s="16">
        <f>IF(P508="","",IF(P508&gt;0,1,0))</f>
        <v/>
      </c>
      <c r="AP508" s="16">
        <f>IF(Q508="","",IF(Q508&gt;0,1,0))</f>
        <v/>
      </c>
      <c r="AQ508" s="16">
        <f>IF(R508="","",IF(R508&gt;0,1,0))</f>
        <v/>
      </c>
      <c r="AR508" s="16">
        <f>IF(S508="","",IF(S508&gt;0,1,0))</f>
        <v/>
      </c>
      <c r="AS508" s="16">
        <f>IF(T508="","",IF(T508&gt;0,1,0))</f>
        <v/>
      </c>
      <c r="AT508" s="17">
        <f>IF(Z508="","",IF(AT507="",Z508,MAX(AT507,Z508)))</f>
        <v/>
      </c>
      <c r="AU508" s="17">
        <f>IF(AA508="","",IF(AU507="",AA508,MAX(AU507,AA508)))</f>
        <v/>
      </c>
      <c r="AV508" s="17">
        <f>IF(AB508="","",IF(AV507="",AB508,MAX(AV507,AB508)))</f>
        <v/>
      </c>
      <c r="AW508" s="17">
        <f>IF(AC508="","",IF(AW507="",AC508,MAX(AW507,AC508)))</f>
        <v/>
      </c>
      <c r="AX508" s="17">
        <f>IF(AD508="","",IF(AX507="",AD508,MAX(AX507,AD508)))</f>
        <v/>
      </c>
      <c r="AY508" s="17">
        <f>IF(Z508="","",AT508-Z508)</f>
        <v/>
      </c>
      <c r="AZ508" s="17">
        <f>IF(AA508="","",AU508-AA508)</f>
        <v/>
      </c>
      <c r="BA508" s="17">
        <f>IF(AB508="","",AV508-AB508)</f>
        <v/>
      </c>
      <c r="BB508" s="17">
        <f>IF(AC508="","",AW508-AC508)</f>
        <v/>
      </c>
      <c r="BC508" s="17">
        <f>IF(AD508="","",AX508-AD508)</f>
        <v/>
      </c>
      <c r="BD508" s="17">
        <f>IF(OR(AE508="",B508=""),"",SUMIFS($AE$2:AE508,$B$2:B508,B508))</f>
        <v/>
      </c>
      <c r="BE508" s="17">
        <f>IF(OR(AF508="",B508=""),"",SUMIFS($AF$2:AF508,$B$2:B508,B508))</f>
        <v/>
      </c>
      <c r="BF508" s="17">
        <f>IF(OR(AG508="",B508=""),"",SUMIFS($AG$2:AG508,$B$2:B508,B508))</f>
        <v/>
      </c>
      <c r="BG508" s="17">
        <f>IF(OR(AH508="",B508=""),"",SUMIFS($AH$2:AH508,$B$2:B508,B508))</f>
        <v/>
      </c>
      <c r="BH508" s="17">
        <f>IF(OR(AI508="",B508=""),"",SUMIFS($AI$2:AI508,$B$2:B508,B508))</f>
        <v/>
      </c>
      <c r="BI508" s="17">
        <f>IF(AJ508="","",IF(BI507="",AJ508,MAX(BI507,AJ508)))</f>
        <v/>
      </c>
      <c r="BJ508" s="17">
        <f>IF(AK508="","",IF(BJ507="",AK508,MAX(BJ507,AK508)))</f>
        <v/>
      </c>
      <c r="BK508" s="17">
        <f>IF(AL508="","",IF(BK507="",AL508,MAX(BK507,AL508)))</f>
        <v/>
      </c>
      <c r="BL508" s="17">
        <f>IF(AM508="","",IF(BL507="",AM508,MAX(BL507,AM508)))</f>
        <v/>
      </c>
      <c r="BM508" s="17">
        <f>IF(AN508="","",IF(BM507="",AN508,MAX(BM507,AN508)))</f>
        <v/>
      </c>
      <c r="BN508" s="17">
        <f>IF(AJ508="","",BI508-AJ508)</f>
        <v/>
      </c>
      <c r="BO508" s="17">
        <f>IF(AK508="","",BJ508-AK508)</f>
        <v/>
      </c>
      <c r="BP508" s="17">
        <f>IF(AL508="","",BK508-AL508)</f>
        <v/>
      </c>
      <c r="BQ508" s="17">
        <f>IF(AM508="","",BL508-AM508)</f>
        <v/>
      </c>
      <c r="BR508" s="17">
        <f>IF(AN508="","",BM508-AN508)</f>
        <v/>
      </c>
    </row>
    <row r="509">
      <c r="A509">
        <f>ROW()-1</f>
        <v/>
      </c>
      <c r="B509" s="9" t="n"/>
      <c r="C509" s="12" t="n"/>
      <c r="D509" s="11">
        <f>IF(B509="","",CHOOSE(WEEKDAY(B509,2),"Lu","Ma","Mi","Jo","Vi","Sa","Du"))</f>
        <v/>
      </c>
      <c r="E509" s="11">
        <f>IF(OR(B509="",C509=""),"",IF(OR(WEEKDAY(B509,2)=1,WEEKDAY(B509,2)=5),"D",IF(AND(C509&gt;=TIME(15,30,0),C509&lt;TIME(16,30,0)),"C",IF(AND(AND(WEEKDAY(B509,2)&gt;=2,WEEKDAY(B509,2)&lt;=4),C509&gt;=TIME(16,35,0),C509&lt;TIME(17,0,0)),"A1",IF(AND(AND(WEEKDAY(B509,2)&gt;=2,WEEKDAY(B509,2)&lt;=4),C509&gt;=TIME(17,0,0),C509&lt;TIME(18,0,0)),"A2",IF(AND(AND(WEEKDAY(B509,2)&gt;=2,WEEKDAY(B509,2)&lt;=4),C509&gt;=TIME(18,0,0),C509&lt;TIME(19,0,0)),"A3",IF(AND(AND(WEEKDAY(B509,2)&gt;=2,WEEKDAY(B509,2)&lt;=4),C509&gt;=TIME(22,0,0),C509&lt;TIME(22,45,0)),"B","Other")))))))</f>
        <v/>
      </c>
      <c r="F509" s="12" t="n"/>
      <c r="G509" s="12" t="n"/>
      <c r="H509" s="12" t="n"/>
      <c r="I509" s="12" t="n"/>
      <c r="J509" s="13" t="n"/>
      <c r="K509" s="13" t="n"/>
      <c r="L509" s="13" t="n"/>
      <c r="M509" s="13" t="n"/>
      <c r="N509" s="12" t="n"/>
      <c r="O509" s="12" t="n"/>
      <c r="P509" s="14">
        <f>IF(N509="","",IF(N509="SL",-1,K509/J509))</f>
        <v/>
      </c>
      <c r="Q509" s="14">
        <f>IF(N509="","",IF(OR(N509="SL",N509="TP0"),-1,L509/J509))</f>
        <v/>
      </c>
      <c r="R509" s="14">
        <f>IF(N509="","",IF(N509="TP2",M509/J509,-1))</f>
        <v/>
      </c>
      <c r="S509" s="14">
        <f>IF(N509="","",IF(N509="SL",-1,IF(N509="TP0",0.5*K509/J509,0.5*(K509+L509)/J509)))</f>
        <v/>
      </c>
      <c r="T509" s="14">
        <f>IF(N509="","",IF(N509="SL",-1,IF(N509="TP0",0.5*K509/J509-0.5,0.5*(K509+L509)/J509)))</f>
        <v/>
      </c>
      <c r="U509" s="15">
        <f>IF(P509="","",P509*J509/100*Config!$B$4)</f>
        <v/>
      </c>
      <c r="V509" s="15">
        <f>IF(Q509="","",Q509*J509/100*Config!$B$4)</f>
        <v/>
      </c>
      <c r="W509" s="15">
        <f>IF(R509="","",R509*J509/100*Config!$B$4)</f>
        <v/>
      </c>
      <c r="X509" s="15">
        <f>IF(S509="","",S509*J509/100*Config!$B$4)</f>
        <v/>
      </c>
      <c r="Y509" s="15">
        <f>IF(T509="","",T509*J509/100*Config!$B$4)</f>
        <v/>
      </c>
      <c r="Z509" s="15">
        <f>IF(U509="","",Config!$B$4 + SUM($U$2:U509))</f>
        <v/>
      </c>
      <c r="AA509" s="15">
        <f>IF(V509="","",Config!$B$4 + SUM($V$2:V509))</f>
        <v/>
      </c>
      <c r="AB509" s="15">
        <f>IF(W509="","",Config!$B$4 + SUM($W$2:W509))</f>
        <v/>
      </c>
      <c r="AC509" s="15">
        <f>IF(X509="","",Config!$B$4 + SUM($X$2:X509))</f>
        <v/>
      </c>
      <c r="AD509" s="15">
        <f>IF(Y509="","",Config!$B$4 + SUM($Y$2:Y509))</f>
        <v/>
      </c>
      <c r="AE509" s="15">
        <f>IF(P509="","",P509*J509/100*Config!$B$11)</f>
        <v/>
      </c>
      <c r="AF509" s="15">
        <f>IF(Q509="","",Q509*J509/100*Config!$B$11)</f>
        <v/>
      </c>
      <c r="AG509" s="15">
        <f>IF(R509="","",R509*J509/100*Config!$B$11)</f>
        <v/>
      </c>
      <c r="AH509" s="15">
        <f>IF(S509="","",S509*J509/100*Config!$B$11)</f>
        <v/>
      </c>
      <c r="AI509" s="15">
        <f>IF(T509="","",T509*J509/100*Config!$B$11)</f>
        <v/>
      </c>
      <c r="AJ509" s="15">
        <f>IF(AE509="","",Config!$B$9 + SUM($AE$2:AE509))</f>
        <v/>
      </c>
      <c r="AK509" s="15">
        <f>IF(AF509="","",Config!$B$9 + SUM($AF$2:AF509))</f>
        <v/>
      </c>
      <c r="AL509" s="15">
        <f>IF(AG509="","",Config!$B$9 + SUM($AG$2:AG509))</f>
        <v/>
      </c>
      <c r="AM509" s="15">
        <f>IF(AH509="","",Config!$B$9 + SUM($AH$2:AH509))</f>
        <v/>
      </c>
      <c r="AN509" s="15">
        <f>IF(AI509="","",Config!$B$9 + SUM($AI$2:AI509))</f>
        <v/>
      </c>
      <c r="AO509" s="16">
        <f>IF(P509="","",IF(P509&gt;0,1,0))</f>
        <v/>
      </c>
      <c r="AP509" s="16">
        <f>IF(Q509="","",IF(Q509&gt;0,1,0))</f>
        <v/>
      </c>
      <c r="AQ509" s="16">
        <f>IF(R509="","",IF(R509&gt;0,1,0))</f>
        <v/>
      </c>
      <c r="AR509" s="16">
        <f>IF(S509="","",IF(S509&gt;0,1,0))</f>
        <v/>
      </c>
      <c r="AS509" s="16">
        <f>IF(T509="","",IF(T509&gt;0,1,0))</f>
        <v/>
      </c>
      <c r="AT509" s="17">
        <f>IF(Z509="","",IF(AT508="",Z509,MAX(AT508,Z509)))</f>
        <v/>
      </c>
      <c r="AU509" s="17">
        <f>IF(AA509="","",IF(AU508="",AA509,MAX(AU508,AA509)))</f>
        <v/>
      </c>
      <c r="AV509" s="17">
        <f>IF(AB509="","",IF(AV508="",AB509,MAX(AV508,AB509)))</f>
        <v/>
      </c>
      <c r="AW509" s="17">
        <f>IF(AC509="","",IF(AW508="",AC509,MAX(AW508,AC509)))</f>
        <v/>
      </c>
      <c r="AX509" s="17">
        <f>IF(AD509="","",IF(AX508="",AD509,MAX(AX508,AD509)))</f>
        <v/>
      </c>
      <c r="AY509" s="17">
        <f>IF(Z509="","",AT509-Z509)</f>
        <v/>
      </c>
      <c r="AZ509" s="17">
        <f>IF(AA509="","",AU509-AA509)</f>
        <v/>
      </c>
      <c r="BA509" s="17">
        <f>IF(AB509="","",AV509-AB509)</f>
        <v/>
      </c>
      <c r="BB509" s="17">
        <f>IF(AC509="","",AW509-AC509)</f>
        <v/>
      </c>
      <c r="BC509" s="17">
        <f>IF(AD509="","",AX509-AD509)</f>
        <v/>
      </c>
      <c r="BD509" s="17">
        <f>IF(OR(AE509="",B509=""),"",SUMIFS($AE$2:AE509,$B$2:B509,B509))</f>
        <v/>
      </c>
      <c r="BE509" s="17">
        <f>IF(OR(AF509="",B509=""),"",SUMIFS($AF$2:AF509,$B$2:B509,B509))</f>
        <v/>
      </c>
      <c r="BF509" s="17">
        <f>IF(OR(AG509="",B509=""),"",SUMIFS($AG$2:AG509,$B$2:B509,B509))</f>
        <v/>
      </c>
      <c r="BG509" s="17">
        <f>IF(OR(AH509="",B509=""),"",SUMIFS($AH$2:AH509,$B$2:B509,B509))</f>
        <v/>
      </c>
      <c r="BH509" s="17">
        <f>IF(OR(AI509="",B509=""),"",SUMIFS($AI$2:AI509,$B$2:B509,B509))</f>
        <v/>
      </c>
      <c r="BI509" s="17">
        <f>IF(AJ509="","",IF(BI508="",AJ509,MAX(BI508,AJ509)))</f>
        <v/>
      </c>
      <c r="BJ509" s="17">
        <f>IF(AK509="","",IF(BJ508="",AK509,MAX(BJ508,AK509)))</f>
        <v/>
      </c>
      <c r="BK509" s="17">
        <f>IF(AL509="","",IF(BK508="",AL509,MAX(BK508,AL509)))</f>
        <v/>
      </c>
      <c r="BL509" s="17">
        <f>IF(AM509="","",IF(BL508="",AM509,MAX(BL508,AM509)))</f>
        <v/>
      </c>
      <c r="BM509" s="17">
        <f>IF(AN509="","",IF(BM508="",AN509,MAX(BM508,AN509)))</f>
        <v/>
      </c>
      <c r="BN509" s="17">
        <f>IF(AJ509="","",BI509-AJ509)</f>
        <v/>
      </c>
      <c r="BO509" s="17">
        <f>IF(AK509="","",BJ509-AK509)</f>
        <v/>
      </c>
      <c r="BP509" s="17">
        <f>IF(AL509="","",BK509-AL509)</f>
        <v/>
      </c>
      <c r="BQ509" s="17">
        <f>IF(AM509="","",BL509-AM509)</f>
        <v/>
      </c>
      <c r="BR509" s="17">
        <f>IF(AN509="","",BM509-AN509)</f>
        <v/>
      </c>
    </row>
    <row r="510">
      <c r="A510">
        <f>ROW()-1</f>
        <v/>
      </c>
      <c r="B510" s="9" t="n"/>
      <c r="C510" s="12" t="n"/>
      <c r="D510" s="11">
        <f>IF(B510="","",CHOOSE(WEEKDAY(B510,2),"Lu","Ma","Mi","Jo","Vi","Sa","Du"))</f>
        <v/>
      </c>
      <c r="E510" s="11">
        <f>IF(OR(B510="",C510=""),"",IF(OR(WEEKDAY(B510,2)=1,WEEKDAY(B510,2)=5),"D",IF(AND(C510&gt;=TIME(15,30,0),C510&lt;TIME(16,30,0)),"C",IF(AND(AND(WEEKDAY(B510,2)&gt;=2,WEEKDAY(B510,2)&lt;=4),C510&gt;=TIME(16,35,0),C510&lt;TIME(17,0,0)),"A1",IF(AND(AND(WEEKDAY(B510,2)&gt;=2,WEEKDAY(B510,2)&lt;=4),C510&gt;=TIME(17,0,0),C510&lt;TIME(18,0,0)),"A2",IF(AND(AND(WEEKDAY(B510,2)&gt;=2,WEEKDAY(B510,2)&lt;=4),C510&gt;=TIME(18,0,0),C510&lt;TIME(19,0,0)),"A3",IF(AND(AND(WEEKDAY(B510,2)&gt;=2,WEEKDAY(B510,2)&lt;=4),C510&gt;=TIME(22,0,0),C510&lt;TIME(22,45,0)),"B","Other")))))))</f>
        <v/>
      </c>
      <c r="F510" s="12" t="n"/>
      <c r="G510" s="12" t="n"/>
      <c r="H510" s="12" t="n"/>
      <c r="I510" s="12" t="n"/>
      <c r="J510" s="13" t="n"/>
      <c r="K510" s="13" t="n"/>
      <c r="L510" s="13" t="n"/>
      <c r="M510" s="13" t="n"/>
      <c r="N510" s="12" t="n"/>
      <c r="O510" s="12" t="n"/>
      <c r="P510" s="14">
        <f>IF(N510="","",IF(N510="SL",-1,K510/J510))</f>
        <v/>
      </c>
      <c r="Q510" s="14">
        <f>IF(N510="","",IF(OR(N510="SL",N510="TP0"),-1,L510/J510))</f>
        <v/>
      </c>
      <c r="R510" s="14">
        <f>IF(N510="","",IF(N510="TP2",M510/J510,-1))</f>
        <v/>
      </c>
      <c r="S510" s="14">
        <f>IF(N510="","",IF(N510="SL",-1,IF(N510="TP0",0.5*K510/J510,0.5*(K510+L510)/J510)))</f>
        <v/>
      </c>
      <c r="T510" s="14">
        <f>IF(N510="","",IF(N510="SL",-1,IF(N510="TP0",0.5*K510/J510-0.5,0.5*(K510+L510)/J510)))</f>
        <v/>
      </c>
      <c r="U510" s="15">
        <f>IF(P510="","",P510*J510/100*Config!$B$4)</f>
        <v/>
      </c>
      <c r="V510" s="15">
        <f>IF(Q510="","",Q510*J510/100*Config!$B$4)</f>
        <v/>
      </c>
      <c r="W510" s="15">
        <f>IF(R510="","",R510*J510/100*Config!$B$4)</f>
        <v/>
      </c>
      <c r="X510" s="15">
        <f>IF(S510="","",S510*J510/100*Config!$B$4)</f>
        <v/>
      </c>
      <c r="Y510" s="15">
        <f>IF(T510="","",T510*J510/100*Config!$B$4)</f>
        <v/>
      </c>
      <c r="Z510" s="15">
        <f>IF(U510="","",Config!$B$4 + SUM($U$2:U510))</f>
        <v/>
      </c>
      <c r="AA510" s="15">
        <f>IF(V510="","",Config!$B$4 + SUM($V$2:V510))</f>
        <v/>
      </c>
      <c r="AB510" s="15">
        <f>IF(W510="","",Config!$B$4 + SUM($W$2:W510))</f>
        <v/>
      </c>
      <c r="AC510" s="15">
        <f>IF(X510="","",Config!$B$4 + SUM($X$2:X510))</f>
        <v/>
      </c>
      <c r="AD510" s="15">
        <f>IF(Y510="","",Config!$B$4 + SUM($Y$2:Y510))</f>
        <v/>
      </c>
      <c r="AE510" s="15">
        <f>IF(P510="","",P510*J510/100*Config!$B$11)</f>
        <v/>
      </c>
      <c r="AF510" s="15">
        <f>IF(Q510="","",Q510*J510/100*Config!$B$11)</f>
        <v/>
      </c>
      <c r="AG510" s="15">
        <f>IF(R510="","",R510*J510/100*Config!$B$11)</f>
        <v/>
      </c>
      <c r="AH510" s="15">
        <f>IF(S510="","",S510*J510/100*Config!$B$11)</f>
        <v/>
      </c>
      <c r="AI510" s="15">
        <f>IF(T510="","",T510*J510/100*Config!$B$11)</f>
        <v/>
      </c>
      <c r="AJ510" s="15">
        <f>IF(AE510="","",Config!$B$9 + SUM($AE$2:AE510))</f>
        <v/>
      </c>
      <c r="AK510" s="15">
        <f>IF(AF510="","",Config!$B$9 + SUM($AF$2:AF510))</f>
        <v/>
      </c>
      <c r="AL510" s="15">
        <f>IF(AG510="","",Config!$B$9 + SUM($AG$2:AG510))</f>
        <v/>
      </c>
      <c r="AM510" s="15">
        <f>IF(AH510="","",Config!$B$9 + SUM($AH$2:AH510))</f>
        <v/>
      </c>
      <c r="AN510" s="15">
        <f>IF(AI510="","",Config!$B$9 + SUM($AI$2:AI510))</f>
        <v/>
      </c>
      <c r="AO510" s="16">
        <f>IF(P510="","",IF(P510&gt;0,1,0))</f>
        <v/>
      </c>
      <c r="AP510" s="16">
        <f>IF(Q510="","",IF(Q510&gt;0,1,0))</f>
        <v/>
      </c>
      <c r="AQ510" s="16">
        <f>IF(R510="","",IF(R510&gt;0,1,0))</f>
        <v/>
      </c>
      <c r="AR510" s="16">
        <f>IF(S510="","",IF(S510&gt;0,1,0))</f>
        <v/>
      </c>
      <c r="AS510" s="16">
        <f>IF(T510="","",IF(T510&gt;0,1,0))</f>
        <v/>
      </c>
      <c r="AT510" s="17">
        <f>IF(Z510="","",IF(AT509="",Z510,MAX(AT509,Z510)))</f>
        <v/>
      </c>
      <c r="AU510" s="17">
        <f>IF(AA510="","",IF(AU509="",AA510,MAX(AU509,AA510)))</f>
        <v/>
      </c>
      <c r="AV510" s="17">
        <f>IF(AB510="","",IF(AV509="",AB510,MAX(AV509,AB510)))</f>
        <v/>
      </c>
      <c r="AW510" s="17">
        <f>IF(AC510="","",IF(AW509="",AC510,MAX(AW509,AC510)))</f>
        <v/>
      </c>
      <c r="AX510" s="17">
        <f>IF(AD510="","",IF(AX509="",AD510,MAX(AX509,AD510)))</f>
        <v/>
      </c>
      <c r="AY510" s="17">
        <f>IF(Z510="","",AT510-Z510)</f>
        <v/>
      </c>
      <c r="AZ510" s="17">
        <f>IF(AA510="","",AU510-AA510)</f>
        <v/>
      </c>
      <c r="BA510" s="17">
        <f>IF(AB510="","",AV510-AB510)</f>
        <v/>
      </c>
      <c r="BB510" s="17">
        <f>IF(AC510="","",AW510-AC510)</f>
        <v/>
      </c>
      <c r="BC510" s="17">
        <f>IF(AD510="","",AX510-AD510)</f>
        <v/>
      </c>
      <c r="BD510" s="17">
        <f>IF(OR(AE510="",B510=""),"",SUMIFS($AE$2:AE510,$B$2:B510,B510))</f>
        <v/>
      </c>
      <c r="BE510" s="17">
        <f>IF(OR(AF510="",B510=""),"",SUMIFS($AF$2:AF510,$B$2:B510,B510))</f>
        <v/>
      </c>
      <c r="BF510" s="17">
        <f>IF(OR(AG510="",B510=""),"",SUMIFS($AG$2:AG510,$B$2:B510,B510))</f>
        <v/>
      </c>
      <c r="BG510" s="17">
        <f>IF(OR(AH510="",B510=""),"",SUMIFS($AH$2:AH510,$B$2:B510,B510))</f>
        <v/>
      </c>
      <c r="BH510" s="17">
        <f>IF(OR(AI510="",B510=""),"",SUMIFS($AI$2:AI510,$B$2:B510,B510))</f>
        <v/>
      </c>
      <c r="BI510" s="17">
        <f>IF(AJ510="","",IF(BI509="",AJ510,MAX(BI509,AJ510)))</f>
        <v/>
      </c>
      <c r="BJ510" s="17">
        <f>IF(AK510="","",IF(BJ509="",AK510,MAX(BJ509,AK510)))</f>
        <v/>
      </c>
      <c r="BK510" s="17">
        <f>IF(AL510="","",IF(BK509="",AL510,MAX(BK509,AL510)))</f>
        <v/>
      </c>
      <c r="BL510" s="17">
        <f>IF(AM510="","",IF(BL509="",AM510,MAX(BL509,AM510)))</f>
        <v/>
      </c>
      <c r="BM510" s="17">
        <f>IF(AN510="","",IF(BM509="",AN510,MAX(BM509,AN510)))</f>
        <v/>
      </c>
      <c r="BN510" s="17">
        <f>IF(AJ510="","",BI510-AJ510)</f>
        <v/>
      </c>
      <c r="BO510" s="17">
        <f>IF(AK510="","",BJ510-AK510)</f>
        <v/>
      </c>
      <c r="BP510" s="17">
        <f>IF(AL510="","",BK510-AL510)</f>
        <v/>
      </c>
      <c r="BQ510" s="17">
        <f>IF(AM510="","",BL510-AM510)</f>
        <v/>
      </c>
      <c r="BR510" s="17">
        <f>IF(AN510="","",BM510-AN510)</f>
        <v/>
      </c>
    </row>
    <row r="511">
      <c r="A511">
        <f>ROW()-1</f>
        <v/>
      </c>
      <c r="B511" s="9" t="n"/>
      <c r="C511" s="12" t="n"/>
      <c r="D511" s="11">
        <f>IF(B511="","",CHOOSE(WEEKDAY(B511,2),"Lu","Ma","Mi","Jo","Vi","Sa","Du"))</f>
        <v/>
      </c>
      <c r="E511" s="11">
        <f>IF(OR(B511="",C511=""),"",IF(OR(WEEKDAY(B511,2)=1,WEEKDAY(B511,2)=5),"D",IF(AND(C511&gt;=TIME(15,30,0),C511&lt;TIME(16,30,0)),"C",IF(AND(AND(WEEKDAY(B511,2)&gt;=2,WEEKDAY(B511,2)&lt;=4),C511&gt;=TIME(16,35,0),C511&lt;TIME(17,0,0)),"A1",IF(AND(AND(WEEKDAY(B511,2)&gt;=2,WEEKDAY(B511,2)&lt;=4),C511&gt;=TIME(17,0,0),C511&lt;TIME(18,0,0)),"A2",IF(AND(AND(WEEKDAY(B511,2)&gt;=2,WEEKDAY(B511,2)&lt;=4),C511&gt;=TIME(18,0,0),C511&lt;TIME(19,0,0)),"A3",IF(AND(AND(WEEKDAY(B511,2)&gt;=2,WEEKDAY(B511,2)&lt;=4),C511&gt;=TIME(22,0,0),C511&lt;TIME(22,45,0)),"B","Other")))))))</f>
        <v/>
      </c>
      <c r="F511" s="12" t="n"/>
      <c r="G511" s="12" t="n"/>
      <c r="H511" s="12" t="n"/>
      <c r="I511" s="12" t="n"/>
      <c r="J511" s="13" t="n"/>
      <c r="K511" s="13" t="n"/>
      <c r="L511" s="13" t="n"/>
      <c r="M511" s="13" t="n"/>
      <c r="N511" s="12" t="n"/>
      <c r="O511" s="12" t="n"/>
      <c r="P511" s="14">
        <f>IF(N511="","",IF(N511="SL",-1,K511/J511))</f>
        <v/>
      </c>
      <c r="Q511" s="14">
        <f>IF(N511="","",IF(OR(N511="SL",N511="TP0"),-1,L511/J511))</f>
        <v/>
      </c>
      <c r="R511" s="14">
        <f>IF(N511="","",IF(N511="TP2",M511/J511,-1))</f>
        <v/>
      </c>
      <c r="S511" s="14">
        <f>IF(N511="","",IF(N511="SL",-1,IF(N511="TP0",0.5*K511/J511,0.5*(K511+L511)/J511)))</f>
        <v/>
      </c>
      <c r="T511" s="14">
        <f>IF(N511="","",IF(N511="SL",-1,IF(N511="TP0",0.5*K511/J511-0.5,0.5*(K511+L511)/J511)))</f>
        <v/>
      </c>
      <c r="U511" s="15">
        <f>IF(P511="","",P511*J511/100*Config!$B$4)</f>
        <v/>
      </c>
      <c r="V511" s="15">
        <f>IF(Q511="","",Q511*J511/100*Config!$B$4)</f>
        <v/>
      </c>
      <c r="W511" s="15">
        <f>IF(R511="","",R511*J511/100*Config!$B$4)</f>
        <v/>
      </c>
      <c r="X511" s="15">
        <f>IF(S511="","",S511*J511/100*Config!$B$4)</f>
        <v/>
      </c>
      <c r="Y511" s="15">
        <f>IF(T511="","",T511*J511/100*Config!$B$4)</f>
        <v/>
      </c>
      <c r="Z511" s="15">
        <f>IF(U511="","",Config!$B$4 + SUM($U$2:U511))</f>
        <v/>
      </c>
      <c r="AA511" s="15">
        <f>IF(V511="","",Config!$B$4 + SUM($V$2:V511))</f>
        <v/>
      </c>
      <c r="AB511" s="15">
        <f>IF(W511="","",Config!$B$4 + SUM($W$2:W511))</f>
        <v/>
      </c>
      <c r="AC511" s="15">
        <f>IF(X511="","",Config!$B$4 + SUM($X$2:X511))</f>
        <v/>
      </c>
      <c r="AD511" s="15">
        <f>IF(Y511="","",Config!$B$4 + SUM($Y$2:Y511))</f>
        <v/>
      </c>
      <c r="AE511" s="15">
        <f>IF(P511="","",P511*J511/100*Config!$B$11)</f>
        <v/>
      </c>
      <c r="AF511" s="15">
        <f>IF(Q511="","",Q511*J511/100*Config!$B$11)</f>
        <v/>
      </c>
      <c r="AG511" s="15">
        <f>IF(R511="","",R511*J511/100*Config!$B$11)</f>
        <v/>
      </c>
      <c r="AH511" s="15">
        <f>IF(S511="","",S511*J511/100*Config!$B$11)</f>
        <v/>
      </c>
      <c r="AI511" s="15">
        <f>IF(T511="","",T511*J511/100*Config!$B$11)</f>
        <v/>
      </c>
      <c r="AJ511" s="15">
        <f>IF(AE511="","",Config!$B$9 + SUM($AE$2:AE511))</f>
        <v/>
      </c>
      <c r="AK511" s="15">
        <f>IF(AF511="","",Config!$B$9 + SUM($AF$2:AF511))</f>
        <v/>
      </c>
      <c r="AL511" s="15">
        <f>IF(AG511="","",Config!$B$9 + SUM($AG$2:AG511))</f>
        <v/>
      </c>
      <c r="AM511" s="15">
        <f>IF(AH511="","",Config!$B$9 + SUM($AH$2:AH511))</f>
        <v/>
      </c>
      <c r="AN511" s="15">
        <f>IF(AI511="","",Config!$B$9 + SUM($AI$2:AI511))</f>
        <v/>
      </c>
      <c r="AO511" s="16">
        <f>IF(P511="","",IF(P511&gt;0,1,0))</f>
        <v/>
      </c>
      <c r="AP511" s="16">
        <f>IF(Q511="","",IF(Q511&gt;0,1,0))</f>
        <v/>
      </c>
      <c r="AQ511" s="16">
        <f>IF(R511="","",IF(R511&gt;0,1,0))</f>
        <v/>
      </c>
      <c r="AR511" s="16">
        <f>IF(S511="","",IF(S511&gt;0,1,0))</f>
        <v/>
      </c>
      <c r="AS511" s="16">
        <f>IF(T511="","",IF(T511&gt;0,1,0))</f>
        <v/>
      </c>
      <c r="AT511" s="17">
        <f>IF(Z511="","",IF(AT510="",Z511,MAX(AT510,Z511)))</f>
        <v/>
      </c>
      <c r="AU511" s="17">
        <f>IF(AA511="","",IF(AU510="",AA511,MAX(AU510,AA511)))</f>
        <v/>
      </c>
      <c r="AV511" s="17">
        <f>IF(AB511="","",IF(AV510="",AB511,MAX(AV510,AB511)))</f>
        <v/>
      </c>
      <c r="AW511" s="17">
        <f>IF(AC511="","",IF(AW510="",AC511,MAX(AW510,AC511)))</f>
        <v/>
      </c>
      <c r="AX511" s="17">
        <f>IF(AD511="","",IF(AX510="",AD511,MAX(AX510,AD511)))</f>
        <v/>
      </c>
      <c r="AY511" s="17">
        <f>IF(Z511="","",AT511-Z511)</f>
        <v/>
      </c>
      <c r="AZ511" s="17">
        <f>IF(AA511="","",AU511-AA511)</f>
        <v/>
      </c>
      <c r="BA511" s="17">
        <f>IF(AB511="","",AV511-AB511)</f>
        <v/>
      </c>
      <c r="BB511" s="17">
        <f>IF(AC511="","",AW511-AC511)</f>
        <v/>
      </c>
      <c r="BC511" s="17">
        <f>IF(AD511="","",AX511-AD511)</f>
        <v/>
      </c>
      <c r="BD511" s="17">
        <f>IF(OR(AE511="",B511=""),"",SUMIFS($AE$2:AE511,$B$2:B511,B511))</f>
        <v/>
      </c>
      <c r="BE511" s="17">
        <f>IF(OR(AF511="",B511=""),"",SUMIFS($AF$2:AF511,$B$2:B511,B511))</f>
        <v/>
      </c>
      <c r="BF511" s="17">
        <f>IF(OR(AG511="",B511=""),"",SUMIFS($AG$2:AG511,$B$2:B511,B511))</f>
        <v/>
      </c>
      <c r="BG511" s="17">
        <f>IF(OR(AH511="",B511=""),"",SUMIFS($AH$2:AH511,$B$2:B511,B511))</f>
        <v/>
      </c>
      <c r="BH511" s="17">
        <f>IF(OR(AI511="",B511=""),"",SUMIFS($AI$2:AI511,$B$2:B511,B511))</f>
        <v/>
      </c>
      <c r="BI511" s="17">
        <f>IF(AJ511="","",IF(BI510="",AJ511,MAX(BI510,AJ511)))</f>
        <v/>
      </c>
      <c r="BJ511" s="17">
        <f>IF(AK511="","",IF(BJ510="",AK511,MAX(BJ510,AK511)))</f>
        <v/>
      </c>
      <c r="BK511" s="17">
        <f>IF(AL511="","",IF(BK510="",AL511,MAX(BK510,AL511)))</f>
        <v/>
      </c>
      <c r="BL511" s="17">
        <f>IF(AM511="","",IF(BL510="",AM511,MAX(BL510,AM511)))</f>
        <v/>
      </c>
      <c r="BM511" s="17">
        <f>IF(AN511="","",IF(BM510="",AN511,MAX(BM510,AN511)))</f>
        <v/>
      </c>
      <c r="BN511" s="17">
        <f>IF(AJ511="","",BI511-AJ511)</f>
        <v/>
      </c>
      <c r="BO511" s="17">
        <f>IF(AK511="","",BJ511-AK511)</f>
        <v/>
      </c>
      <c r="BP511" s="17">
        <f>IF(AL511="","",BK511-AL511)</f>
        <v/>
      </c>
      <c r="BQ511" s="17">
        <f>IF(AM511="","",BL511-AM511)</f>
        <v/>
      </c>
      <c r="BR511" s="17">
        <f>IF(AN511="","",BM511-AN511)</f>
        <v/>
      </c>
    </row>
    <row r="512">
      <c r="A512">
        <f>ROW()-1</f>
        <v/>
      </c>
      <c r="B512" s="9" t="n"/>
      <c r="C512" s="12" t="n"/>
      <c r="D512" s="11">
        <f>IF(B512="","",CHOOSE(WEEKDAY(B512,2),"Lu","Ma","Mi","Jo","Vi","Sa","Du"))</f>
        <v/>
      </c>
      <c r="E512" s="11">
        <f>IF(OR(B512="",C512=""),"",IF(OR(WEEKDAY(B512,2)=1,WEEKDAY(B512,2)=5),"D",IF(AND(C512&gt;=TIME(15,30,0),C512&lt;TIME(16,30,0)),"C",IF(AND(AND(WEEKDAY(B512,2)&gt;=2,WEEKDAY(B512,2)&lt;=4),C512&gt;=TIME(16,35,0),C512&lt;TIME(17,0,0)),"A1",IF(AND(AND(WEEKDAY(B512,2)&gt;=2,WEEKDAY(B512,2)&lt;=4),C512&gt;=TIME(17,0,0),C512&lt;TIME(18,0,0)),"A2",IF(AND(AND(WEEKDAY(B512,2)&gt;=2,WEEKDAY(B512,2)&lt;=4),C512&gt;=TIME(18,0,0),C512&lt;TIME(19,0,0)),"A3",IF(AND(AND(WEEKDAY(B512,2)&gt;=2,WEEKDAY(B512,2)&lt;=4),C512&gt;=TIME(22,0,0),C512&lt;TIME(22,45,0)),"B","Other")))))))</f>
        <v/>
      </c>
      <c r="F512" s="12" t="n"/>
      <c r="G512" s="12" t="n"/>
      <c r="H512" s="12" t="n"/>
      <c r="I512" s="12" t="n"/>
      <c r="J512" s="13" t="n"/>
      <c r="K512" s="13" t="n"/>
      <c r="L512" s="13" t="n"/>
      <c r="M512" s="13" t="n"/>
      <c r="N512" s="12" t="n"/>
      <c r="O512" s="12" t="n"/>
      <c r="P512" s="14">
        <f>IF(N512="","",IF(N512="SL",-1,K512/J512))</f>
        <v/>
      </c>
      <c r="Q512" s="14">
        <f>IF(N512="","",IF(OR(N512="SL",N512="TP0"),-1,L512/J512))</f>
        <v/>
      </c>
      <c r="R512" s="14">
        <f>IF(N512="","",IF(N512="TP2",M512/J512,-1))</f>
        <v/>
      </c>
      <c r="S512" s="14">
        <f>IF(N512="","",IF(N512="SL",-1,IF(N512="TP0",0.5*K512/J512,0.5*(K512+L512)/J512)))</f>
        <v/>
      </c>
      <c r="T512" s="14">
        <f>IF(N512="","",IF(N512="SL",-1,IF(N512="TP0",0.5*K512/J512-0.5,0.5*(K512+L512)/J512)))</f>
        <v/>
      </c>
      <c r="U512" s="15">
        <f>IF(P512="","",P512*J512/100*Config!$B$4)</f>
        <v/>
      </c>
      <c r="V512" s="15">
        <f>IF(Q512="","",Q512*J512/100*Config!$B$4)</f>
        <v/>
      </c>
      <c r="W512" s="15">
        <f>IF(R512="","",R512*J512/100*Config!$B$4)</f>
        <v/>
      </c>
      <c r="X512" s="15">
        <f>IF(S512="","",S512*J512/100*Config!$B$4)</f>
        <v/>
      </c>
      <c r="Y512" s="15">
        <f>IF(T512="","",T512*J512/100*Config!$B$4)</f>
        <v/>
      </c>
      <c r="Z512" s="15">
        <f>IF(U512="","",Config!$B$4 + SUM($U$2:U512))</f>
        <v/>
      </c>
      <c r="AA512" s="15">
        <f>IF(V512="","",Config!$B$4 + SUM($V$2:V512))</f>
        <v/>
      </c>
      <c r="AB512" s="15">
        <f>IF(W512="","",Config!$B$4 + SUM($W$2:W512))</f>
        <v/>
      </c>
      <c r="AC512" s="15">
        <f>IF(X512="","",Config!$B$4 + SUM($X$2:X512))</f>
        <v/>
      </c>
      <c r="AD512" s="15">
        <f>IF(Y512="","",Config!$B$4 + SUM($Y$2:Y512))</f>
        <v/>
      </c>
      <c r="AE512" s="15">
        <f>IF(P512="","",P512*J512/100*Config!$B$11)</f>
        <v/>
      </c>
      <c r="AF512" s="15">
        <f>IF(Q512="","",Q512*J512/100*Config!$B$11)</f>
        <v/>
      </c>
      <c r="AG512" s="15">
        <f>IF(R512="","",R512*J512/100*Config!$B$11)</f>
        <v/>
      </c>
      <c r="AH512" s="15">
        <f>IF(S512="","",S512*J512/100*Config!$B$11)</f>
        <v/>
      </c>
      <c r="AI512" s="15">
        <f>IF(T512="","",T512*J512/100*Config!$B$11)</f>
        <v/>
      </c>
      <c r="AJ512" s="15">
        <f>IF(AE512="","",Config!$B$9 + SUM($AE$2:AE512))</f>
        <v/>
      </c>
      <c r="AK512" s="15">
        <f>IF(AF512="","",Config!$B$9 + SUM($AF$2:AF512))</f>
        <v/>
      </c>
      <c r="AL512" s="15">
        <f>IF(AG512="","",Config!$B$9 + SUM($AG$2:AG512))</f>
        <v/>
      </c>
      <c r="AM512" s="15">
        <f>IF(AH512="","",Config!$B$9 + SUM($AH$2:AH512))</f>
        <v/>
      </c>
      <c r="AN512" s="15">
        <f>IF(AI512="","",Config!$B$9 + SUM($AI$2:AI512))</f>
        <v/>
      </c>
      <c r="AO512" s="16">
        <f>IF(P512="","",IF(P512&gt;0,1,0))</f>
        <v/>
      </c>
      <c r="AP512" s="16">
        <f>IF(Q512="","",IF(Q512&gt;0,1,0))</f>
        <v/>
      </c>
      <c r="AQ512" s="16">
        <f>IF(R512="","",IF(R512&gt;0,1,0))</f>
        <v/>
      </c>
      <c r="AR512" s="16">
        <f>IF(S512="","",IF(S512&gt;0,1,0))</f>
        <v/>
      </c>
      <c r="AS512" s="16">
        <f>IF(T512="","",IF(T512&gt;0,1,0))</f>
        <v/>
      </c>
      <c r="AT512" s="17">
        <f>IF(Z512="","",IF(AT511="",Z512,MAX(AT511,Z512)))</f>
        <v/>
      </c>
      <c r="AU512" s="17">
        <f>IF(AA512="","",IF(AU511="",AA512,MAX(AU511,AA512)))</f>
        <v/>
      </c>
      <c r="AV512" s="17">
        <f>IF(AB512="","",IF(AV511="",AB512,MAX(AV511,AB512)))</f>
        <v/>
      </c>
      <c r="AW512" s="17">
        <f>IF(AC512="","",IF(AW511="",AC512,MAX(AW511,AC512)))</f>
        <v/>
      </c>
      <c r="AX512" s="17">
        <f>IF(AD512="","",IF(AX511="",AD512,MAX(AX511,AD512)))</f>
        <v/>
      </c>
      <c r="AY512" s="17">
        <f>IF(Z512="","",AT512-Z512)</f>
        <v/>
      </c>
      <c r="AZ512" s="17">
        <f>IF(AA512="","",AU512-AA512)</f>
        <v/>
      </c>
      <c r="BA512" s="17">
        <f>IF(AB512="","",AV512-AB512)</f>
        <v/>
      </c>
      <c r="BB512" s="17">
        <f>IF(AC512="","",AW512-AC512)</f>
        <v/>
      </c>
      <c r="BC512" s="17">
        <f>IF(AD512="","",AX512-AD512)</f>
        <v/>
      </c>
      <c r="BD512" s="17">
        <f>IF(OR(AE512="",B512=""),"",SUMIFS($AE$2:AE512,$B$2:B512,B512))</f>
        <v/>
      </c>
      <c r="BE512" s="17">
        <f>IF(OR(AF512="",B512=""),"",SUMIFS($AF$2:AF512,$B$2:B512,B512))</f>
        <v/>
      </c>
      <c r="BF512" s="17">
        <f>IF(OR(AG512="",B512=""),"",SUMIFS($AG$2:AG512,$B$2:B512,B512))</f>
        <v/>
      </c>
      <c r="BG512" s="17">
        <f>IF(OR(AH512="",B512=""),"",SUMIFS($AH$2:AH512,$B$2:B512,B512))</f>
        <v/>
      </c>
      <c r="BH512" s="17">
        <f>IF(OR(AI512="",B512=""),"",SUMIFS($AI$2:AI512,$B$2:B512,B512))</f>
        <v/>
      </c>
      <c r="BI512" s="17">
        <f>IF(AJ512="","",IF(BI511="",AJ512,MAX(BI511,AJ512)))</f>
        <v/>
      </c>
      <c r="BJ512" s="17">
        <f>IF(AK512="","",IF(BJ511="",AK512,MAX(BJ511,AK512)))</f>
        <v/>
      </c>
      <c r="BK512" s="17">
        <f>IF(AL512="","",IF(BK511="",AL512,MAX(BK511,AL512)))</f>
        <v/>
      </c>
      <c r="BL512" s="17">
        <f>IF(AM512="","",IF(BL511="",AM512,MAX(BL511,AM512)))</f>
        <v/>
      </c>
      <c r="BM512" s="17">
        <f>IF(AN512="","",IF(BM511="",AN512,MAX(BM511,AN512)))</f>
        <v/>
      </c>
      <c r="BN512" s="17">
        <f>IF(AJ512="","",BI512-AJ512)</f>
        <v/>
      </c>
      <c r="BO512" s="17">
        <f>IF(AK512="","",BJ512-AK512)</f>
        <v/>
      </c>
      <c r="BP512" s="17">
        <f>IF(AL512="","",BK512-AL512)</f>
        <v/>
      </c>
      <c r="BQ512" s="17">
        <f>IF(AM512="","",BL512-AM512)</f>
        <v/>
      </c>
      <c r="BR512" s="17">
        <f>IF(AN512="","",BM512-AN512)</f>
        <v/>
      </c>
    </row>
    <row r="513">
      <c r="A513">
        <f>ROW()-1</f>
        <v/>
      </c>
      <c r="B513" s="9" t="n"/>
      <c r="C513" s="12" t="n"/>
      <c r="D513" s="11">
        <f>IF(B513="","",CHOOSE(WEEKDAY(B513,2),"Lu","Ma","Mi","Jo","Vi","Sa","Du"))</f>
        <v/>
      </c>
      <c r="E513" s="11">
        <f>IF(OR(B513="",C513=""),"",IF(OR(WEEKDAY(B513,2)=1,WEEKDAY(B513,2)=5),"D",IF(AND(C513&gt;=TIME(15,30,0),C513&lt;TIME(16,30,0)),"C",IF(AND(AND(WEEKDAY(B513,2)&gt;=2,WEEKDAY(B513,2)&lt;=4),C513&gt;=TIME(16,35,0),C513&lt;TIME(17,0,0)),"A1",IF(AND(AND(WEEKDAY(B513,2)&gt;=2,WEEKDAY(B513,2)&lt;=4),C513&gt;=TIME(17,0,0),C513&lt;TIME(18,0,0)),"A2",IF(AND(AND(WEEKDAY(B513,2)&gt;=2,WEEKDAY(B513,2)&lt;=4),C513&gt;=TIME(18,0,0),C513&lt;TIME(19,0,0)),"A3",IF(AND(AND(WEEKDAY(B513,2)&gt;=2,WEEKDAY(B513,2)&lt;=4),C513&gt;=TIME(22,0,0),C513&lt;TIME(22,45,0)),"B","Other")))))))</f>
        <v/>
      </c>
      <c r="F513" s="12" t="n"/>
      <c r="G513" s="12" t="n"/>
      <c r="H513" s="12" t="n"/>
      <c r="I513" s="12" t="n"/>
      <c r="J513" s="13" t="n"/>
      <c r="K513" s="13" t="n"/>
      <c r="L513" s="13" t="n"/>
      <c r="M513" s="13" t="n"/>
      <c r="N513" s="12" t="n"/>
      <c r="O513" s="12" t="n"/>
      <c r="P513" s="14">
        <f>IF(N513="","",IF(N513="SL",-1,K513/J513))</f>
        <v/>
      </c>
      <c r="Q513" s="14">
        <f>IF(N513="","",IF(OR(N513="SL",N513="TP0"),-1,L513/J513))</f>
        <v/>
      </c>
      <c r="R513" s="14">
        <f>IF(N513="","",IF(N513="TP2",M513/J513,-1))</f>
        <v/>
      </c>
      <c r="S513" s="14">
        <f>IF(N513="","",IF(N513="SL",-1,IF(N513="TP0",0.5*K513/J513,0.5*(K513+L513)/J513)))</f>
        <v/>
      </c>
      <c r="T513" s="14">
        <f>IF(N513="","",IF(N513="SL",-1,IF(N513="TP0",0.5*K513/J513-0.5,0.5*(K513+L513)/J513)))</f>
        <v/>
      </c>
      <c r="U513" s="15">
        <f>IF(P513="","",P513*J513/100*Config!$B$4)</f>
        <v/>
      </c>
      <c r="V513" s="15">
        <f>IF(Q513="","",Q513*J513/100*Config!$B$4)</f>
        <v/>
      </c>
      <c r="W513" s="15">
        <f>IF(R513="","",R513*J513/100*Config!$B$4)</f>
        <v/>
      </c>
      <c r="X513" s="15">
        <f>IF(S513="","",S513*J513/100*Config!$B$4)</f>
        <v/>
      </c>
      <c r="Y513" s="15">
        <f>IF(T513="","",T513*J513/100*Config!$B$4)</f>
        <v/>
      </c>
      <c r="Z513" s="15">
        <f>IF(U513="","",Config!$B$4 + SUM($U$2:U513))</f>
        <v/>
      </c>
      <c r="AA513" s="15">
        <f>IF(V513="","",Config!$B$4 + SUM($V$2:V513))</f>
        <v/>
      </c>
      <c r="AB513" s="15">
        <f>IF(W513="","",Config!$B$4 + SUM($W$2:W513))</f>
        <v/>
      </c>
      <c r="AC513" s="15">
        <f>IF(X513="","",Config!$B$4 + SUM($X$2:X513))</f>
        <v/>
      </c>
      <c r="AD513" s="15">
        <f>IF(Y513="","",Config!$B$4 + SUM($Y$2:Y513))</f>
        <v/>
      </c>
      <c r="AE513" s="15">
        <f>IF(P513="","",P513*J513/100*Config!$B$11)</f>
        <v/>
      </c>
      <c r="AF513" s="15">
        <f>IF(Q513="","",Q513*J513/100*Config!$B$11)</f>
        <v/>
      </c>
      <c r="AG513" s="15">
        <f>IF(R513="","",R513*J513/100*Config!$B$11)</f>
        <v/>
      </c>
      <c r="AH513" s="15">
        <f>IF(S513="","",S513*J513/100*Config!$B$11)</f>
        <v/>
      </c>
      <c r="AI513" s="15">
        <f>IF(T513="","",T513*J513/100*Config!$B$11)</f>
        <v/>
      </c>
      <c r="AJ513" s="15">
        <f>IF(AE513="","",Config!$B$9 + SUM($AE$2:AE513))</f>
        <v/>
      </c>
      <c r="AK513" s="15">
        <f>IF(AF513="","",Config!$B$9 + SUM($AF$2:AF513))</f>
        <v/>
      </c>
      <c r="AL513" s="15">
        <f>IF(AG513="","",Config!$B$9 + SUM($AG$2:AG513))</f>
        <v/>
      </c>
      <c r="AM513" s="15">
        <f>IF(AH513="","",Config!$B$9 + SUM($AH$2:AH513))</f>
        <v/>
      </c>
      <c r="AN513" s="15">
        <f>IF(AI513="","",Config!$B$9 + SUM($AI$2:AI513))</f>
        <v/>
      </c>
      <c r="AO513" s="16">
        <f>IF(P513="","",IF(P513&gt;0,1,0))</f>
        <v/>
      </c>
      <c r="AP513" s="16">
        <f>IF(Q513="","",IF(Q513&gt;0,1,0))</f>
        <v/>
      </c>
      <c r="AQ513" s="16">
        <f>IF(R513="","",IF(R513&gt;0,1,0))</f>
        <v/>
      </c>
      <c r="AR513" s="16">
        <f>IF(S513="","",IF(S513&gt;0,1,0))</f>
        <v/>
      </c>
      <c r="AS513" s="16">
        <f>IF(T513="","",IF(T513&gt;0,1,0))</f>
        <v/>
      </c>
      <c r="AT513" s="17">
        <f>IF(Z513="","",IF(AT512="",Z513,MAX(AT512,Z513)))</f>
        <v/>
      </c>
      <c r="AU513" s="17">
        <f>IF(AA513="","",IF(AU512="",AA513,MAX(AU512,AA513)))</f>
        <v/>
      </c>
      <c r="AV513" s="17">
        <f>IF(AB513="","",IF(AV512="",AB513,MAX(AV512,AB513)))</f>
        <v/>
      </c>
      <c r="AW513" s="17">
        <f>IF(AC513="","",IF(AW512="",AC513,MAX(AW512,AC513)))</f>
        <v/>
      </c>
      <c r="AX513" s="17">
        <f>IF(AD513="","",IF(AX512="",AD513,MAX(AX512,AD513)))</f>
        <v/>
      </c>
      <c r="AY513" s="17">
        <f>IF(Z513="","",AT513-Z513)</f>
        <v/>
      </c>
      <c r="AZ513" s="17">
        <f>IF(AA513="","",AU513-AA513)</f>
        <v/>
      </c>
      <c r="BA513" s="17">
        <f>IF(AB513="","",AV513-AB513)</f>
        <v/>
      </c>
      <c r="BB513" s="17">
        <f>IF(AC513="","",AW513-AC513)</f>
        <v/>
      </c>
      <c r="BC513" s="17">
        <f>IF(AD513="","",AX513-AD513)</f>
        <v/>
      </c>
      <c r="BD513" s="17">
        <f>IF(OR(AE513="",B513=""),"",SUMIFS($AE$2:AE513,$B$2:B513,B513))</f>
        <v/>
      </c>
      <c r="BE513" s="17">
        <f>IF(OR(AF513="",B513=""),"",SUMIFS($AF$2:AF513,$B$2:B513,B513))</f>
        <v/>
      </c>
      <c r="BF513" s="17">
        <f>IF(OR(AG513="",B513=""),"",SUMIFS($AG$2:AG513,$B$2:B513,B513))</f>
        <v/>
      </c>
      <c r="BG513" s="17">
        <f>IF(OR(AH513="",B513=""),"",SUMIFS($AH$2:AH513,$B$2:B513,B513))</f>
        <v/>
      </c>
      <c r="BH513" s="17">
        <f>IF(OR(AI513="",B513=""),"",SUMIFS($AI$2:AI513,$B$2:B513,B513))</f>
        <v/>
      </c>
      <c r="BI513" s="17">
        <f>IF(AJ513="","",IF(BI512="",AJ513,MAX(BI512,AJ513)))</f>
        <v/>
      </c>
      <c r="BJ513" s="17">
        <f>IF(AK513="","",IF(BJ512="",AK513,MAX(BJ512,AK513)))</f>
        <v/>
      </c>
      <c r="BK513" s="17">
        <f>IF(AL513="","",IF(BK512="",AL513,MAX(BK512,AL513)))</f>
        <v/>
      </c>
      <c r="BL513" s="17">
        <f>IF(AM513="","",IF(BL512="",AM513,MAX(BL512,AM513)))</f>
        <v/>
      </c>
      <c r="BM513" s="17">
        <f>IF(AN513="","",IF(BM512="",AN513,MAX(BM512,AN513)))</f>
        <v/>
      </c>
      <c r="BN513" s="17">
        <f>IF(AJ513="","",BI513-AJ513)</f>
        <v/>
      </c>
      <c r="BO513" s="17">
        <f>IF(AK513="","",BJ513-AK513)</f>
        <v/>
      </c>
      <c r="BP513" s="17">
        <f>IF(AL513="","",BK513-AL513)</f>
        <v/>
      </c>
      <c r="BQ513" s="17">
        <f>IF(AM513="","",BL513-AM513)</f>
        <v/>
      </c>
      <c r="BR513" s="17">
        <f>IF(AN513="","",BM513-AN513)</f>
        <v/>
      </c>
    </row>
    <row r="514">
      <c r="A514">
        <f>ROW()-1</f>
        <v/>
      </c>
      <c r="B514" s="9" t="n"/>
      <c r="C514" s="12" t="n"/>
      <c r="D514" s="11">
        <f>IF(B514="","",CHOOSE(WEEKDAY(B514,2),"Lu","Ma","Mi","Jo","Vi","Sa","Du"))</f>
        <v/>
      </c>
      <c r="E514" s="11">
        <f>IF(OR(B514="",C514=""),"",IF(OR(WEEKDAY(B514,2)=1,WEEKDAY(B514,2)=5),"D",IF(AND(C514&gt;=TIME(15,30,0),C514&lt;TIME(16,30,0)),"C",IF(AND(AND(WEEKDAY(B514,2)&gt;=2,WEEKDAY(B514,2)&lt;=4),C514&gt;=TIME(16,35,0),C514&lt;TIME(17,0,0)),"A1",IF(AND(AND(WEEKDAY(B514,2)&gt;=2,WEEKDAY(B514,2)&lt;=4),C514&gt;=TIME(17,0,0),C514&lt;TIME(18,0,0)),"A2",IF(AND(AND(WEEKDAY(B514,2)&gt;=2,WEEKDAY(B514,2)&lt;=4),C514&gt;=TIME(18,0,0),C514&lt;TIME(19,0,0)),"A3",IF(AND(AND(WEEKDAY(B514,2)&gt;=2,WEEKDAY(B514,2)&lt;=4),C514&gt;=TIME(22,0,0),C514&lt;TIME(22,45,0)),"B","Other")))))))</f>
        <v/>
      </c>
      <c r="F514" s="12" t="n"/>
      <c r="G514" s="12" t="n"/>
      <c r="H514" s="12" t="n"/>
      <c r="I514" s="12" t="n"/>
      <c r="J514" s="13" t="n"/>
      <c r="K514" s="13" t="n"/>
      <c r="L514" s="13" t="n"/>
      <c r="M514" s="13" t="n"/>
      <c r="N514" s="12" t="n"/>
      <c r="O514" s="12" t="n"/>
      <c r="P514" s="14">
        <f>IF(N514="","",IF(N514="SL",-1,K514/J514))</f>
        <v/>
      </c>
      <c r="Q514" s="14">
        <f>IF(N514="","",IF(OR(N514="SL",N514="TP0"),-1,L514/J514))</f>
        <v/>
      </c>
      <c r="R514" s="14">
        <f>IF(N514="","",IF(N514="TP2",M514/J514,-1))</f>
        <v/>
      </c>
      <c r="S514" s="14">
        <f>IF(N514="","",IF(N514="SL",-1,IF(N514="TP0",0.5*K514/J514,0.5*(K514+L514)/J514)))</f>
        <v/>
      </c>
      <c r="T514" s="14">
        <f>IF(N514="","",IF(N514="SL",-1,IF(N514="TP0",0.5*K514/J514-0.5,0.5*(K514+L514)/J514)))</f>
        <v/>
      </c>
      <c r="U514" s="15">
        <f>IF(P514="","",P514*J514/100*Config!$B$4)</f>
        <v/>
      </c>
      <c r="V514" s="15">
        <f>IF(Q514="","",Q514*J514/100*Config!$B$4)</f>
        <v/>
      </c>
      <c r="W514" s="15">
        <f>IF(R514="","",R514*J514/100*Config!$B$4)</f>
        <v/>
      </c>
      <c r="X514" s="15">
        <f>IF(S514="","",S514*J514/100*Config!$B$4)</f>
        <v/>
      </c>
      <c r="Y514" s="15">
        <f>IF(T514="","",T514*J514/100*Config!$B$4)</f>
        <v/>
      </c>
      <c r="Z514" s="15">
        <f>IF(U514="","",Config!$B$4 + SUM($U$2:U514))</f>
        <v/>
      </c>
      <c r="AA514" s="15">
        <f>IF(V514="","",Config!$B$4 + SUM($V$2:V514))</f>
        <v/>
      </c>
      <c r="AB514" s="15">
        <f>IF(W514="","",Config!$B$4 + SUM($W$2:W514))</f>
        <v/>
      </c>
      <c r="AC514" s="15">
        <f>IF(X514="","",Config!$B$4 + SUM($X$2:X514))</f>
        <v/>
      </c>
      <c r="AD514" s="15">
        <f>IF(Y514="","",Config!$B$4 + SUM($Y$2:Y514))</f>
        <v/>
      </c>
      <c r="AE514" s="15">
        <f>IF(P514="","",P514*J514/100*Config!$B$11)</f>
        <v/>
      </c>
      <c r="AF514" s="15">
        <f>IF(Q514="","",Q514*J514/100*Config!$B$11)</f>
        <v/>
      </c>
      <c r="AG514" s="15">
        <f>IF(R514="","",R514*J514/100*Config!$B$11)</f>
        <v/>
      </c>
      <c r="AH514" s="15">
        <f>IF(S514="","",S514*J514/100*Config!$B$11)</f>
        <v/>
      </c>
      <c r="AI514" s="15">
        <f>IF(T514="","",T514*J514/100*Config!$B$11)</f>
        <v/>
      </c>
      <c r="AJ514" s="15">
        <f>IF(AE514="","",Config!$B$9 + SUM($AE$2:AE514))</f>
        <v/>
      </c>
      <c r="AK514" s="15">
        <f>IF(AF514="","",Config!$B$9 + SUM($AF$2:AF514))</f>
        <v/>
      </c>
      <c r="AL514" s="15">
        <f>IF(AG514="","",Config!$B$9 + SUM($AG$2:AG514))</f>
        <v/>
      </c>
      <c r="AM514" s="15">
        <f>IF(AH514="","",Config!$B$9 + SUM($AH$2:AH514))</f>
        <v/>
      </c>
      <c r="AN514" s="15">
        <f>IF(AI514="","",Config!$B$9 + SUM($AI$2:AI514))</f>
        <v/>
      </c>
      <c r="AO514" s="16">
        <f>IF(P514="","",IF(P514&gt;0,1,0))</f>
        <v/>
      </c>
      <c r="AP514" s="16">
        <f>IF(Q514="","",IF(Q514&gt;0,1,0))</f>
        <v/>
      </c>
      <c r="AQ514" s="16">
        <f>IF(R514="","",IF(R514&gt;0,1,0))</f>
        <v/>
      </c>
      <c r="AR514" s="16">
        <f>IF(S514="","",IF(S514&gt;0,1,0))</f>
        <v/>
      </c>
      <c r="AS514" s="16">
        <f>IF(T514="","",IF(T514&gt;0,1,0))</f>
        <v/>
      </c>
      <c r="AT514" s="17">
        <f>IF(Z514="","",IF(AT513="",Z514,MAX(AT513,Z514)))</f>
        <v/>
      </c>
      <c r="AU514" s="17">
        <f>IF(AA514="","",IF(AU513="",AA514,MAX(AU513,AA514)))</f>
        <v/>
      </c>
      <c r="AV514" s="17">
        <f>IF(AB514="","",IF(AV513="",AB514,MAX(AV513,AB514)))</f>
        <v/>
      </c>
      <c r="AW514" s="17">
        <f>IF(AC514="","",IF(AW513="",AC514,MAX(AW513,AC514)))</f>
        <v/>
      </c>
      <c r="AX514" s="17">
        <f>IF(AD514="","",IF(AX513="",AD514,MAX(AX513,AD514)))</f>
        <v/>
      </c>
      <c r="AY514" s="17">
        <f>IF(Z514="","",AT514-Z514)</f>
        <v/>
      </c>
      <c r="AZ514" s="17">
        <f>IF(AA514="","",AU514-AA514)</f>
        <v/>
      </c>
      <c r="BA514" s="17">
        <f>IF(AB514="","",AV514-AB514)</f>
        <v/>
      </c>
      <c r="BB514" s="17">
        <f>IF(AC514="","",AW514-AC514)</f>
        <v/>
      </c>
      <c r="BC514" s="17">
        <f>IF(AD514="","",AX514-AD514)</f>
        <v/>
      </c>
      <c r="BD514" s="17">
        <f>IF(OR(AE514="",B514=""),"",SUMIFS($AE$2:AE514,$B$2:B514,B514))</f>
        <v/>
      </c>
      <c r="BE514" s="17">
        <f>IF(OR(AF514="",B514=""),"",SUMIFS($AF$2:AF514,$B$2:B514,B514))</f>
        <v/>
      </c>
      <c r="BF514" s="17">
        <f>IF(OR(AG514="",B514=""),"",SUMIFS($AG$2:AG514,$B$2:B514,B514))</f>
        <v/>
      </c>
      <c r="BG514" s="17">
        <f>IF(OR(AH514="",B514=""),"",SUMIFS($AH$2:AH514,$B$2:B514,B514))</f>
        <v/>
      </c>
      <c r="BH514" s="17">
        <f>IF(OR(AI514="",B514=""),"",SUMIFS($AI$2:AI514,$B$2:B514,B514))</f>
        <v/>
      </c>
      <c r="BI514" s="17">
        <f>IF(AJ514="","",IF(BI513="",AJ514,MAX(BI513,AJ514)))</f>
        <v/>
      </c>
      <c r="BJ514" s="17">
        <f>IF(AK514="","",IF(BJ513="",AK514,MAX(BJ513,AK514)))</f>
        <v/>
      </c>
      <c r="BK514" s="17">
        <f>IF(AL514="","",IF(BK513="",AL514,MAX(BK513,AL514)))</f>
        <v/>
      </c>
      <c r="BL514" s="17">
        <f>IF(AM514="","",IF(BL513="",AM514,MAX(BL513,AM514)))</f>
        <v/>
      </c>
      <c r="BM514" s="17">
        <f>IF(AN514="","",IF(BM513="",AN514,MAX(BM513,AN514)))</f>
        <v/>
      </c>
      <c r="BN514" s="17">
        <f>IF(AJ514="","",BI514-AJ514)</f>
        <v/>
      </c>
      <c r="BO514" s="17">
        <f>IF(AK514="","",BJ514-AK514)</f>
        <v/>
      </c>
      <c r="BP514" s="17">
        <f>IF(AL514="","",BK514-AL514)</f>
        <v/>
      </c>
      <c r="BQ514" s="17">
        <f>IF(AM514="","",BL514-AM514)</f>
        <v/>
      </c>
      <c r="BR514" s="17">
        <f>IF(AN514="","",BM514-AN514)</f>
        <v/>
      </c>
    </row>
    <row r="515">
      <c r="A515">
        <f>ROW()-1</f>
        <v/>
      </c>
      <c r="B515" s="9" t="n"/>
      <c r="C515" s="12" t="n"/>
      <c r="D515" s="11">
        <f>IF(B515="","",CHOOSE(WEEKDAY(B515,2),"Lu","Ma","Mi","Jo","Vi","Sa","Du"))</f>
        <v/>
      </c>
      <c r="E515" s="11">
        <f>IF(OR(B515="",C515=""),"",IF(OR(WEEKDAY(B515,2)=1,WEEKDAY(B515,2)=5),"D",IF(AND(C515&gt;=TIME(15,30,0),C515&lt;TIME(16,30,0)),"C",IF(AND(AND(WEEKDAY(B515,2)&gt;=2,WEEKDAY(B515,2)&lt;=4),C515&gt;=TIME(16,35,0),C515&lt;TIME(17,0,0)),"A1",IF(AND(AND(WEEKDAY(B515,2)&gt;=2,WEEKDAY(B515,2)&lt;=4),C515&gt;=TIME(17,0,0),C515&lt;TIME(18,0,0)),"A2",IF(AND(AND(WEEKDAY(B515,2)&gt;=2,WEEKDAY(B515,2)&lt;=4),C515&gt;=TIME(18,0,0),C515&lt;TIME(19,0,0)),"A3",IF(AND(AND(WEEKDAY(B515,2)&gt;=2,WEEKDAY(B515,2)&lt;=4),C515&gt;=TIME(22,0,0),C515&lt;TIME(22,45,0)),"B","Other")))))))</f>
        <v/>
      </c>
      <c r="F515" s="12" t="n"/>
      <c r="G515" s="12" t="n"/>
      <c r="H515" s="12" t="n"/>
      <c r="I515" s="12" t="n"/>
      <c r="J515" s="13" t="n"/>
      <c r="K515" s="13" t="n"/>
      <c r="L515" s="13" t="n"/>
      <c r="M515" s="13" t="n"/>
      <c r="N515" s="12" t="n"/>
      <c r="O515" s="12" t="n"/>
      <c r="P515" s="14">
        <f>IF(N515="","",IF(N515="SL",-1,K515/J515))</f>
        <v/>
      </c>
      <c r="Q515" s="14">
        <f>IF(N515="","",IF(OR(N515="SL",N515="TP0"),-1,L515/J515))</f>
        <v/>
      </c>
      <c r="R515" s="14">
        <f>IF(N515="","",IF(N515="TP2",M515/J515,-1))</f>
        <v/>
      </c>
      <c r="S515" s="14">
        <f>IF(N515="","",IF(N515="SL",-1,IF(N515="TP0",0.5*K515/J515,0.5*(K515+L515)/J515)))</f>
        <v/>
      </c>
      <c r="T515" s="14">
        <f>IF(N515="","",IF(N515="SL",-1,IF(N515="TP0",0.5*K515/J515-0.5,0.5*(K515+L515)/J515)))</f>
        <v/>
      </c>
      <c r="U515" s="15">
        <f>IF(P515="","",P515*J515/100*Config!$B$4)</f>
        <v/>
      </c>
      <c r="V515" s="15">
        <f>IF(Q515="","",Q515*J515/100*Config!$B$4)</f>
        <v/>
      </c>
      <c r="W515" s="15">
        <f>IF(R515="","",R515*J515/100*Config!$B$4)</f>
        <v/>
      </c>
      <c r="X515" s="15">
        <f>IF(S515="","",S515*J515/100*Config!$B$4)</f>
        <v/>
      </c>
      <c r="Y515" s="15">
        <f>IF(T515="","",T515*J515/100*Config!$B$4)</f>
        <v/>
      </c>
      <c r="Z515" s="15">
        <f>IF(U515="","",Config!$B$4 + SUM($U$2:U515))</f>
        <v/>
      </c>
      <c r="AA515" s="15">
        <f>IF(V515="","",Config!$B$4 + SUM($V$2:V515))</f>
        <v/>
      </c>
      <c r="AB515" s="15">
        <f>IF(W515="","",Config!$B$4 + SUM($W$2:W515))</f>
        <v/>
      </c>
      <c r="AC515" s="15">
        <f>IF(X515="","",Config!$B$4 + SUM($X$2:X515))</f>
        <v/>
      </c>
      <c r="AD515" s="15">
        <f>IF(Y515="","",Config!$B$4 + SUM($Y$2:Y515))</f>
        <v/>
      </c>
      <c r="AE515" s="15">
        <f>IF(P515="","",P515*J515/100*Config!$B$11)</f>
        <v/>
      </c>
      <c r="AF515" s="15">
        <f>IF(Q515="","",Q515*J515/100*Config!$B$11)</f>
        <v/>
      </c>
      <c r="AG515" s="15">
        <f>IF(R515="","",R515*J515/100*Config!$B$11)</f>
        <v/>
      </c>
      <c r="AH515" s="15">
        <f>IF(S515="","",S515*J515/100*Config!$B$11)</f>
        <v/>
      </c>
      <c r="AI515" s="15">
        <f>IF(T515="","",T515*J515/100*Config!$B$11)</f>
        <v/>
      </c>
      <c r="AJ515" s="15">
        <f>IF(AE515="","",Config!$B$9 + SUM($AE$2:AE515))</f>
        <v/>
      </c>
      <c r="AK515" s="15">
        <f>IF(AF515="","",Config!$B$9 + SUM($AF$2:AF515))</f>
        <v/>
      </c>
      <c r="AL515" s="15">
        <f>IF(AG515="","",Config!$B$9 + SUM($AG$2:AG515))</f>
        <v/>
      </c>
      <c r="AM515" s="15">
        <f>IF(AH515="","",Config!$B$9 + SUM($AH$2:AH515))</f>
        <v/>
      </c>
      <c r="AN515" s="15">
        <f>IF(AI515="","",Config!$B$9 + SUM($AI$2:AI515))</f>
        <v/>
      </c>
      <c r="AO515" s="16">
        <f>IF(P515="","",IF(P515&gt;0,1,0))</f>
        <v/>
      </c>
      <c r="AP515" s="16">
        <f>IF(Q515="","",IF(Q515&gt;0,1,0))</f>
        <v/>
      </c>
      <c r="AQ515" s="16">
        <f>IF(R515="","",IF(R515&gt;0,1,0))</f>
        <v/>
      </c>
      <c r="AR515" s="16">
        <f>IF(S515="","",IF(S515&gt;0,1,0))</f>
        <v/>
      </c>
      <c r="AS515" s="16">
        <f>IF(T515="","",IF(T515&gt;0,1,0))</f>
        <v/>
      </c>
      <c r="AT515" s="17">
        <f>IF(Z515="","",IF(AT514="",Z515,MAX(AT514,Z515)))</f>
        <v/>
      </c>
      <c r="AU515" s="17">
        <f>IF(AA515="","",IF(AU514="",AA515,MAX(AU514,AA515)))</f>
        <v/>
      </c>
      <c r="AV515" s="17">
        <f>IF(AB515="","",IF(AV514="",AB515,MAX(AV514,AB515)))</f>
        <v/>
      </c>
      <c r="AW515" s="17">
        <f>IF(AC515="","",IF(AW514="",AC515,MAX(AW514,AC515)))</f>
        <v/>
      </c>
      <c r="AX515" s="17">
        <f>IF(AD515="","",IF(AX514="",AD515,MAX(AX514,AD515)))</f>
        <v/>
      </c>
      <c r="AY515" s="17">
        <f>IF(Z515="","",AT515-Z515)</f>
        <v/>
      </c>
      <c r="AZ515" s="17">
        <f>IF(AA515="","",AU515-AA515)</f>
        <v/>
      </c>
      <c r="BA515" s="17">
        <f>IF(AB515="","",AV515-AB515)</f>
        <v/>
      </c>
      <c r="BB515" s="17">
        <f>IF(AC515="","",AW515-AC515)</f>
        <v/>
      </c>
      <c r="BC515" s="17">
        <f>IF(AD515="","",AX515-AD515)</f>
        <v/>
      </c>
      <c r="BD515" s="17">
        <f>IF(OR(AE515="",B515=""),"",SUMIFS($AE$2:AE515,$B$2:B515,B515))</f>
        <v/>
      </c>
      <c r="BE515" s="17">
        <f>IF(OR(AF515="",B515=""),"",SUMIFS($AF$2:AF515,$B$2:B515,B515))</f>
        <v/>
      </c>
      <c r="BF515" s="17">
        <f>IF(OR(AG515="",B515=""),"",SUMIFS($AG$2:AG515,$B$2:B515,B515))</f>
        <v/>
      </c>
      <c r="BG515" s="17">
        <f>IF(OR(AH515="",B515=""),"",SUMIFS($AH$2:AH515,$B$2:B515,B515))</f>
        <v/>
      </c>
      <c r="BH515" s="17">
        <f>IF(OR(AI515="",B515=""),"",SUMIFS($AI$2:AI515,$B$2:B515,B515))</f>
        <v/>
      </c>
      <c r="BI515" s="17">
        <f>IF(AJ515="","",IF(BI514="",AJ515,MAX(BI514,AJ515)))</f>
        <v/>
      </c>
      <c r="BJ515" s="17">
        <f>IF(AK515="","",IF(BJ514="",AK515,MAX(BJ514,AK515)))</f>
        <v/>
      </c>
      <c r="BK515" s="17">
        <f>IF(AL515="","",IF(BK514="",AL515,MAX(BK514,AL515)))</f>
        <v/>
      </c>
      <c r="BL515" s="17">
        <f>IF(AM515="","",IF(BL514="",AM515,MAX(BL514,AM515)))</f>
        <v/>
      </c>
      <c r="BM515" s="17">
        <f>IF(AN515="","",IF(BM514="",AN515,MAX(BM514,AN515)))</f>
        <v/>
      </c>
      <c r="BN515" s="17">
        <f>IF(AJ515="","",BI515-AJ515)</f>
        <v/>
      </c>
      <c r="BO515" s="17">
        <f>IF(AK515="","",BJ515-AK515)</f>
        <v/>
      </c>
      <c r="BP515" s="17">
        <f>IF(AL515="","",BK515-AL515)</f>
        <v/>
      </c>
      <c r="BQ515" s="17">
        <f>IF(AM515="","",BL515-AM515)</f>
        <v/>
      </c>
      <c r="BR515" s="17">
        <f>IF(AN515="","",BM515-AN515)</f>
        <v/>
      </c>
    </row>
    <row r="516">
      <c r="A516">
        <f>ROW()-1</f>
        <v/>
      </c>
      <c r="B516" s="9" t="n"/>
      <c r="C516" s="12" t="n"/>
      <c r="D516" s="11">
        <f>IF(B516="","",CHOOSE(WEEKDAY(B516,2),"Lu","Ma","Mi","Jo","Vi","Sa","Du"))</f>
        <v/>
      </c>
      <c r="E516" s="11">
        <f>IF(OR(B516="",C516=""),"",IF(OR(WEEKDAY(B516,2)=1,WEEKDAY(B516,2)=5),"D",IF(AND(C516&gt;=TIME(15,30,0),C516&lt;TIME(16,30,0)),"C",IF(AND(AND(WEEKDAY(B516,2)&gt;=2,WEEKDAY(B516,2)&lt;=4),C516&gt;=TIME(16,35,0),C516&lt;TIME(17,0,0)),"A1",IF(AND(AND(WEEKDAY(B516,2)&gt;=2,WEEKDAY(B516,2)&lt;=4),C516&gt;=TIME(17,0,0),C516&lt;TIME(18,0,0)),"A2",IF(AND(AND(WEEKDAY(B516,2)&gt;=2,WEEKDAY(B516,2)&lt;=4),C516&gt;=TIME(18,0,0),C516&lt;TIME(19,0,0)),"A3",IF(AND(AND(WEEKDAY(B516,2)&gt;=2,WEEKDAY(B516,2)&lt;=4),C516&gt;=TIME(22,0,0),C516&lt;TIME(22,45,0)),"B","Other")))))))</f>
        <v/>
      </c>
      <c r="F516" s="12" t="n"/>
      <c r="G516" s="12" t="n"/>
      <c r="H516" s="12" t="n"/>
      <c r="I516" s="12" t="n"/>
      <c r="J516" s="13" t="n"/>
      <c r="K516" s="13" t="n"/>
      <c r="L516" s="13" t="n"/>
      <c r="M516" s="13" t="n"/>
      <c r="N516" s="12" t="n"/>
      <c r="O516" s="12" t="n"/>
      <c r="P516" s="14">
        <f>IF(N516="","",IF(N516="SL",-1,K516/J516))</f>
        <v/>
      </c>
      <c r="Q516" s="14">
        <f>IF(N516="","",IF(OR(N516="SL",N516="TP0"),-1,L516/J516))</f>
        <v/>
      </c>
      <c r="R516" s="14">
        <f>IF(N516="","",IF(N516="TP2",M516/J516,-1))</f>
        <v/>
      </c>
      <c r="S516" s="14">
        <f>IF(N516="","",IF(N516="SL",-1,IF(N516="TP0",0.5*K516/J516,0.5*(K516+L516)/J516)))</f>
        <v/>
      </c>
      <c r="T516" s="14">
        <f>IF(N516="","",IF(N516="SL",-1,IF(N516="TP0",0.5*K516/J516-0.5,0.5*(K516+L516)/J516)))</f>
        <v/>
      </c>
      <c r="U516" s="15">
        <f>IF(P516="","",P516*J516/100*Config!$B$4)</f>
        <v/>
      </c>
      <c r="V516" s="15">
        <f>IF(Q516="","",Q516*J516/100*Config!$B$4)</f>
        <v/>
      </c>
      <c r="W516" s="15">
        <f>IF(R516="","",R516*J516/100*Config!$B$4)</f>
        <v/>
      </c>
      <c r="X516" s="15">
        <f>IF(S516="","",S516*J516/100*Config!$B$4)</f>
        <v/>
      </c>
      <c r="Y516" s="15">
        <f>IF(T516="","",T516*J516/100*Config!$B$4)</f>
        <v/>
      </c>
      <c r="Z516" s="15">
        <f>IF(U516="","",Config!$B$4 + SUM($U$2:U516))</f>
        <v/>
      </c>
      <c r="AA516" s="15">
        <f>IF(V516="","",Config!$B$4 + SUM($V$2:V516))</f>
        <v/>
      </c>
      <c r="AB516" s="15">
        <f>IF(W516="","",Config!$B$4 + SUM($W$2:W516))</f>
        <v/>
      </c>
      <c r="AC516" s="15">
        <f>IF(X516="","",Config!$B$4 + SUM($X$2:X516))</f>
        <v/>
      </c>
      <c r="AD516" s="15">
        <f>IF(Y516="","",Config!$B$4 + SUM($Y$2:Y516))</f>
        <v/>
      </c>
      <c r="AE516" s="15">
        <f>IF(P516="","",P516*J516/100*Config!$B$11)</f>
        <v/>
      </c>
      <c r="AF516" s="15">
        <f>IF(Q516="","",Q516*J516/100*Config!$B$11)</f>
        <v/>
      </c>
      <c r="AG516" s="15">
        <f>IF(R516="","",R516*J516/100*Config!$B$11)</f>
        <v/>
      </c>
      <c r="AH516" s="15">
        <f>IF(S516="","",S516*J516/100*Config!$B$11)</f>
        <v/>
      </c>
      <c r="AI516" s="15">
        <f>IF(T516="","",T516*J516/100*Config!$B$11)</f>
        <v/>
      </c>
      <c r="AJ516" s="15">
        <f>IF(AE516="","",Config!$B$9 + SUM($AE$2:AE516))</f>
        <v/>
      </c>
      <c r="AK516" s="15">
        <f>IF(AF516="","",Config!$B$9 + SUM($AF$2:AF516))</f>
        <v/>
      </c>
      <c r="AL516" s="15">
        <f>IF(AG516="","",Config!$B$9 + SUM($AG$2:AG516))</f>
        <v/>
      </c>
      <c r="AM516" s="15">
        <f>IF(AH516="","",Config!$B$9 + SUM($AH$2:AH516))</f>
        <v/>
      </c>
      <c r="AN516" s="15">
        <f>IF(AI516="","",Config!$B$9 + SUM($AI$2:AI516))</f>
        <v/>
      </c>
      <c r="AO516" s="16">
        <f>IF(P516="","",IF(P516&gt;0,1,0))</f>
        <v/>
      </c>
      <c r="AP516" s="16">
        <f>IF(Q516="","",IF(Q516&gt;0,1,0))</f>
        <v/>
      </c>
      <c r="AQ516" s="16">
        <f>IF(R516="","",IF(R516&gt;0,1,0))</f>
        <v/>
      </c>
      <c r="AR516" s="16">
        <f>IF(S516="","",IF(S516&gt;0,1,0))</f>
        <v/>
      </c>
      <c r="AS516" s="16">
        <f>IF(T516="","",IF(T516&gt;0,1,0))</f>
        <v/>
      </c>
      <c r="AT516" s="17">
        <f>IF(Z516="","",IF(AT515="",Z516,MAX(AT515,Z516)))</f>
        <v/>
      </c>
      <c r="AU516" s="17">
        <f>IF(AA516="","",IF(AU515="",AA516,MAX(AU515,AA516)))</f>
        <v/>
      </c>
      <c r="AV516" s="17">
        <f>IF(AB516="","",IF(AV515="",AB516,MAX(AV515,AB516)))</f>
        <v/>
      </c>
      <c r="AW516" s="17">
        <f>IF(AC516="","",IF(AW515="",AC516,MAX(AW515,AC516)))</f>
        <v/>
      </c>
      <c r="AX516" s="17">
        <f>IF(AD516="","",IF(AX515="",AD516,MAX(AX515,AD516)))</f>
        <v/>
      </c>
      <c r="AY516" s="17">
        <f>IF(Z516="","",AT516-Z516)</f>
        <v/>
      </c>
      <c r="AZ516" s="17">
        <f>IF(AA516="","",AU516-AA516)</f>
        <v/>
      </c>
      <c r="BA516" s="17">
        <f>IF(AB516="","",AV516-AB516)</f>
        <v/>
      </c>
      <c r="BB516" s="17">
        <f>IF(AC516="","",AW516-AC516)</f>
        <v/>
      </c>
      <c r="BC516" s="17">
        <f>IF(AD516="","",AX516-AD516)</f>
        <v/>
      </c>
      <c r="BD516" s="17">
        <f>IF(OR(AE516="",B516=""),"",SUMIFS($AE$2:AE516,$B$2:B516,B516))</f>
        <v/>
      </c>
      <c r="BE516" s="17">
        <f>IF(OR(AF516="",B516=""),"",SUMIFS($AF$2:AF516,$B$2:B516,B516))</f>
        <v/>
      </c>
      <c r="BF516" s="17">
        <f>IF(OR(AG516="",B516=""),"",SUMIFS($AG$2:AG516,$B$2:B516,B516))</f>
        <v/>
      </c>
      <c r="BG516" s="17">
        <f>IF(OR(AH516="",B516=""),"",SUMIFS($AH$2:AH516,$B$2:B516,B516))</f>
        <v/>
      </c>
      <c r="BH516" s="17">
        <f>IF(OR(AI516="",B516=""),"",SUMIFS($AI$2:AI516,$B$2:B516,B516))</f>
        <v/>
      </c>
      <c r="BI516" s="17">
        <f>IF(AJ516="","",IF(BI515="",AJ516,MAX(BI515,AJ516)))</f>
        <v/>
      </c>
      <c r="BJ516" s="17">
        <f>IF(AK516="","",IF(BJ515="",AK516,MAX(BJ515,AK516)))</f>
        <v/>
      </c>
      <c r="BK516" s="17">
        <f>IF(AL516="","",IF(BK515="",AL516,MAX(BK515,AL516)))</f>
        <v/>
      </c>
      <c r="BL516" s="17">
        <f>IF(AM516="","",IF(BL515="",AM516,MAX(BL515,AM516)))</f>
        <v/>
      </c>
      <c r="BM516" s="17">
        <f>IF(AN516="","",IF(BM515="",AN516,MAX(BM515,AN516)))</f>
        <v/>
      </c>
      <c r="BN516" s="17">
        <f>IF(AJ516="","",BI516-AJ516)</f>
        <v/>
      </c>
      <c r="BO516" s="17">
        <f>IF(AK516="","",BJ516-AK516)</f>
        <v/>
      </c>
      <c r="BP516" s="17">
        <f>IF(AL516="","",BK516-AL516)</f>
        <v/>
      </c>
      <c r="BQ516" s="17">
        <f>IF(AM516="","",BL516-AM516)</f>
        <v/>
      </c>
      <c r="BR516" s="17">
        <f>IF(AN516="","",BM516-AN516)</f>
        <v/>
      </c>
    </row>
    <row r="517">
      <c r="A517">
        <f>ROW()-1</f>
        <v/>
      </c>
      <c r="B517" s="9" t="n"/>
      <c r="C517" s="12" t="n"/>
      <c r="D517" s="11">
        <f>IF(B517="","",CHOOSE(WEEKDAY(B517,2),"Lu","Ma","Mi","Jo","Vi","Sa","Du"))</f>
        <v/>
      </c>
      <c r="E517" s="11">
        <f>IF(OR(B517="",C517=""),"",IF(OR(WEEKDAY(B517,2)=1,WEEKDAY(B517,2)=5),"D",IF(AND(C517&gt;=TIME(15,30,0),C517&lt;TIME(16,30,0)),"C",IF(AND(AND(WEEKDAY(B517,2)&gt;=2,WEEKDAY(B517,2)&lt;=4),C517&gt;=TIME(16,35,0),C517&lt;TIME(17,0,0)),"A1",IF(AND(AND(WEEKDAY(B517,2)&gt;=2,WEEKDAY(B517,2)&lt;=4),C517&gt;=TIME(17,0,0),C517&lt;TIME(18,0,0)),"A2",IF(AND(AND(WEEKDAY(B517,2)&gt;=2,WEEKDAY(B517,2)&lt;=4),C517&gt;=TIME(18,0,0),C517&lt;TIME(19,0,0)),"A3",IF(AND(AND(WEEKDAY(B517,2)&gt;=2,WEEKDAY(B517,2)&lt;=4),C517&gt;=TIME(22,0,0),C517&lt;TIME(22,45,0)),"B","Other")))))))</f>
        <v/>
      </c>
      <c r="F517" s="12" t="n"/>
      <c r="G517" s="12" t="n"/>
      <c r="H517" s="12" t="n"/>
      <c r="I517" s="12" t="n"/>
      <c r="J517" s="13" t="n"/>
      <c r="K517" s="13" t="n"/>
      <c r="L517" s="13" t="n"/>
      <c r="M517" s="13" t="n"/>
      <c r="N517" s="12" t="n"/>
      <c r="O517" s="12" t="n"/>
      <c r="P517" s="14">
        <f>IF(N517="","",IF(N517="SL",-1,K517/J517))</f>
        <v/>
      </c>
      <c r="Q517" s="14">
        <f>IF(N517="","",IF(OR(N517="SL",N517="TP0"),-1,L517/J517))</f>
        <v/>
      </c>
      <c r="R517" s="14">
        <f>IF(N517="","",IF(N517="TP2",M517/J517,-1))</f>
        <v/>
      </c>
      <c r="S517" s="14">
        <f>IF(N517="","",IF(N517="SL",-1,IF(N517="TP0",0.5*K517/J517,0.5*(K517+L517)/J517)))</f>
        <v/>
      </c>
      <c r="T517" s="14">
        <f>IF(N517="","",IF(N517="SL",-1,IF(N517="TP0",0.5*K517/J517-0.5,0.5*(K517+L517)/J517)))</f>
        <v/>
      </c>
      <c r="U517" s="15">
        <f>IF(P517="","",P517*J517/100*Config!$B$4)</f>
        <v/>
      </c>
      <c r="V517" s="15">
        <f>IF(Q517="","",Q517*J517/100*Config!$B$4)</f>
        <v/>
      </c>
      <c r="W517" s="15">
        <f>IF(R517="","",R517*J517/100*Config!$B$4)</f>
        <v/>
      </c>
      <c r="X517" s="15">
        <f>IF(S517="","",S517*J517/100*Config!$B$4)</f>
        <v/>
      </c>
      <c r="Y517" s="15">
        <f>IF(T517="","",T517*J517/100*Config!$B$4)</f>
        <v/>
      </c>
      <c r="Z517" s="15">
        <f>IF(U517="","",Config!$B$4 + SUM($U$2:U517))</f>
        <v/>
      </c>
      <c r="AA517" s="15">
        <f>IF(V517="","",Config!$B$4 + SUM($V$2:V517))</f>
        <v/>
      </c>
      <c r="AB517" s="15">
        <f>IF(W517="","",Config!$B$4 + SUM($W$2:W517))</f>
        <v/>
      </c>
      <c r="AC517" s="15">
        <f>IF(X517="","",Config!$B$4 + SUM($X$2:X517))</f>
        <v/>
      </c>
      <c r="AD517" s="15">
        <f>IF(Y517="","",Config!$B$4 + SUM($Y$2:Y517))</f>
        <v/>
      </c>
      <c r="AE517" s="15">
        <f>IF(P517="","",P517*J517/100*Config!$B$11)</f>
        <v/>
      </c>
      <c r="AF517" s="15">
        <f>IF(Q517="","",Q517*J517/100*Config!$B$11)</f>
        <v/>
      </c>
      <c r="AG517" s="15">
        <f>IF(R517="","",R517*J517/100*Config!$B$11)</f>
        <v/>
      </c>
      <c r="AH517" s="15">
        <f>IF(S517="","",S517*J517/100*Config!$B$11)</f>
        <v/>
      </c>
      <c r="AI517" s="15">
        <f>IF(T517="","",T517*J517/100*Config!$B$11)</f>
        <v/>
      </c>
      <c r="AJ517" s="15">
        <f>IF(AE517="","",Config!$B$9 + SUM($AE$2:AE517))</f>
        <v/>
      </c>
      <c r="AK517" s="15">
        <f>IF(AF517="","",Config!$B$9 + SUM($AF$2:AF517))</f>
        <v/>
      </c>
      <c r="AL517" s="15">
        <f>IF(AG517="","",Config!$B$9 + SUM($AG$2:AG517))</f>
        <v/>
      </c>
      <c r="AM517" s="15">
        <f>IF(AH517="","",Config!$B$9 + SUM($AH$2:AH517))</f>
        <v/>
      </c>
      <c r="AN517" s="15">
        <f>IF(AI517="","",Config!$B$9 + SUM($AI$2:AI517))</f>
        <v/>
      </c>
      <c r="AO517" s="16">
        <f>IF(P517="","",IF(P517&gt;0,1,0))</f>
        <v/>
      </c>
      <c r="AP517" s="16">
        <f>IF(Q517="","",IF(Q517&gt;0,1,0))</f>
        <v/>
      </c>
      <c r="AQ517" s="16">
        <f>IF(R517="","",IF(R517&gt;0,1,0))</f>
        <v/>
      </c>
      <c r="AR517" s="16">
        <f>IF(S517="","",IF(S517&gt;0,1,0))</f>
        <v/>
      </c>
      <c r="AS517" s="16">
        <f>IF(T517="","",IF(T517&gt;0,1,0))</f>
        <v/>
      </c>
      <c r="AT517" s="17">
        <f>IF(Z517="","",IF(AT516="",Z517,MAX(AT516,Z517)))</f>
        <v/>
      </c>
      <c r="AU517" s="17">
        <f>IF(AA517="","",IF(AU516="",AA517,MAX(AU516,AA517)))</f>
        <v/>
      </c>
      <c r="AV517" s="17">
        <f>IF(AB517="","",IF(AV516="",AB517,MAX(AV516,AB517)))</f>
        <v/>
      </c>
      <c r="AW517" s="17">
        <f>IF(AC517="","",IF(AW516="",AC517,MAX(AW516,AC517)))</f>
        <v/>
      </c>
      <c r="AX517" s="17">
        <f>IF(AD517="","",IF(AX516="",AD517,MAX(AX516,AD517)))</f>
        <v/>
      </c>
      <c r="AY517" s="17">
        <f>IF(Z517="","",AT517-Z517)</f>
        <v/>
      </c>
      <c r="AZ517" s="17">
        <f>IF(AA517="","",AU517-AA517)</f>
        <v/>
      </c>
      <c r="BA517" s="17">
        <f>IF(AB517="","",AV517-AB517)</f>
        <v/>
      </c>
      <c r="BB517" s="17">
        <f>IF(AC517="","",AW517-AC517)</f>
        <v/>
      </c>
      <c r="BC517" s="17">
        <f>IF(AD517="","",AX517-AD517)</f>
        <v/>
      </c>
      <c r="BD517" s="17">
        <f>IF(OR(AE517="",B517=""),"",SUMIFS($AE$2:AE517,$B$2:B517,B517))</f>
        <v/>
      </c>
      <c r="BE517" s="17">
        <f>IF(OR(AF517="",B517=""),"",SUMIFS($AF$2:AF517,$B$2:B517,B517))</f>
        <v/>
      </c>
      <c r="BF517" s="17">
        <f>IF(OR(AG517="",B517=""),"",SUMIFS($AG$2:AG517,$B$2:B517,B517))</f>
        <v/>
      </c>
      <c r="BG517" s="17">
        <f>IF(OR(AH517="",B517=""),"",SUMIFS($AH$2:AH517,$B$2:B517,B517))</f>
        <v/>
      </c>
      <c r="BH517" s="17">
        <f>IF(OR(AI517="",B517=""),"",SUMIFS($AI$2:AI517,$B$2:B517,B517))</f>
        <v/>
      </c>
      <c r="BI517" s="17">
        <f>IF(AJ517="","",IF(BI516="",AJ517,MAX(BI516,AJ517)))</f>
        <v/>
      </c>
      <c r="BJ517" s="17">
        <f>IF(AK517="","",IF(BJ516="",AK517,MAX(BJ516,AK517)))</f>
        <v/>
      </c>
      <c r="BK517" s="17">
        <f>IF(AL517="","",IF(BK516="",AL517,MAX(BK516,AL517)))</f>
        <v/>
      </c>
      <c r="BL517" s="17">
        <f>IF(AM517="","",IF(BL516="",AM517,MAX(BL516,AM517)))</f>
        <v/>
      </c>
      <c r="BM517" s="17">
        <f>IF(AN517="","",IF(BM516="",AN517,MAX(BM516,AN517)))</f>
        <v/>
      </c>
      <c r="BN517" s="17">
        <f>IF(AJ517="","",BI517-AJ517)</f>
        <v/>
      </c>
      <c r="BO517" s="17">
        <f>IF(AK517="","",BJ517-AK517)</f>
        <v/>
      </c>
      <c r="BP517" s="17">
        <f>IF(AL517="","",BK517-AL517)</f>
        <v/>
      </c>
      <c r="BQ517" s="17">
        <f>IF(AM517="","",BL517-AM517)</f>
        <v/>
      </c>
      <c r="BR517" s="17">
        <f>IF(AN517="","",BM517-AN517)</f>
        <v/>
      </c>
    </row>
    <row r="518">
      <c r="A518">
        <f>ROW()-1</f>
        <v/>
      </c>
      <c r="B518" s="9" t="n"/>
      <c r="C518" s="12" t="n"/>
      <c r="D518" s="11">
        <f>IF(B518="","",CHOOSE(WEEKDAY(B518,2),"Lu","Ma","Mi","Jo","Vi","Sa","Du"))</f>
        <v/>
      </c>
      <c r="E518" s="11">
        <f>IF(OR(B518="",C518=""),"",IF(OR(WEEKDAY(B518,2)=1,WEEKDAY(B518,2)=5),"D",IF(AND(C518&gt;=TIME(15,30,0),C518&lt;TIME(16,30,0)),"C",IF(AND(AND(WEEKDAY(B518,2)&gt;=2,WEEKDAY(B518,2)&lt;=4),C518&gt;=TIME(16,35,0),C518&lt;TIME(17,0,0)),"A1",IF(AND(AND(WEEKDAY(B518,2)&gt;=2,WEEKDAY(B518,2)&lt;=4),C518&gt;=TIME(17,0,0),C518&lt;TIME(18,0,0)),"A2",IF(AND(AND(WEEKDAY(B518,2)&gt;=2,WEEKDAY(B518,2)&lt;=4),C518&gt;=TIME(18,0,0),C518&lt;TIME(19,0,0)),"A3",IF(AND(AND(WEEKDAY(B518,2)&gt;=2,WEEKDAY(B518,2)&lt;=4),C518&gt;=TIME(22,0,0),C518&lt;TIME(22,45,0)),"B","Other")))))))</f>
        <v/>
      </c>
      <c r="F518" s="12" t="n"/>
      <c r="G518" s="12" t="n"/>
      <c r="H518" s="12" t="n"/>
      <c r="I518" s="12" t="n"/>
      <c r="J518" s="13" t="n"/>
      <c r="K518" s="13" t="n"/>
      <c r="L518" s="13" t="n"/>
      <c r="M518" s="13" t="n"/>
      <c r="N518" s="12" t="n"/>
      <c r="O518" s="12" t="n"/>
      <c r="P518" s="14">
        <f>IF(N518="","",IF(N518="SL",-1,K518/J518))</f>
        <v/>
      </c>
      <c r="Q518" s="14">
        <f>IF(N518="","",IF(OR(N518="SL",N518="TP0"),-1,L518/J518))</f>
        <v/>
      </c>
      <c r="R518" s="14">
        <f>IF(N518="","",IF(N518="TP2",M518/J518,-1))</f>
        <v/>
      </c>
      <c r="S518" s="14">
        <f>IF(N518="","",IF(N518="SL",-1,IF(N518="TP0",0.5*K518/J518,0.5*(K518+L518)/J518)))</f>
        <v/>
      </c>
      <c r="T518" s="14">
        <f>IF(N518="","",IF(N518="SL",-1,IF(N518="TP0",0.5*K518/J518-0.5,0.5*(K518+L518)/J518)))</f>
        <v/>
      </c>
      <c r="U518" s="15">
        <f>IF(P518="","",P518*J518/100*Config!$B$4)</f>
        <v/>
      </c>
      <c r="V518" s="15">
        <f>IF(Q518="","",Q518*J518/100*Config!$B$4)</f>
        <v/>
      </c>
      <c r="W518" s="15">
        <f>IF(R518="","",R518*J518/100*Config!$B$4)</f>
        <v/>
      </c>
      <c r="X518" s="15">
        <f>IF(S518="","",S518*J518/100*Config!$B$4)</f>
        <v/>
      </c>
      <c r="Y518" s="15">
        <f>IF(T518="","",T518*J518/100*Config!$B$4)</f>
        <v/>
      </c>
      <c r="Z518" s="15">
        <f>IF(U518="","",Config!$B$4 + SUM($U$2:U518))</f>
        <v/>
      </c>
      <c r="AA518" s="15">
        <f>IF(V518="","",Config!$B$4 + SUM($V$2:V518))</f>
        <v/>
      </c>
      <c r="AB518" s="15">
        <f>IF(W518="","",Config!$B$4 + SUM($W$2:W518))</f>
        <v/>
      </c>
      <c r="AC518" s="15">
        <f>IF(X518="","",Config!$B$4 + SUM($X$2:X518))</f>
        <v/>
      </c>
      <c r="AD518" s="15">
        <f>IF(Y518="","",Config!$B$4 + SUM($Y$2:Y518))</f>
        <v/>
      </c>
      <c r="AE518" s="15">
        <f>IF(P518="","",P518*J518/100*Config!$B$11)</f>
        <v/>
      </c>
      <c r="AF518" s="15">
        <f>IF(Q518="","",Q518*J518/100*Config!$B$11)</f>
        <v/>
      </c>
      <c r="AG518" s="15">
        <f>IF(R518="","",R518*J518/100*Config!$B$11)</f>
        <v/>
      </c>
      <c r="AH518" s="15">
        <f>IF(S518="","",S518*J518/100*Config!$B$11)</f>
        <v/>
      </c>
      <c r="AI518" s="15">
        <f>IF(T518="","",T518*J518/100*Config!$B$11)</f>
        <v/>
      </c>
      <c r="AJ518" s="15">
        <f>IF(AE518="","",Config!$B$9 + SUM($AE$2:AE518))</f>
        <v/>
      </c>
      <c r="AK518" s="15">
        <f>IF(AF518="","",Config!$B$9 + SUM($AF$2:AF518))</f>
        <v/>
      </c>
      <c r="AL518" s="15">
        <f>IF(AG518="","",Config!$B$9 + SUM($AG$2:AG518))</f>
        <v/>
      </c>
      <c r="AM518" s="15">
        <f>IF(AH518="","",Config!$B$9 + SUM($AH$2:AH518))</f>
        <v/>
      </c>
      <c r="AN518" s="15">
        <f>IF(AI518="","",Config!$B$9 + SUM($AI$2:AI518))</f>
        <v/>
      </c>
      <c r="AO518" s="16">
        <f>IF(P518="","",IF(P518&gt;0,1,0))</f>
        <v/>
      </c>
      <c r="AP518" s="16">
        <f>IF(Q518="","",IF(Q518&gt;0,1,0))</f>
        <v/>
      </c>
      <c r="AQ518" s="16">
        <f>IF(R518="","",IF(R518&gt;0,1,0))</f>
        <v/>
      </c>
      <c r="AR518" s="16">
        <f>IF(S518="","",IF(S518&gt;0,1,0))</f>
        <v/>
      </c>
      <c r="AS518" s="16">
        <f>IF(T518="","",IF(T518&gt;0,1,0))</f>
        <v/>
      </c>
      <c r="AT518" s="17">
        <f>IF(Z518="","",IF(AT517="",Z518,MAX(AT517,Z518)))</f>
        <v/>
      </c>
      <c r="AU518" s="17">
        <f>IF(AA518="","",IF(AU517="",AA518,MAX(AU517,AA518)))</f>
        <v/>
      </c>
      <c r="AV518" s="17">
        <f>IF(AB518="","",IF(AV517="",AB518,MAX(AV517,AB518)))</f>
        <v/>
      </c>
      <c r="AW518" s="17">
        <f>IF(AC518="","",IF(AW517="",AC518,MAX(AW517,AC518)))</f>
        <v/>
      </c>
      <c r="AX518" s="17">
        <f>IF(AD518="","",IF(AX517="",AD518,MAX(AX517,AD518)))</f>
        <v/>
      </c>
      <c r="AY518" s="17">
        <f>IF(Z518="","",AT518-Z518)</f>
        <v/>
      </c>
      <c r="AZ518" s="17">
        <f>IF(AA518="","",AU518-AA518)</f>
        <v/>
      </c>
      <c r="BA518" s="17">
        <f>IF(AB518="","",AV518-AB518)</f>
        <v/>
      </c>
      <c r="BB518" s="17">
        <f>IF(AC518="","",AW518-AC518)</f>
        <v/>
      </c>
      <c r="BC518" s="17">
        <f>IF(AD518="","",AX518-AD518)</f>
        <v/>
      </c>
      <c r="BD518" s="17">
        <f>IF(OR(AE518="",B518=""),"",SUMIFS($AE$2:AE518,$B$2:B518,B518))</f>
        <v/>
      </c>
      <c r="BE518" s="17">
        <f>IF(OR(AF518="",B518=""),"",SUMIFS($AF$2:AF518,$B$2:B518,B518))</f>
        <v/>
      </c>
      <c r="BF518" s="17">
        <f>IF(OR(AG518="",B518=""),"",SUMIFS($AG$2:AG518,$B$2:B518,B518))</f>
        <v/>
      </c>
      <c r="BG518" s="17">
        <f>IF(OR(AH518="",B518=""),"",SUMIFS($AH$2:AH518,$B$2:B518,B518))</f>
        <v/>
      </c>
      <c r="BH518" s="17">
        <f>IF(OR(AI518="",B518=""),"",SUMIFS($AI$2:AI518,$B$2:B518,B518))</f>
        <v/>
      </c>
      <c r="BI518" s="17">
        <f>IF(AJ518="","",IF(BI517="",AJ518,MAX(BI517,AJ518)))</f>
        <v/>
      </c>
      <c r="BJ518" s="17">
        <f>IF(AK518="","",IF(BJ517="",AK518,MAX(BJ517,AK518)))</f>
        <v/>
      </c>
      <c r="BK518" s="17">
        <f>IF(AL518="","",IF(BK517="",AL518,MAX(BK517,AL518)))</f>
        <v/>
      </c>
      <c r="BL518" s="17">
        <f>IF(AM518="","",IF(BL517="",AM518,MAX(BL517,AM518)))</f>
        <v/>
      </c>
      <c r="BM518" s="17">
        <f>IF(AN518="","",IF(BM517="",AN518,MAX(BM517,AN518)))</f>
        <v/>
      </c>
      <c r="BN518" s="17">
        <f>IF(AJ518="","",BI518-AJ518)</f>
        <v/>
      </c>
      <c r="BO518" s="17">
        <f>IF(AK518="","",BJ518-AK518)</f>
        <v/>
      </c>
      <c r="BP518" s="17">
        <f>IF(AL518="","",BK518-AL518)</f>
        <v/>
      </c>
      <c r="BQ518" s="17">
        <f>IF(AM518="","",BL518-AM518)</f>
        <v/>
      </c>
      <c r="BR518" s="17">
        <f>IF(AN518="","",BM518-AN518)</f>
        <v/>
      </c>
    </row>
    <row r="519">
      <c r="A519">
        <f>ROW()-1</f>
        <v/>
      </c>
      <c r="B519" s="9" t="n"/>
      <c r="C519" s="12" t="n"/>
      <c r="D519" s="11">
        <f>IF(B519="","",CHOOSE(WEEKDAY(B519,2),"Lu","Ma","Mi","Jo","Vi","Sa","Du"))</f>
        <v/>
      </c>
      <c r="E519" s="11">
        <f>IF(OR(B519="",C519=""),"",IF(OR(WEEKDAY(B519,2)=1,WEEKDAY(B519,2)=5),"D",IF(AND(C519&gt;=TIME(15,30,0),C519&lt;TIME(16,30,0)),"C",IF(AND(AND(WEEKDAY(B519,2)&gt;=2,WEEKDAY(B519,2)&lt;=4),C519&gt;=TIME(16,35,0),C519&lt;TIME(17,0,0)),"A1",IF(AND(AND(WEEKDAY(B519,2)&gt;=2,WEEKDAY(B519,2)&lt;=4),C519&gt;=TIME(17,0,0),C519&lt;TIME(18,0,0)),"A2",IF(AND(AND(WEEKDAY(B519,2)&gt;=2,WEEKDAY(B519,2)&lt;=4),C519&gt;=TIME(18,0,0),C519&lt;TIME(19,0,0)),"A3",IF(AND(AND(WEEKDAY(B519,2)&gt;=2,WEEKDAY(B519,2)&lt;=4),C519&gt;=TIME(22,0,0),C519&lt;TIME(22,45,0)),"B","Other")))))))</f>
        <v/>
      </c>
      <c r="F519" s="12" t="n"/>
      <c r="G519" s="12" t="n"/>
      <c r="H519" s="12" t="n"/>
      <c r="I519" s="12" t="n"/>
      <c r="J519" s="13" t="n"/>
      <c r="K519" s="13" t="n"/>
      <c r="L519" s="13" t="n"/>
      <c r="M519" s="13" t="n"/>
      <c r="N519" s="12" t="n"/>
      <c r="O519" s="12" t="n"/>
      <c r="P519" s="14">
        <f>IF(N519="","",IF(N519="SL",-1,K519/J519))</f>
        <v/>
      </c>
      <c r="Q519" s="14">
        <f>IF(N519="","",IF(OR(N519="SL",N519="TP0"),-1,L519/J519))</f>
        <v/>
      </c>
      <c r="R519" s="14">
        <f>IF(N519="","",IF(N519="TP2",M519/J519,-1))</f>
        <v/>
      </c>
      <c r="S519" s="14">
        <f>IF(N519="","",IF(N519="SL",-1,IF(N519="TP0",0.5*K519/J519,0.5*(K519+L519)/J519)))</f>
        <v/>
      </c>
      <c r="T519" s="14">
        <f>IF(N519="","",IF(N519="SL",-1,IF(N519="TP0",0.5*K519/J519-0.5,0.5*(K519+L519)/J519)))</f>
        <v/>
      </c>
      <c r="U519" s="15">
        <f>IF(P519="","",P519*J519/100*Config!$B$4)</f>
        <v/>
      </c>
      <c r="V519" s="15">
        <f>IF(Q519="","",Q519*J519/100*Config!$B$4)</f>
        <v/>
      </c>
      <c r="W519" s="15">
        <f>IF(R519="","",R519*J519/100*Config!$B$4)</f>
        <v/>
      </c>
      <c r="X519" s="15">
        <f>IF(S519="","",S519*J519/100*Config!$B$4)</f>
        <v/>
      </c>
      <c r="Y519" s="15">
        <f>IF(T519="","",T519*J519/100*Config!$B$4)</f>
        <v/>
      </c>
      <c r="Z519" s="15">
        <f>IF(U519="","",Config!$B$4 + SUM($U$2:U519))</f>
        <v/>
      </c>
      <c r="AA519" s="15">
        <f>IF(V519="","",Config!$B$4 + SUM($V$2:V519))</f>
        <v/>
      </c>
      <c r="AB519" s="15">
        <f>IF(W519="","",Config!$B$4 + SUM($W$2:W519))</f>
        <v/>
      </c>
      <c r="AC519" s="15">
        <f>IF(X519="","",Config!$B$4 + SUM($X$2:X519))</f>
        <v/>
      </c>
      <c r="AD519" s="15">
        <f>IF(Y519="","",Config!$B$4 + SUM($Y$2:Y519))</f>
        <v/>
      </c>
      <c r="AE519" s="15">
        <f>IF(P519="","",P519*J519/100*Config!$B$11)</f>
        <v/>
      </c>
      <c r="AF519" s="15">
        <f>IF(Q519="","",Q519*J519/100*Config!$B$11)</f>
        <v/>
      </c>
      <c r="AG519" s="15">
        <f>IF(R519="","",R519*J519/100*Config!$B$11)</f>
        <v/>
      </c>
      <c r="AH519" s="15">
        <f>IF(S519="","",S519*J519/100*Config!$B$11)</f>
        <v/>
      </c>
      <c r="AI519" s="15">
        <f>IF(T519="","",T519*J519/100*Config!$B$11)</f>
        <v/>
      </c>
      <c r="AJ519" s="15">
        <f>IF(AE519="","",Config!$B$9 + SUM($AE$2:AE519))</f>
        <v/>
      </c>
      <c r="AK519" s="15">
        <f>IF(AF519="","",Config!$B$9 + SUM($AF$2:AF519))</f>
        <v/>
      </c>
      <c r="AL519" s="15">
        <f>IF(AG519="","",Config!$B$9 + SUM($AG$2:AG519))</f>
        <v/>
      </c>
      <c r="AM519" s="15">
        <f>IF(AH519="","",Config!$B$9 + SUM($AH$2:AH519))</f>
        <v/>
      </c>
      <c r="AN519" s="15">
        <f>IF(AI519="","",Config!$B$9 + SUM($AI$2:AI519))</f>
        <v/>
      </c>
      <c r="AO519" s="16">
        <f>IF(P519="","",IF(P519&gt;0,1,0))</f>
        <v/>
      </c>
      <c r="AP519" s="16">
        <f>IF(Q519="","",IF(Q519&gt;0,1,0))</f>
        <v/>
      </c>
      <c r="AQ519" s="16">
        <f>IF(R519="","",IF(R519&gt;0,1,0))</f>
        <v/>
      </c>
      <c r="AR519" s="16">
        <f>IF(S519="","",IF(S519&gt;0,1,0))</f>
        <v/>
      </c>
      <c r="AS519" s="16">
        <f>IF(T519="","",IF(T519&gt;0,1,0))</f>
        <v/>
      </c>
      <c r="AT519" s="17">
        <f>IF(Z519="","",IF(AT518="",Z519,MAX(AT518,Z519)))</f>
        <v/>
      </c>
      <c r="AU519" s="17">
        <f>IF(AA519="","",IF(AU518="",AA519,MAX(AU518,AA519)))</f>
        <v/>
      </c>
      <c r="AV519" s="17">
        <f>IF(AB519="","",IF(AV518="",AB519,MAX(AV518,AB519)))</f>
        <v/>
      </c>
      <c r="AW519" s="17">
        <f>IF(AC519="","",IF(AW518="",AC519,MAX(AW518,AC519)))</f>
        <v/>
      </c>
      <c r="AX519" s="17">
        <f>IF(AD519="","",IF(AX518="",AD519,MAX(AX518,AD519)))</f>
        <v/>
      </c>
      <c r="AY519" s="17">
        <f>IF(Z519="","",AT519-Z519)</f>
        <v/>
      </c>
      <c r="AZ519" s="17">
        <f>IF(AA519="","",AU519-AA519)</f>
        <v/>
      </c>
      <c r="BA519" s="17">
        <f>IF(AB519="","",AV519-AB519)</f>
        <v/>
      </c>
      <c r="BB519" s="17">
        <f>IF(AC519="","",AW519-AC519)</f>
        <v/>
      </c>
      <c r="BC519" s="17">
        <f>IF(AD519="","",AX519-AD519)</f>
        <v/>
      </c>
      <c r="BD519" s="17">
        <f>IF(OR(AE519="",B519=""),"",SUMIFS($AE$2:AE519,$B$2:B519,B519))</f>
        <v/>
      </c>
      <c r="BE519" s="17">
        <f>IF(OR(AF519="",B519=""),"",SUMIFS($AF$2:AF519,$B$2:B519,B519))</f>
        <v/>
      </c>
      <c r="BF519" s="17">
        <f>IF(OR(AG519="",B519=""),"",SUMIFS($AG$2:AG519,$B$2:B519,B519))</f>
        <v/>
      </c>
      <c r="BG519" s="17">
        <f>IF(OR(AH519="",B519=""),"",SUMIFS($AH$2:AH519,$B$2:B519,B519))</f>
        <v/>
      </c>
      <c r="BH519" s="17">
        <f>IF(OR(AI519="",B519=""),"",SUMIFS($AI$2:AI519,$B$2:B519,B519))</f>
        <v/>
      </c>
      <c r="BI519" s="17">
        <f>IF(AJ519="","",IF(BI518="",AJ519,MAX(BI518,AJ519)))</f>
        <v/>
      </c>
      <c r="BJ519" s="17">
        <f>IF(AK519="","",IF(BJ518="",AK519,MAX(BJ518,AK519)))</f>
        <v/>
      </c>
      <c r="BK519" s="17">
        <f>IF(AL519="","",IF(BK518="",AL519,MAX(BK518,AL519)))</f>
        <v/>
      </c>
      <c r="BL519" s="17">
        <f>IF(AM519="","",IF(BL518="",AM519,MAX(BL518,AM519)))</f>
        <v/>
      </c>
      <c r="BM519" s="17">
        <f>IF(AN519="","",IF(BM518="",AN519,MAX(BM518,AN519)))</f>
        <v/>
      </c>
      <c r="BN519" s="17">
        <f>IF(AJ519="","",BI519-AJ519)</f>
        <v/>
      </c>
      <c r="BO519" s="17">
        <f>IF(AK519="","",BJ519-AK519)</f>
        <v/>
      </c>
      <c r="BP519" s="17">
        <f>IF(AL519="","",BK519-AL519)</f>
        <v/>
      </c>
      <c r="BQ519" s="17">
        <f>IF(AM519="","",BL519-AM519)</f>
        <v/>
      </c>
      <c r="BR519" s="17">
        <f>IF(AN519="","",BM519-AN519)</f>
        <v/>
      </c>
    </row>
    <row r="520">
      <c r="A520">
        <f>ROW()-1</f>
        <v/>
      </c>
      <c r="B520" s="9" t="n"/>
      <c r="C520" s="12" t="n"/>
      <c r="D520" s="11">
        <f>IF(B520="","",CHOOSE(WEEKDAY(B520,2),"Lu","Ma","Mi","Jo","Vi","Sa","Du"))</f>
        <v/>
      </c>
      <c r="E520" s="11">
        <f>IF(OR(B520="",C520=""),"",IF(OR(WEEKDAY(B520,2)=1,WEEKDAY(B520,2)=5),"D",IF(AND(C520&gt;=TIME(15,30,0),C520&lt;TIME(16,30,0)),"C",IF(AND(AND(WEEKDAY(B520,2)&gt;=2,WEEKDAY(B520,2)&lt;=4),C520&gt;=TIME(16,35,0),C520&lt;TIME(17,0,0)),"A1",IF(AND(AND(WEEKDAY(B520,2)&gt;=2,WEEKDAY(B520,2)&lt;=4),C520&gt;=TIME(17,0,0),C520&lt;TIME(18,0,0)),"A2",IF(AND(AND(WEEKDAY(B520,2)&gt;=2,WEEKDAY(B520,2)&lt;=4),C520&gt;=TIME(18,0,0),C520&lt;TIME(19,0,0)),"A3",IF(AND(AND(WEEKDAY(B520,2)&gt;=2,WEEKDAY(B520,2)&lt;=4),C520&gt;=TIME(22,0,0),C520&lt;TIME(22,45,0)),"B","Other")))))))</f>
        <v/>
      </c>
      <c r="F520" s="12" t="n"/>
      <c r="G520" s="12" t="n"/>
      <c r="H520" s="12" t="n"/>
      <c r="I520" s="12" t="n"/>
      <c r="J520" s="13" t="n"/>
      <c r="K520" s="13" t="n"/>
      <c r="L520" s="13" t="n"/>
      <c r="M520" s="13" t="n"/>
      <c r="N520" s="12" t="n"/>
      <c r="O520" s="12" t="n"/>
      <c r="P520" s="14">
        <f>IF(N520="","",IF(N520="SL",-1,K520/J520))</f>
        <v/>
      </c>
      <c r="Q520" s="14">
        <f>IF(N520="","",IF(OR(N520="SL",N520="TP0"),-1,L520/J520))</f>
        <v/>
      </c>
      <c r="R520" s="14">
        <f>IF(N520="","",IF(N520="TP2",M520/J520,-1))</f>
        <v/>
      </c>
      <c r="S520" s="14">
        <f>IF(N520="","",IF(N520="SL",-1,IF(N520="TP0",0.5*K520/J520,0.5*(K520+L520)/J520)))</f>
        <v/>
      </c>
      <c r="T520" s="14">
        <f>IF(N520="","",IF(N520="SL",-1,IF(N520="TP0",0.5*K520/J520-0.5,0.5*(K520+L520)/J520)))</f>
        <v/>
      </c>
      <c r="U520" s="15">
        <f>IF(P520="","",P520*J520/100*Config!$B$4)</f>
        <v/>
      </c>
      <c r="V520" s="15">
        <f>IF(Q520="","",Q520*J520/100*Config!$B$4)</f>
        <v/>
      </c>
      <c r="W520" s="15">
        <f>IF(R520="","",R520*J520/100*Config!$B$4)</f>
        <v/>
      </c>
      <c r="X520" s="15">
        <f>IF(S520="","",S520*J520/100*Config!$B$4)</f>
        <v/>
      </c>
      <c r="Y520" s="15">
        <f>IF(T520="","",T520*J520/100*Config!$B$4)</f>
        <v/>
      </c>
      <c r="Z520" s="15">
        <f>IF(U520="","",Config!$B$4 + SUM($U$2:U520))</f>
        <v/>
      </c>
      <c r="AA520" s="15">
        <f>IF(V520="","",Config!$B$4 + SUM($V$2:V520))</f>
        <v/>
      </c>
      <c r="AB520" s="15">
        <f>IF(W520="","",Config!$B$4 + SUM($W$2:W520))</f>
        <v/>
      </c>
      <c r="AC520" s="15">
        <f>IF(X520="","",Config!$B$4 + SUM($X$2:X520))</f>
        <v/>
      </c>
      <c r="AD520" s="15">
        <f>IF(Y520="","",Config!$B$4 + SUM($Y$2:Y520))</f>
        <v/>
      </c>
      <c r="AE520" s="15">
        <f>IF(P520="","",P520*J520/100*Config!$B$11)</f>
        <v/>
      </c>
      <c r="AF520" s="15">
        <f>IF(Q520="","",Q520*J520/100*Config!$B$11)</f>
        <v/>
      </c>
      <c r="AG520" s="15">
        <f>IF(R520="","",R520*J520/100*Config!$B$11)</f>
        <v/>
      </c>
      <c r="AH520" s="15">
        <f>IF(S520="","",S520*J520/100*Config!$B$11)</f>
        <v/>
      </c>
      <c r="AI520" s="15">
        <f>IF(T520="","",T520*J520/100*Config!$B$11)</f>
        <v/>
      </c>
      <c r="AJ520" s="15">
        <f>IF(AE520="","",Config!$B$9 + SUM($AE$2:AE520))</f>
        <v/>
      </c>
      <c r="AK520" s="15">
        <f>IF(AF520="","",Config!$B$9 + SUM($AF$2:AF520))</f>
        <v/>
      </c>
      <c r="AL520" s="15">
        <f>IF(AG520="","",Config!$B$9 + SUM($AG$2:AG520))</f>
        <v/>
      </c>
      <c r="AM520" s="15">
        <f>IF(AH520="","",Config!$B$9 + SUM($AH$2:AH520))</f>
        <v/>
      </c>
      <c r="AN520" s="15">
        <f>IF(AI520="","",Config!$B$9 + SUM($AI$2:AI520))</f>
        <v/>
      </c>
      <c r="AO520" s="16">
        <f>IF(P520="","",IF(P520&gt;0,1,0))</f>
        <v/>
      </c>
      <c r="AP520" s="16">
        <f>IF(Q520="","",IF(Q520&gt;0,1,0))</f>
        <v/>
      </c>
      <c r="AQ520" s="16">
        <f>IF(R520="","",IF(R520&gt;0,1,0))</f>
        <v/>
      </c>
      <c r="AR520" s="16">
        <f>IF(S520="","",IF(S520&gt;0,1,0))</f>
        <v/>
      </c>
      <c r="AS520" s="16">
        <f>IF(T520="","",IF(T520&gt;0,1,0))</f>
        <v/>
      </c>
      <c r="AT520" s="17">
        <f>IF(Z520="","",IF(AT519="",Z520,MAX(AT519,Z520)))</f>
        <v/>
      </c>
      <c r="AU520" s="17">
        <f>IF(AA520="","",IF(AU519="",AA520,MAX(AU519,AA520)))</f>
        <v/>
      </c>
      <c r="AV520" s="17">
        <f>IF(AB520="","",IF(AV519="",AB520,MAX(AV519,AB520)))</f>
        <v/>
      </c>
      <c r="AW520" s="17">
        <f>IF(AC520="","",IF(AW519="",AC520,MAX(AW519,AC520)))</f>
        <v/>
      </c>
      <c r="AX520" s="17">
        <f>IF(AD520="","",IF(AX519="",AD520,MAX(AX519,AD520)))</f>
        <v/>
      </c>
      <c r="AY520" s="17">
        <f>IF(Z520="","",AT520-Z520)</f>
        <v/>
      </c>
      <c r="AZ520" s="17">
        <f>IF(AA520="","",AU520-AA520)</f>
        <v/>
      </c>
      <c r="BA520" s="17">
        <f>IF(AB520="","",AV520-AB520)</f>
        <v/>
      </c>
      <c r="BB520" s="17">
        <f>IF(AC520="","",AW520-AC520)</f>
        <v/>
      </c>
      <c r="BC520" s="17">
        <f>IF(AD520="","",AX520-AD520)</f>
        <v/>
      </c>
      <c r="BD520" s="17">
        <f>IF(OR(AE520="",B520=""),"",SUMIFS($AE$2:AE520,$B$2:B520,B520))</f>
        <v/>
      </c>
      <c r="BE520" s="17">
        <f>IF(OR(AF520="",B520=""),"",SUMIFS($AF$2:AF520,$B$2:B520,B520))</f>
        <v/>
      </c>
      <c r="BF520" s="17">
        <f>IF(OR(AG520="",B520=""),"",SUMIFS($AG$2:AG520,$B$2:B520,B520))</f>
        <v/>
      </c>
      <c r="BG520" s="17">
        <f>IF(OR(AH520="",B520=""),"",SUMIFS($AH$2:AH520,$B$2:B520,B520))</f>
        <v/>
      </c>
      <c r="BH520" s="17">
        <f>IF(OR(AI520="",B520=""),"",SUMIFS($AI$2:AI520,$B$2:B520,B520))</f>
        <v/>
      </c>
      <c r="BI520" s="17">
        <f>IF(AJ520="","",IF(BI519="",AJ520,MAX(BI519,AJ520)))</f>
        <v/>
      </c>
      <c r="BJ520" s="17">
        <f>IF(AK520="","",IF(BJ519="",AK520,MAX(BJ519,AK520)))</f>
        <v/>
      </c>
      <c r="BK520" s="17">
        <f>IF(AL520="","",IF(BK519="",AL520,MAX(BK519,AL520)))</f>
        <v/>
      </c>
      <c r="BL520" s="17">
        <f>IF(AM520="","",IF(BL519="",AM520,MAX(BL519,AM520)))</f>
        <v/>
      </c>
      <c r="BM520" s="17">
        <f>IF(AN520="","",IF(BM519="",AN520,MAX(BM519,AN520)))</f>
        <v/>
      </c>
      <c r="BN520" s="17">
        <f>IF(AJ520="","",BI520-AJ520)</f>
        <v/>
      </c>
      <c r="BO520" s="17">
        <f>IF(AK520="","",BJ520-AK520)</f>
        <v/>
      </c>
      <c r="BP520" s="17">
        <f>IF(AL520="","",BK520-AL520)</f>
        <v/>
      </c>
      <c r="BQ520" s="17">
        <f>IF(AM520="","",BL520-AM520)</f>
        <v/>
      </c>
      <c r="BR520" s="17">
        <f>IF(AN520="","",BM520-AN520)</f>
        <v/>
      </c>
    </row>
    <row r="521">
      <c r="A521">
        <f>ROW()-1</f>
        <v/>
      </c>
      <c r="B521" s="9" t="n"/>
      <c r="C521" s="12" t="n"/>
      <c r="D521" s="11">
        <f>IF(B521="","",CHOOSE(WEEKDAY(B521,2),"Lu","Ma","Mi","Jo","Vi","Sa","Du"))</f>
        <v/>
      </c>
      <c r="E521" s="11">
        <f>IF(OR(B521="",C521=""),"",IF(OR(WEEKDAY(B521,2)=1,WEEKDAY(B521,2)=5),"D",IF(AND(C521&gt;=TIME(15,30,0),C521&lt;TIME(16,30,0)),"C",IF(AND(AND(WEEKDAY(B521,2)&gt;=2,WEEKDAY(B521,2)&lt;=4),C521&gt;=TIME(16,35,0),C521&lt;TIME(17,0,0)),"A1",IF(AND(AND(WEEKDAY(B521,2)&gt;=2,WEEKDAY(B521,2)&lt;=4),C521&gt;=TIME(17,0,0),C521&lt;TIME(18,0,0)),"A2",IF(AND(AND(WEEKDAY(B521,2)&gt;=2,WEEKDAY(B521,2)&lt;=4),C521&gt;=TIME(18,0,0),C521&lt;TIME(19,0,0)),"A3",IF(AND(AND(WEEKDAY(B521,2)&gt;=2,WEEKDAY(B521,2)&lt;=4),C521&gt;=TIME(22,0,0),C521&lt;TIME(22,45,0)),"B","Other")))))))</f>
        <v/>
      </c>
      <c r="F521" s="12" t="n"/>
      <c r="G521" s="12" t="n"/>
      <c r="H521" s="12" t="n"/>
      <c r="I521" s="12" t="n"/>
      <c r="J521" s="13" t="n"/>
      <c r="K521" s="13" t="n"/>
      <c r="L521" s="13" t="n"/>
      <c r="M521" s="13" t="n"/>
      <c r="N521" s="12" t="n"/>
      <c r="O521" s="12" t="n"/>
      <c r="P521" s="14">
        <f>IF(N521="","",IF(N521="SL",-1,K521/J521))</f>
        <v/>
      </c>
      <c r="Q521" s="14">
        <f>IF(N521="","",IF(OR(N521="SL",N521="TP0"),-1,L521/J521))</f>
        <v/>
      </c>
      <c r="R521" s="14">
        <f>IF(N521="","",IF(N521="TP2",M521/J521,-1))</f>
        <v/>
      </c>
      <c r="S521" s="14">
        <f>IF(N521="","",IF(N521="SL",-1,IF(N521="TP0",0.5*K521/J521,0.5*(K521+L521)/J521)))</f>
        <v/>
      </c>
      <c r="T521" s="14">
        <f>IF(N521="","",IF(N521="SL",-1,IF(N521="TP0",0.5*K521/J521-0.5,0.5*(K521+L521)/J521)))</f>
        <v/>
      </c>
      <c r="U521" s="15">
        <f>IF(P521="","",P521*J521/100*Config!$B$4)</f>
        <v/>
      </c>
      <c r="V521" s="15">
        <f>IF(Q521="","",Q521*J521/100*Config!$B$4)</f>
        <v/>
      </c>
      <c r="W521" s="15">
        <f>IF(R521="","",R521*J521/100*Config!$B$4)</f>
        <v/>
      </c>
      <c r="X521" s="15">
        <f>IF(S521="","",S521*J521/100*Config!$B$4)</f>
        <v/>
      </c>
      <c r="Y521" s="15">
        <f>IF(T521="","",T521*J521/100*Config!$B$4)</f>
        <v/>
      </c>
      <c r="Z521" s="15">
        <f>IF(U521="","",Config!$B$4 + SUM($U$2:U521))</f>
        <v/>
      </c>
      <c r="AA521" s="15">
        <f>IF(V521="","",Config!$B$4 + SUM($V$2:V521))</f>
        <v/>
      </c>
      <c r="AB521" s="15">
        <f>IF(W521="","",Config!$B$4 + SUM($W$2:W521))</f>
        <v/>
      </c>
      <c r="AC521" s="15">
        <f>IF(X521="","",Config!$B$4 + SUM($X$2:X521))</f>
        <v/>
      </c>
      <c r="AD521" s="15">
        <f>IF(Y521="","",Config!$B$4 + SUM($Y$2:Y521))</f>
        <v/>
      </c>
      <c r="AE521" s="15">
        <f>IF(P521="","",P521*J521/100*Config!$B$11)</f>
        <v/>
      </c>
      <c r="AF521" s="15">
        <f>IF(Q521="","",Q521*J521/100*Config!$B$11)</f>
        <v/>
      </c>
      <c r="AG521" s="15">
        <f>IF(R521="","",R521*J521/100*Config!$B$11)</f>
        <v/>
      </c>
      <c r="AH521" s="15">
        <f>IF(S521="","",S521*J521/100*Config!$B$11)</f>
        <v/>
      </c>
      <c r="AI521" s="15">
        <f>IF(T521="","",T521*J521/100*Config!$B$11)</f>
        <v/>
      </c>
      <c r="AJ521" s="15">
        <f>IF(AE521="","",Config!$B$9 + SUM($AE$2:AE521))</f>
        <v/>
      </c>
      <c r="AK521" s="15">
        <f>IF(AF521="","",Config!$B$9 + SUM($AF$2:AF521))</f>
        <v/>
      </c>
      <c r="AL521" s="15">
        <f>IF(AG521="","",Config!$B$9 + SUM($AG$2:AG521))</f>
        <v/>
      </c>
      <c r="AM521" s="15">
        <f>IF(AH521="","",Config!$B$9 + SUM($AH$2:AH521))</f>
        <v/>
      </c>
      <c r="AN521" s="15">
        <f>IF(AI521="","",Config!$B$9 + SUM($AI$2:AI521))</f>
        <v/>
      </c>
      <c r="AO521" s="16">
        <f>IF(P521="","",IF(P521&gt;0,1,0))</f>
        <v/>
      </c>
      <c r="AP521" s="16">
        <f>IF(Q521="","",IF(Q521&gt;0,1,0))</f>
        <v/>
      </c>
      <c r="AQ521" s="16">
        <f>IF(R521="","",IF(R521&gt;0,1,0))</f>
        <v/>
      </c>
      <c r="AR521" s="16">
        <f>IF(S521="","",IF(S521&gt;0,1,0))</f>
        <v/>
      </c>
      <c r="AS521" s="16">
        <f>IF(T521="","",IF(T521&gt;0,1,0))</f>
        <v/>
      </c>
      <c r="AT521" s="17">
        <f>IF(Z521="","",IF(AT520="",Z521,MAX(AT520,Z521)))</f>
        <v/>
      </c>
      <c r="AU521" s="17">
        <f>IF(AA521="","",IF(AU520="",AA521,MAX(AU520,AA521)))</f>
        <v/>
      </c>
      <c r="AV521" s="17">
        <f>IF(AB521="","",IF(AV520="",AB521,MAX(AV520,AB521)))</f>
        <v/>
      </c>
      <c r="AW521" s="17">
        <f>IF(AC521="","",IF(AW520="",AC521,MAX(AW520,AC521)))</f>
        <v/>
      </c>
      <c r="AX521" s="17">
        <f>IF(AD521="","",IF(AX520="",AD521,MAX(AX520,AD521)))</f>
        <v/>
      </c>
      <c r="AY521" s="17">
        <f>IF(Z521="","",AT521-Z521)</f>
        <v/>
      </c>
      <c r="AZ521" s="17">
        <f>IF(AA521="","",AU521-AA521)</f>
        <v/>
      </c>
      <c r="BA521" s="17">
        <f>IF(AB521="","",AV521-AB521)</f>
        <v/>
      </c>
      <c r="BB521" s="17">
        <f>IF(AC521="","",AW521-AC521)</f>
        <v/>
      </c>
      <c r="BC521" s="17">
        <f>IF(AD521="","",AX521-AD521)</f>
        <v/>
      </c>
      <c r="BD521" s="17">
        <f>IF(OR(AE521="",B521=""),"",SUMIFS($AE$2:AE521,$B$2:B521,B521))</f>
        <v/>
      </c>
      <c r="BE521" s="17">
        <f>IF(OR(AF521="",B521=""),"",SUMIFS($AF$2:AF521,$B$2:B521,B521))</f>
        <v/>
      </c>
      <c r="BF521" s="17">
        <f>IF(OR(AG521="",B521=""),"",SUMIFS($AG$2:AG521,$B$2:B521,B521))</f>
        <v/>
      </c>
      <c r="BG521" s="17">
        <f>IF(OR(AH521="",B521=""),"",SUMIFS($AH$2:AH521,$B$2:B521,B521))</f>
        <v/>
      </c>
      <c r="BH521" s="17">
        <f>IF(OR(AI521="",B521=""),"",SUMIFS($AI$2:AI521,$B$2:B521,B521))</f>
        <v/>
      </c>
      <c r="BI521" s="17">
        <f>IF(AJ521="","",IF(BI520="",AJ521,MAX(BI520,AJ521)))</f>
        <v/>
      </c>
      <c r="BJ521" s="17">
        <f>IF(AK521="","",IF(BJ520="",AK521,MAX(BJ520,AK521)))</f>
        <v/>
      </c>
      <c r="BK521" s="17">
        <f>IF(AL521="","",IF(BK520="",AL521,MAX(BK520,AL521)))</f>
        <v/>
      </c>
      <c r="BL521" s="17">
        <f>IF(AM521="","",IF(BL520="",AM521,MAX(BL520,AM521)))</f>
        <v/>
      </c>
      <c r="BM521" s="17">
        <f>IF(AN521="","",IF(BM520="",AN521,MAX(BM520,AN521)))</f>
        <v/>
      </c>
      <c r="BN521" s="17">
        <f>IF(AJ521="","",BI521-AJ521)</f>
        <v/>
      </c>
      <c r="BO521" s="17">
        <f>IF(AK521="","",BJ521-AK521)</f>
        <v/>
      </c>
      <c r="BP521" s="17">
        <f>IF(AL521="","",BK521-AL521)</f>
        <v/>
      </c>
      <c r="BQ521" s="17">
        <f>IF(AM521="","",BL521-AM521)</f>
        <v/>
      </c>
      <c r="BR521" s="17">
        <f>IF(AN521="","",BM521-AN521)</f>
        <v/>
      </c>
    </row>
    <row r="522">
      <c r="A522">
        <f>ROW()-1</f>
        <v/>
      </c>
      <c r="B522" s="9" t="n"/>
      <c r="C522" s="12" t="n"/>
      <c r="D522" s="11">
        <f>IF(B522="","",CHOOSE(WEEKDAY(B522,2),"Lu","Ma","Mi","Jo","Vi","Sa","Du"))</f>
        <v/>
      </c>
      <c r="E522" s="11">
        <f>IF(OR(B522="",C522=""),"",IF(OR(WEEKDAY(B522,2)=1,WEEKDAY(B522,2)=5),"D",IF(AND(C522&gt;=TIME(15,30,0),C522&lt;TIME(16,30,0)),"C",IF(AND(AND(WEEKDAY(B522,2)&gt;=2,WEEKDAY(B522,2)&lt;=4),C522&gt;=TIME(16,35,0),C522&lt;TIME(17,0,0)),"A1",IF(AND(AND(WEEKDAY(B522,2)&gt;=2,WEEKDAY(B522,2)&lt;=4),C522&gt;=TIME(17,0,0),C522&lt;TIME(18,0,0)),"A2",IF(AND(AND(WEEKDAY(B522,2)&gt;=2,WEEKDAY(B522,2)&lt;=4),C522&gt;=TIME(18,0,0),C522&lt;TIME(19,0,0)),"A3",IF(AND(AND(WEEKDAY(B522,2)&gt;=2,WEEKDAY(B522,2)&lt;=4),C522&gt;=TIME(22,0,0),C522&lt;TIME(22,45,0)),"B","Other")))))))</f>
        <v/>
      </c>
      <c r="F522" s="12" t="n"/>
      <c r="G522" s="12" t="n"/>
      <c r="H522" s="12" t="n"/>
      <c r="I522" s="12" t="n"/>
      <c r="J522" s="13" t="n"/>
      <c r="K522" s="13" t="n"/>
      <c r="L522" s="13" t="n"/>
      <c r="M522" s="13" t="n"/>
      <c r="N522" s="12" t="n"/>
      <c r="O522" s="12" t="n"/>
      <c r="P522" s="14">
        <f>IF(N522="","",IF(N522="SL",-1,K522/J522))</f>
        <v/>
      </c>
      <c r="Q522" s="14">
        <f>IF(N522="","",IF(OR(N522="SL",N522="TP0"),-1,L522/J522))</f>
        <v/>
      </c>
      <c r="R522" s="14">
        <f>IF(N522="","",IF(N522="TP2",M522/J522,-1))</f>
        <v/>
      </c>
      <c r="S522" s="14">
        <f>IF(N522="","",IF(N522="SL",-1,IF(N522="TP0",0.5*K522/J522,0.5*(K522+L522)/J522)))</f>
        <v/>
      </c>
      <c r="T522" s="14">
        <f>IF(N522="","",IF(N522="SL",-1,IF(N522="TP0",0.5*K522/J522-0.5,0.5*(K522+L522)/J522)))</f>
        <v/>
      </c>
      <c r="U522" s="15">
        <f>IF(P522="","",P522*J522/100*Config!$B$4)</f>
        <v/>
      </c>
      <c r="V522" s="15">
        <f>IF(Q522="","",Q522*J522/100*Config!$B$4)</f>
        <v/>
      </c>
      <c r="W522" s="15">
        <f>IF(R522="","",R522*J522/100*Config!$B$4)</f>
        <v/>
      </c>
      <c r="X522" s="15">
        <f>IF(S522="","",S522*J522/100*Config!$B$4)</f>
        <v/>
      </c>
      <c r="Y522" s="15">
        <f>IF(T522="","",T522*J522/100*Config!$B$4)</f>
        <v/>
      </c>
      <c r="Z522" s="15">
        <f>IF(U522="","",Config!$B$4 + SUM($U$2:U522))</f>
        <v/>
      </c>
      <c r="AA522" s="15">
        <f>IF(V522="","",Config!$B$4 + SUM($V$2:V522))</f>
        <v/>
      </c>
      <c r="AB522" s="15">
        <f>IF(W522="","",Config!$B$4 + SUM($W$2:W522))</f>
        <v/>
      </c>
      <c r="AC522" s="15">
        <f>IF(X522="","",Config!$B$4 + SUM($X$2:X522))</f>
        <v/>
      </c>
      <c r="AD522" s="15">
        <f>IF(Y522="","",Config!$B$4 + SUM($Y$2:Y522))</f>
        <v/>
      </c>
      <c r="AE522" s="15">
        <f>IF(P522="","",P522*J522/100*Config!$B$11)</f>
        <v/>
      </c>
      <c r="AF522" s="15">
        <f>IF(Q522="","",Q522*J522/100*Config!$B$11)</f>
        <v/>
      </c>
      <c r="AG522" s="15">
        <f>IF(R522="","",R522*J522/100*Config!$B$11)</f>
        <v/>
      </c>
      <c r="AH522" s="15">
        <f>IF(S522="","",S522*J522/100*Config!$B$11)</f>
        <v/>
      </c>
      <c r="AI522" s="15">
        <f>IF(T522="","",T522*J522/100*Config!$B$11)</f>
        <v/>
      </c>
      <c r="AJ522" s="15">
        <f>IF(AE522="","",Config!$B$9 + SUM($AE$2:AE522))</f>
        <v/>
      </c>
      <c r="AK522" s="15">
        <f>IF(AF522="","",Config!$B$9 + SUM($AF$2:AF522))</f>
        <v/>
      </c>
      <c r="AL522" s="15">
        <f>IF(AG522="","",Config!$B$9 + SUM($AG$2:AG522))</f>
        <v/>
      </c>
      <c r="AM522" s="15">
        <f>IF(AH522="","",Config!$B$9 + SUM($AH$2:AH522))</f>
        <v/>
      </c>
      <c r="AN522" s="15">
        <f>IF(AI522="","",Config!$B$9 + SUM($AI$2:AI522))</f>
        <v/>
      </c>
      <c r="AO522" s="16">
        <f>IF(P522="","",IF(P522&gt;0,1,0))</f>
        <v/>
      </c>
      <c r="AP522" s="16">
        <f>IF(Q522="","",IF(Q522&gt;0,1,0))</f>
        <v/>
      </c>
      <c r="AQ522" s="16">
        <f>IF(R522="","",IF(R522&gt;0,1,0))</f>
        <v/>
      </c>
      <c r="AR522" s="16">
        <f>IF(S522="","",IF(S522&gt;0,1,0))</f>
        <v/>
      </c>
      <c r="AS522" s="16">
        <f>IF(T522="","",IF(T522&gt;0,1,0))</f>
        <v/>
      </c>
      <c r="AT522" s="17">
        <f>IF(Z522="","",IF(AT521="",Z522,MAX(AT521,Z522)))</f>
        <v/>
      </c>
      <c r="AU522" s="17">
        <f>IF(AA522="","",IF(AU521="",AA522,MAX(AU521,AA522)))</f>
        <v/>
      </c>
      <c r="AV522" s="17">
        <f>IF(AB522="","",IF(AV521="",AB522,MAX(AV521,AB522)))</f>
        <v/>
      </c>
      <c r="AW522" s="17">
        <f>IF(AC522="","",IF(AW521="",AC522,MAX(AW521,AC522)))</f>
        <v/>
      </c>
      <c r="AX522" s="17">
        <f>IF(AD522="","",IF(AX521="",AD522,MAX(AX521,AD522)))</f>
        <v/>
      </c>
      <c r="AY522" s="17">
        <f>IF(Z522="","",AT522-Z522)</f>
        <v/>
      </c>
      <c r="AZ522" s="17">
        <f>IF(AA522="","",AU522-AA522)</f>
        <v/>
      </c>
      <c r="BA522" s="17">
        <f>IF(AB522="","",AV522-AB522)</f>
        <v/>
      </c>
      <c r="BB522" s="17">
        <f>IF(AC522="","",AW522-AC522)</f>
        <v/>
      </c>
      <c r="BC522" s="17">
        <f>IF(AD522="","",AX522-AD522)</f>
        <v/>
      </c>
      <c r="BD522" s="17">
        <f>IF(OR(AE522="",B522=""),"",SUMIFS($AE$2:AE522,$B$2:B522,B522))</f>
        <v/>
      </c>
      <c r="BE522" s="17">
        <f>IF(OR(AF522="",B522=""),"",SUMIFS($AF$2:AF522,$B$2:B522,B522))</f>
        <v/>
      </c>
      <c r="BF522" s="17">
        <f>IF(OR(AG522="",B522=""),"",SUMIFS($AG$2:AG522,$B$2:B522,B522))</f>
        <v/>
      </c>
      <c r="BG522" s="17">
        <f>IF(OR(AH522="",B522=""),"",SUMIFS($AH$2:AH522,$B$2:B522,B522))</f>
        <v/>
      </c>
      <c r="BH522" s="17">
        <f>IF(OR(AI522="",B522=""),"",SUMIFS($AI$2:AI522,$B$2:B522,B522))</f>
        <v/>
      </c>
      <c r="BI522" s="17">
        <f>IF(AJ522="","",IF(BI521="",AJ522,MAX(BI521,AJ522)))</f>
        <v/>
      </c>
      <c r="BJ522" s="17">
        <f>IF(AK522="","",IF(BJ521="",AK522,MAX(BJ521,AK522)))</f>
        <v/>
      </c>
      <c r="BK522" s="17">
        <f>IF(AL522="","",IF(BK521="",AL522,MAX(BK521,AL522)))</f>
        <v/>
      </c>
      <c r="BL522" s="17">
        <f>IF(AM522="","",IF(BL521="",AM522,MAX(BL521,AM522)))</f>
        <v/>
      </c>
      <c r="BM522" s="17">
        <f>IF(AN522="","",IF(BM521="",AN522,MAX(BM521,AN522)))</f>
        <v/>
      </c>
      <c r="BN522" s="17">
        <f>IF(AJ522="","",BI522-AJ522)</f>
        <v/>
      </c>
      <c r="BO522" s="17">
        <f>IF(AK522="","",BJ522-AK522)</f>
        <v/>
      </c>
      <c r="BP522" s="17">
        <f>IF(AL522="","",BK522-AL522)</f>
        <v/>
      </c>
      <c r="BQ522" s="17">
        <f>IF(AM522="","",BL522-AM522)</f>
        <v/>
      </c>
      <c r="BR522" s="17">
        <f>IF(AN522="","",BM522-AN522)</f>
        <v/>
      </c>
    </row>
  </sheetData>
  <conditionalFormatting sqref="P2:T522">
    <cfRule type="cellIs" priority="1" operator="greaterThan" dxfId="1">
      <formula>0</formula>
    </cfRule>
    <cfRule type="cellIs" priority="2" operator="lessThan" dxfId="0">
      <formula>0</formula>
    </cfRule>
    <cfRule type="cellIs" priority="3" operator="equal" dxfId="6">
      <formula>0</formula>
    </cfRule>
  </conditionalFormatting>
  <pageMargins left="0.75" right="0.75" top="1" bottom="1" header="0.5" footer="0.5"/>
  <pageSetup orientation="portrait" verticalDpi="0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67"/>
  <sheetViews>
    <sheetView showGridLines="0" topLeftCell="A43" workbookViewId="0">
      <selection activeCell="C62" sqref="C62"/>
    </sheetView>
  </sheetViews>
  <sheetFormatPr baseColWidth="8" defaultRowHeight="15"/>
  <cols>
    <col width="22" customWidth="1" style="35" min="1" max="1"/>
    <col width="14" customWidth="1" style="35" min="2" max="4"/>
    <col width="16" customWidth="1" style="35" min="5" max="6"/>
    <col width="75" customWidth="1" style="35" min="7" max="7"/>
  </cols>
  <sheetData>
    <row r="1" ht="21" customHeight="1" s="35">
      <c r="A1" s="34" t="inlineStr">
        <is>
          <t>Backtest Dashboard</t>
        </is>
      </c>
    </row>
    <row r="2">
      <c r="A2" s="37" t="inlineStr">
        <is>
          <t>Comparație 5 strategii management — pe aceleași semnale blackbox</t>
        </is>
      </c>
    </row>
    <row r="4">
      <c r="A4" s="8" t="inlineStr">
        <is>
          <t>Metric</t>
        </is>
      </c>
      <c r="B4" s="8" t="inlineStr">
        <is>
          <t>TP0 only</t>
        </is>
      </c>
      <c r="C4" s="8" t="inlineStr">
        <is>
          <t>TP1 only</t>
        </is>
      </c>
      <c r="D4" s="8" t="inlineStr">
        <is>
          <t>TP2 only</t>
        </is>
      </c>
      <c r="E4" s="8" t="inlineStr">
        <is>
          <t>Hybrid + BE</t>
        </is>
      </c>
      <c r="F4" s="8" t="inlineStr">
        <is>
          <t>Hybrid no BE</t>
        </is>
      </c>
      <c r="G4" s="8" t="inlineStr">
        <is>
          <t>Cum citesc</t>
        </is>
      </c>
    </row>
    <row r="5" ht="75" customHeight="1" s="35">
      <c r="A5" s="18" t="inlineStr">
        <is>
          <t>Trades Placed</t>
        </is>
      </c>
      <c r="B5" s="19">
        <f>COUNTA(Trades!$N$2:$N$522)</f>
        <v/>
      </c>
      <c r="C5" s="19">
        <f>COUNTA(Trades!$N$2:$N$522)</f>
        <v/>
      </c>
      <c r="D5" s="19">
        <f>COUNTA(Trades!$N$2:$N$522)</f>
        <v/>
      </c>
      <c r="E5" s="19">
        <f>COUNTA(Trades!$N$2:$N$522)</f>
        <v/>
      </c>
      <c r="F5" s="19">
        <f>COUNTA(Trades!$N$2:$N$522)</f>
        <v/>
      </c>
      <c r="G5" s="20" t="inlineStr">
        <is>
          <t>Câte trade-uri ai logat în total.
Cu cât N e mai mare, cu atât celelalte metrici sunt mai de încredere.
Exemplu: la N=10 Win Ratio e zgomot pur, la N=40 începe să aibă semnal, la N=100 e solid.</t>
        </is>
      </c>
    </row>
    <row r="6" ht="75" customHeight="1" s="35">
      <c r="A6" s="18" t="inlineStr">
        <is>
          <t>Wins</t>
        </is>
      </c>
      <c r="B6" s="19">
        <f>COUNTIF(Trades!$AO$2:$AO$522,1)</f>
        <v/>
      </c>
      <c r="C6" s="19">
        <f>COUNTIF(Trades!$AP$2:$AP$522,1)</f>
        <v/>
      </c>
      <c r="D6" s="19">
        <f>COUNTIF(Trades!$AQ$2:$AQ$522,1)</f>
        <v/>
      </c>
      <c r="E6" s="19">
        <f>COUNTIF(Trades!$AR$2:$AR$522,1)</f>
        <v/>
      </c>
      <c r="F6" s="19">
        <f>COUNTIF(Trades!$AS$2:$AS$522,1)</f>
        <v/>
      </c>
      <c r="G6" s="20" t="inlineStr">
        <is>
          <t>Câte trade-uri s-au închis pe plus (R &gt; 0).
Singur nu spune nimic — privește-l raportat la total (vezi Win Ratio mai jos).</t>
        </is>
      </c>
    </row>
    <row r="7" ht="75" customHeight="1" s="35">
      <c r="A7" s="18" t="inlineStr">
        <is>
          <t>Average Win ($)</t>
        </is>
      </c>
      <c r="B7" s="21">
        <f>IFERROR(AVERAGEIF(Trades!$U$2:$U$522,"&gt;0"),0)</f>
        <v/>
      </c>
      <c r="C7" s="21">
        <f>IFERROR(AVERAGEIF(Trades!$V$2:$V$522,"&gt;0"),0)</f>
        <v/>
      </c>
      <c r="D7" s="21">
        <f>IFERROR(AVERAGEIF(Trades!$W$2:$W$522,"&gt;0"),0)</f>
        <v/>
      </c>
      <c r="E7" s="21">
        <f>IFERROR(AVERAGEIF(Trades!$X$2:$X$522,"&gt;0"),0)</f>
        <v/>
      </c>
      <c r="F7" s="21">
        <f>IFERROR(AVERAGEIF(Trades!$Y$2:$Y$522,"&gt;0"),0)</f>
        <v/>
      </c>
      <c r="G7" s="20" t="inlineStr">
        <is>
          <t>Câștigul mediu pe trade-urile pozitive.
Comparat cu Average Loss îți spune cât de mari sunt câștigurile vs pierderile.
Exemplu: 4 wins de $50 și 2 wins de $80 — Average Win = $60.</t>
        </is>
      </c>
    </row>
    <row r="8" ht="75" customHeight="1" s="35">
      <c r="A8" s="18" t="inlineStr">
        <is>
          <t>Average Loss ($)</t>
        </is>
      </c>
      <c r="B8" s="21">
        <f>IFERROR(AVERAGEIF(Trades!$U$2:$U$522,"&lt;0"),0)</f>
        <v/>
      </c>
      <c r="C8" s="21">
        <f>IFERROR(AVERAGEIF(Trades!$V$2:$V$522,"&lt;0"),0)</f>
        <v/>
      </c>
      <c r="D8" s="21">
        <f>IFERROR(AVERAGEIF(Trades!$W$2:$W$522,"&lt;0"),0)</f>
        <v/>
      </c>
      <c r="E8" s="21">
        <f>IFERROR(AVERAGEIF(Trades!$X$2:$X$522,"&lt;0"),0)</f>
        <v/>
      </c>
      <c r="F8" s="21">
        <f>IFERROR(AVERAGEIF(Trades!$Y$2:$Y$522,"&lt;0"),0)</f>
        <v/>
      </c>
      <c r="G8" s="20" t="inlineStr">
        <is>
          <t>Pierderea medie pe trade-urile negative (cifra apare cu minus).
În dolari reali, −1R depinde de SL%: pierdere ≈ SL% × Account Size Start.
Dacă e mult mai mare decât riscul calculat din SL, ai SL-uri sărite (slippage, gap-uri).</t>
        </is>
      </c>
    </row>
    <row r="9" ht="75" customHeight="1" s="35">
      <c r="A9" s="18" t="inlineStr">
        <is>
          <t>Best Trade ($)</t>
        </is>
      </c>
      <c r="B9" s="21">
        <f>IFERROR(MAX(Trades!$U$2:$U$522),0)</f>
        <v/>
      </c>
      <c r="C9" s="21">
        <f>IFERROR(MAX(Trades!$V$2:$V$522),0)</f>
        <v/>
      </c>
      <c r="D9" s="21">
        <f>IFERROR(MAX(Trades!$W$2:$W$522),0)</f>
        <v/>
      </c>
      <c r="E9" s="21">
        <f>IFERROR(MAX(Trades!$X$2:$X$522),0)</f>
        <v/>
      </c>
      <c r="F9" s="21">
        <f>IFERROR(MAX(Trades!$Y$2:$Y$522),0)</f>
        <v/>
      </c>
      <c r="G9" s="20" t="inlineStr">
        <is>
          <t>Cel mai mare câștig individual.
Dacă majoritatea profitului total vine dintr-un singur trade outlier, edge-ul e fragil — elimini acel trade și strategia devine pierzătoare.</t>
        </is>
      </c>
    </row>
    <row r="10" ht="75" customHeight="1" s="35">
      <c r="A10" s="18" t="inlineStr">
        <is>
          <t>Worst Trade ($)</t>
        </is>
      </c>
      <c r="B10" s="21">
        <f>IFERROR(MIN(Trades!$U$2:$U$522),0)</f>
        <v/>
      </c>
      <c r="C10" s="21">
        <f>IFERROR(MIN(Trades!$V$2:$V$522),0)</f>
        <v/>
      </c>
      <c r="D10" s="21">
        <f>IFERROR(MIN(Trades!$W$2:$W$522),0)</f>
        <v/>
      </c>
      <c r="E10" s="21">
        <f>IFERROR(MIN(Trades!$X$2:$X$522),0)</f>
        <v/>
      </c>
      <c r="F10" s="21">
        <f>IFERROR(MIN(Trades!$Y$2:$Y$522),0)</f>
        <v/>
      </c>
      <c r="G10" s="20" t="inlineStr">
        <is>
          <t>Cea mai mare pierdere individuală.
Ar trebui să fie aproximativ egală cu −1R calculat din SL% × Account Size Start.
Dacă e semnificativ mai mare, ai depășit risk-ul plănuit — SL ratat, slippage, gap overnight.</t>
        </is>
      </c>
    </row>
    <row r="11" ht="75" customHeight="1" s="35">
      <c r="A11" s="18" t="inlineStr">
        <is>
          <t>Profit Factor</t>
        </is>
      </c>
      <c r="B11" s="22">
        <f>IFERROR(SUMIF(Trades!$U$2:$U$522,"&gt;0")/ABS(SUMIF(Trades!$U$2:$U$522,"&lt;0")),0)</f>
        <v/>
      </c>
      <c r="C11" s="22">
        <f>IFERROR(SUMIF(Trades!$V$2:$V$522,"&gt;0")/ABS(SUMIF(Trades!$V$2:$V$522,"&lt;0")),0)</f>
        <v/>
      </c>
      <c r="D11" s="22">
        <f>IFERROR(SUMIF(Trades!$W$2:$W$522,"&gt;0")/ABS(SUMIF(Trades!$W$2:$W$522,"&lt;0")),0)</f>
        <v/>
      </c>
      <c r="E11" s="22">
        <f>IFERROR(SUMIF(Trades!$X$2:$X$522,"&gt;0")/ABS(SUMIF(Trades!$X$2:$X$522,"&lt;0")),0)</f>
        <v/>
      </c>
      <c r="F11" s="22">
        <f>IFERROR(SUMIF(Trades!$Y$2:$Y$522,"&gt;0")/ABS(SUMIF(Trades!$Y$2:$Y$522,"&lt;0")),0)</f>
        <v/>
      </c>
      <c r="G11" s="20" t="inlineStr">
        <is>
          <t>Total bani câștigați împărțit la total bani pierduți (în valoare absolută).
Sub 1.0 = pierzi pe ansamblu. Peste 1.5 = solid. Peste 2.0 = câștigi de 2× cât pierzi.
Exemplu: 4 wins de $50 (= $200) + 6 losses de $30 (= $180) — PF = 200÷180 = 1.11, profitabil marginal.</t>
        </is>
      </c>
    </row>
    <row r="12" ht="75" customHeight="1" s="35">
      <c r="A12" s="18" t="inlineStr">
        <is>
          <t>Win Ratio</t>
        </is>
      </c>
      <c r="B12" s="23">
        <f>IFERROR(B6/B5,0)</f>
        <v/>
      </c>
      <c r="C12" s="23">
        <f>IFERROR(C6/C5,0)</f>
        <v/>
      </c>
      <c r="D12" s="23">
        <f>IFERROR(D6/D5,0)</f>
        <v/>
      </c>
      <c r="E12" s="23">
        <f>IFERROR(E6/E5,0)</f>
        <v/>
      </c>
      <c r="F12" s="23">
        <f>IFERROR(F6/F5,0)</f>
        <v/>
      </c>
      <c r="G12" s="20" t="inlineStr">
        <is>
          <t>Procentul de trade-uri câștigătoare. WR = 60% înseamnă 6 wins din 10 trade-uri.
Singur NU spune dacă strategia e profitabilă — citește-l împreună cu R:R de pe rândul următor.</t>
        </is>
      </c>
    </row>
    <row r="13" ht="75" customHeight="1" s="35">
      <c r="A13" s="18" t="inlineStr">
        <is>
          <t>Risk:Reward</t>
        </is>
      </c>
      <c r="B13" s="22">
        <f>IFERROR(B7/ABS(B8),0)</f>
        <v/>
      </c>
      <c r="C13" s="22">
        <f>IFERROR(C7/ABS(C8),0)</f>
        <v/>
      </c>
      <c r="D13" s="22">
        <f>IFERROR(D7/ABS(D8),0)</f>
        <v/>
      </c>
      <c r="E13" s="22">
        <f>IFERROR(E7/ABS(E8),0)</f>
        <v/>
      </c>
      <c r="F13" s="22">
        <f>IFERROR(F7/ABS(F8),0)</f>
        <v/>
      </c>
      <c r="G13" s="20" t="inlineStr">
        <is>
          <t>De câte ori e mai mare câștigul mediu decât pierderea medie.
R:R = 2 înseamnă: când câștigi, câștigi $2; când pierzi, pierzi $1.
Cu R:R mare poți avea Win Ratio mic și tot să faci bani.</t>
        </is>
      </c>
    </row>
    <row r="14" ht="75" customHeight="1" s="35">
      <c r="A14" s="18" t="inlineStr">
        <is>
          <t>Expectancy (R)</t>
        </is>
      </c>
      <c r="B14" s="24">
        <f>IFERROR(AVERAGE(Trades!$P$2:$P$522),0)</f>
        <v/>
      </c>
      <c r="C14" s="24">
        <f>IFERROR(AVERAGE(Trades!$Q$2:$Q$522),0)</f>
        <v/>
      </c>
      <c r="D14" s="24">
        <f>IFERROR(AVERAGE(Trades!$R$2:$R$522),0)</f>
        <v/>
      </c>
      <c r="E14" s="24">
        <f>IFERROR(AVERAGE(Trades!$S$2:$S$522),0)</f>
        <v/>
      </c>
      <c r="F14" s="24">
        <f>IFERROR(AVERAGE(Trades!$T$2:$T$522),0)</f>
        <v/>
      </c>
      <c r="G14" s="20" t="inlineStr">
        <is>
          <t>Cât câștigi în medie pe UN trade, exprimat în R.
+0.30R = câștigi 0.30 × riscul mediu al trade-urilor.
−0.10R = pierzi 0.10 × riscul mediu al trade-urilor.
Pragul de GO LIVE: +0.20R sau mai mult.</t>
        </is>
      </c>
    </row>
    <row r="15" ht="75" customHeight="1" s="35">
      <c r="A15" s="18" t="inlineStr">
        <is>
          <t>Expectancy ($)</t>
        </is>
      </c>
      <c r="B15" s="21">
        <f>IFERROR(AVERAGE(Trades!$U$2:$U$522),0)</f>
        <v/>
      </c>
      <c r="C15" s="21">
        <f>IFERROR(AVERAGE(Trades!$V$2:$V$522),0)</f>
        <v/>
      </c>
      <c r="D15" s="21">
        <f>IFERROR(AVERAGE(Trades!$W$2:$W$522),0)</f>
        <v/>
      </c>
      <c r="E15" s="21">
        <f>IFERROR(AVERAGE(Trades!$X$2:$X$522),0)</f>
        <v/>
      </c>
      <c r="F15" s="21">
        <f>IFERROR(AVERAGE(Trades!$Y$2:$Y$522),0)</f>
        <v/>
      </c>
      <c r="G15" s="20" t="inlineStr">
        <is>
          <t>Aceeași expectancy convertită în dolari, folosind SL% × Account Size Start per trade.
Util ca să vezi cât câștigi în medie pe trade în bani reali, nu doar în R.</t>
        </is>
      </c>
    </row>
    <row r="16" ht="75" customHeight="1" s="35">
      <c r="A16" s="18" t="inlineStr">
        <is>
          <t>Cumulative P&amp;L ($)</t>
        </is>
      </c>
      <c r="B16" s="21">
        <f>SUM(Trades!$U$2:$U$522)</f>
        <v/>
      </c>
      <c r="C16" s="21">
        <f>SUM(Trades!$V$2:$V$522)</f>
        <v/>
      </c>
      <c r="D16" s="21">
        <f>SUM(Trades!$W$2:$W$522)</f>
        <v/>
      </c>
      <c r="E16" s="21">
        <f>SUM(Trades!$X$2:$X$522)</f>
        <v/>
      </c>
      <c r="F16" s="21">
        <f>SUM(Trades!$Y$2:$Y$522)</f>
        <v/>
      </c>
      <c r="G16" s="20" t="inlineStr">
        <is>
          <t>Suma profitului și pierderii pe toate trade-urile logate.
E ce-ai avea în plus (sau minus) față de balanța de start din Config.</t>
        </is>
      </c>
    </row>
    <row r="17" ht="75" customHeight="1" s="35">
      <c r="A17" s="18" t="inlineStr">
        <is>
          <t>HWM Balance ($)</t>
        </is>
      </c>
      <c r="B17" s="21">
        <f>IF(B5=0,Config!$B$4,MAX(Trades!$Z$2:$Z$522))</f>
        <v/>
      </c>
      <c r="C17" s="21">
        <f>IF(C5=0,Config!$B$4,MAX(Trades!$AA$2:$AA$522))</f>
        <v/>
      </c>
      <c r="D17" s="21">
        <f>IF(D5=0,Config!$B$4,MAX(Trades!$AB$2:$AB$522))</f>
        <v/>
      </c>
      <c r="E17" s="21">
        <f>IF(E5=0,Config!$B$4,MAX(Trades!$AC$2:$AC$522))</f>
        <v/>
      </c>
      <c r="F17" s="21">
        <f>IF(F5=0,Config!$B$4,MAX(Trades!$AD$2:$AD$522))</f>
        <v/>
      </c>
      <c r="G17" s="20" t="inlineStr">
        <is>
          <t>Highest Watermark — cea mai mare balanță atinsă vreodată în jurnal.
Punct de referință pentru calculul drawdown-ului.</t>
        </is>
      </c>
    </row>
    <row r="18" ht="75" customHeight="1" s="35">
      <c r="A18" s="18" t="inlineStr">
        <is>
          <t>Max Drawdown ($)</t>
        </is>
      </c>
      <c r="B18" s="21">
        <f>IFERROR(MAX(Trades!$AY$2:$AY$522),0)</f>
        <v/>
      </c>
      <c r="C18" s="21">
        <f>IFERROR(MAX(Trades!$AZ$2:$AZ$522),0)</f>
        <v/>
      </c>
      <c r="D18" s="21">
        <f>IFERROR(MAX(Trades!$BA$2:$BA$522),0)</f>
        <v/>
      </c>
      <c r="E18" s="21">
        <f>IFERROR(MAX(Trades!$BB$2:$BB$522),0)</f>
        <v/>
      </c>
      <c r="F18" s="21">
        <f>IFERROR(MAX(Trades!$BC$2:$BC$522),0)</f>
        <v/>
      </c>
      <c r="G18" s="20" t="inlineStr">
        <is>
          <t>Cea mai mare cădere ($) din vârf la fundul ulterior al balanței. Măsoară durerea psihologică maximă.
Exemplu: ai urcat la $11,500, ai coborât la $9,800 — DD = $1,700, adică 17% din peak.
Un drawdown mare la backtest e foarte greu de tolerat în live cu bani reali — așteaptă-te să renunți.</t>
        </is>
      </c>
    </row>
    <row r="21" ht="15.75" customHeight="1" s="35">
      <c r="A21" s="36" t="inlineStr">
        <is>
          <t>PER SESIUNE (overlay: Hybrid + BE)</t>
        </is>
      </c>
    </row>
    <row r="22">
      <c r="A22" s="8" t="inlineStr">
        <is>
          <t>Sesiune</t>
        </is>
      </c>
      <c r="B22" s="8" t="inlineStr">
        <is>
          <t>N</t>
        </is>
      </c>
      <c r="C22" s="8" t="inlineStr">
        <is>
          <t>Wins</t>
        </is>
      </c>
      <c r="D22" s="8" t="inlineStr">
        <is>
          <t>WR</t>
        </is>
      </c>
      <c r="E22" s="8" t="inlineStr">
        <is>
          <t>Expectancy R</t>
        </is>
      </c>
      <c r="F22" s="8" t="inlineStr">
        <is>
          <t>Cum $</t>
        </is>
      </c>
    </row>
    <row r="23">
      <c r="A23" s="25" t="inlineStr">
        <is>
          <t>A1</t>
        </is>
      </c>
      <c r="B23" s="26">
        <f>COUNTIF(Trades!$E$2:$E$522,"A1")</f>
        <v/>
      </c>
      <c r="C23" s="26">
        <f>COUNTIFS(Trades!$E$2:$E$522,"A1",Trades!$AR$2:$AR$522,1)</f>
        <v/>
      </c>
      <c r="D23" s="27">
        <f>IFERROR(C23/B23,0)</f>
        <v/>
      </c>
      <c r="E23" s="28">
        <f>IFERROR(AVERAGEIFS(Trades!$S$2:$S$522,Trades!$E$2:$E$522,"A1"),0)</f>
        <v/>
      </c>
      <c r="F23" s="29">
        <f>SUMIFS(Trades!$X$2:$X$522,Trades!$E$2:$E$522,"A1")</f>
        <v/>
      </c>
    </row>
    <row r="24">
      <c r="A24" s="25" t="inlineStr">
        <is>
          <t>A2</t>
        </is>
      </c>
      <c r="B24" s="26">
        <f>COUNTIF(Trades!$E$2:$E$522,"A2")</f>
        <v/>
      </c>
      <c r="C24" s="26">
        <f>COUNTIFS(Trades!$E$2:$E$522,"A2",Trades!$AR$2:$AR$522,1)</f>
        <v/>
      </c>
      <c r="D24" s="27">
        <f>IFERROR(C24/B24,0)</f>
        <v/>
      </c>
      <c r="E24" s="28">
        <f>IFERROR(AVERAGEIFS(Trades!$S$2:$S$522,Trades!$E$2:$E$522,"A2"),0)</f>
        <v/>
      </c>
      <c r="F24" s="29">
        <f>SUMIFS(Trades!$X$2:$X$522,Trades!$E$2:$E$522,"A2")</f>
        <v/>
      </c>
    </row>
    <row r="25">
      <c r="A25" s="25" t="inlineStr">
        <is>
          <t>A3</t>
        </is>
      </c>
      <c r="B25" s="26">
        <f>COUNTIF(Trades!$E$2:$E$522,"A3")</f>
        <v/>
      </c>
      <c r="C25" s="26">
        <f>COUNTIFS(Trades!$E$2:$E$522,"A3",Trades!$AR$2:$AR$522,1)</f>
        <v/>
      </c>
      <c r="D25" s="27">
        <f>IFERROR(C25/B25,0)</f>
        <v/>
      </c>
      <c r="E25" s="28">
        <f>IFERROR(AVERAGEIFS(Trades!$S$2:$S$522,Trades!$E$2:$E$522,"A3"),0)</f>
        <v/>
      </c>
      <c r="F25" s="29">
        <f>SUMIFS(Trades!$X$2:$X$522,Trades!$E$2:$E$522,"A3")</f>
        <v/>
      </c>
    </row>
    <row r="26">
      <c r="A26" s="25" t="inlineStr">
        <is>
          <t>B</t>
        </is>
      </c>
      <c r="B26" s="26">
        <f>COUNTIF(Trades!$E$2:$E$522,"B")</f>
        <v/>
      </c>
      <c r="C26" s="26">
        <f>COUNTIFS(Trades!$E$2:$E$522,"B",Trades!$AR$2:$AR$522,1)</f>
        <v/>
      </c>
      <c r="D26" s="27">
        <f>IFERROR(C26/B26,0)</f>
        <v/>
      </c>
      <c r="E26" s="28">
        <f>IFERROR(AVERAGEIFS(Trades!$S$2:$S$522,Trades!$E$2:$E$522,"B"),0)</f>
        <v/>
      </c>
      <c r="F26" s="29">
        <f>SUMIFS(Trades!$X$2:$X$522,Trades!$E$2:$E$522,"B")</f>
        <v/>
      </c>
    </row>
    <row r="27">
      <c r="A27" s="25" t="inlineStr">
        <is>
          <t>C</t>
        </is>
      </c>
      <c r="B27" s="26">
        <f>COUNTIF(Trades!$E$2:$E$522,"C")</f>
        <v/>
      </c>
      <c r="C27" s="26">
        <f>COUNTIFS(Trades!$E$2:$E$522,"C",Trades!$AR$2:$AR$522,1)</f>
        <v/>
      </c>
      <c r="D27" s="27">
        <f>IFERROR(C27/B27,0)</f>
        <v/>
      </c>
      <c r="E27" s="28">
        <f>IFERROR(AVERAGEIFS(Trades!$S$2:$S$522,Trades!$E$2:$E$522,"C"),0)</f>
        <v/>
      </c>
      <c r="F27" s="29">
        <f>SUMIFS(Trades!$X$2:$X$522,Trades!$E$2:$E$522,"C")</f>
        <v/>
      </c>
    </row>
    <row r="28">
      <c r="A28" s="25" t="inlineStr">
        <is>
          <t>D</t>
        </is>
      </c>
      <c r="B28" s="26">
        <f>COUNTIF(Trades!$E$2:$E$522,"D")</f>
        <v/>
      </c>
      <c r="C28" s="26">
        <f>COUNTIFS(Trades!$E$2:$E$522,"D",Trades!$AR$2:$AR$522,1)</f>
        <v/>
      </c>
      <c r="D28" s="27">
        <f>IFERROR(C28/B28,0)</f>
        <v/>
      </c>
      <c r="E28" s="28">
        <f>IFERROR(AVERAGEIFS(Trades!$S$2:$S$522,Trades!$E$2:$E$522,"D"),0)</f>
        <v/>
      </c>
      <c r="F28" s="29">
        <f>SUMIFS(Trades!$X$2:$X$522,Trades!$E$2:$E$522,"D")</f>
        <v/>
      </c>
    </row>
    <row r="29">
      <c r="A29" s="25" t="inlineStr">
        <is>
          <t>Other</t>
        </is>
      </c>
      <c r="B29" s="26">
        <f>COUNTIF(Trades!$E$2:$E$522,"Other")</f>
        <v/>
      </c>
      <c r="C29" s="26">
        <f>COUNTIFS(Trades!$E$2:$E$522,"Other",Trades!$AR$2:$AR$522,1)</f>
        <v/>
      </c>
      <c r="D29" s="27">
        <f>IFERROR(C29/B29,0)</f>
        <v/>
      </c>
      <c r="E29" s="28">
        <f>IFERROR(AVERAGEIFS(Trades!$S$2:$S$522,Trades!$E$2:$E$522,"Other"),0)</f>
        <v/>
      </c>
      <c r="F29" s="29">
        <f>SUMIFS(Trades!$X$2:$X$522,Trades!$E$2:$E$522,"Other")</f>
        <v/>
      </c>
    </row>
    <row r="32" ht="15.75" customHeight="1" s="35">
      <c r="A32" s="36" t="inlineStr">
        <is>
          <t>PER STRATEGIE (overlay: Hybrid + BE)</t>
        </is>
      </c>
    </row>
    <row r="33">
      <c r="A33" s="8" t="inlineStr">
        <is>
          <t>Strategie</t>
        </is>
      </c>
      <c r="B33" s="8" t="inlineStr">
        <is>
          <t>N</t>
        </is>
      </c>
      <c r="C33" s="8" t="inlineStr">
        <is>
          <t>Wins</t>
        </is>
      </c>
      <c r="D33" s="8" t="inlineStr">
        <is>
          <t>WR</t>
        </is>
      </c>
      <c r="E33" s="8" t="inlineStr">
        <is>
          <t>Expectancy R</t>
        </is>
      </c>
      <c r="F33" s="8" t="inlineStr">
        <is>
          <t>Cum $</t>
        </is>
      </c>
    </row>
    <row r="34">
      <c r="A34" s="25" t="inlineStr">
        <is>
          <t>M2D</t>
        </is>
      </c>
      <c r="B34" s="26">
        <f>COUNTIF(Trades!$F$2:$F$522,"M2D")</f>
        <v/>
      </c>
      <c r="C34" s="26">
        <f>COUNTIFS(Trades!$F$2:$F$522,"M2D",Trades!$AR$2:$AR$522,1)</f>
        <v/>
      </c>
      <c r="D34" s="27">
        <f>IFERROR(C34/B34,0)</f>
        <v/>
      </c>
      <c r="E34" s="28">
        <f>IFERROR(AVERAGEIFS(Trades!$S$2:$S$522,Trades!$F$2:$F$522,"M2D"),0)</f>
        <v/>
      </c>
      <c r="F34" s="29">
        <f>SUMIFS(Trades!$X$2:$X$522,Trades!$F$2:$F$522,"M2D")</f>
        <v/>
      </c>
    </row>
    <row r="35">
      <c r="A35" s="25" t="inlineStr">
        <is>
          <t>EMA cross</t>
        </is>
      </c>
      <c r="B35" s="26">
        <f>COUNTIF(Trades!$F$2:$F$522,"EMA cross")</f>
        <v/>
      </c>
      <c r="C35" s="26">
        <f>COUNTIFS(Trades!$F$2:$F$522,"EMA cross",Trades!$AR$2:$AR$522,1)</f>
        <v/>
      </c>
      <c r="D35" s="27">
        <f>IFERROR(C35/B35,0)</f>
        <v/>
      </c>
      <c r="E35" s="28">
        <f>IFERROR(AVERAGEIFS(Trades!$S$2:$S$522,Trades!$F$2:$F$522,"EMA cross"),0)</f>
        <v/>
      </c>
      <c r="F35" s="29">
        <f>SUMIFS(Trades!$X$2:$X$522,Trades!$F$2:$F$522,"EMA cross")</f>
        <v/>
      </c>
    </row>
    <row r="36">
      <c r="A36" s="25" t="inlineStr">
        <is>
          <t>Order block</t>
        </is>
      </c>
      <c r="B36" s="26">
        <f>COUNTIF(Trades!$F$2:$F$522,"Order block")</f>
        <v/>
      </c>
      <c r="C36" s="26">
        <f>COUNTIFS(Trades!$F$2:$F$522,"Order block",Trades!$AR$2:$AR$522,1)</f>
        <v/>
      </c>
      <c r="D36" s="27">
        <f>IFERROR(C36/B36,0)</f>
        <v/>
      </c>
      <c r="E36" s="28">
        <f>IFERROR(AVERAGEIFS(Trades!$S$2:$S$522,Trades!$F$2:$F$522,"Order block"),0)</f>
        <v/>
      </c>
      <c r="F36" s="29">
        <f>SUMIFS(Trades!$X$2:$X$522,Trades!$F$2:$F$522,"Order block")</f>
        <v/>
      </c>
    </row>
    <row r="37">
      <c r="A37" s="25" t="inlineStr">
        <is>
          <t>Liquidity sweep</t>
        </is>
      </c>
      <c r="B37" s="26">
        <f>COUNTIF(Trades!$F$2:$F$522,"Liquidity sweep")</f>
        <v/>
      </c>
      <c r="C37" s="26">
        <f>COUNTIFS(Trades!$F$2:$F$522,"Liquidity sweep",Trades!$AR$2:$AR$522,1)</f>
        <v/>
      </c>
      <c r="D37" s="27">
        <f>IFERROR(C37/B37,0)</f>
        <v/>
      </c>
      <c r="E37" s="28">
        <f>IFERROR(AVERAGEIFS(Trades!$S$2:$S$522,Trades!$F$2:$F$522,"Liquidity sweep"),0)</f>
        <v/>
      </c>
      <c r="F37" s="29">
        <f>SUMIFS(Trades!$X$2:$X$522,Trades!$F$2:$F$522,"Liquidity sweep")</f>
        <v/>
      </c>
    </row>
    <row r="38">
      <c r="A38" s="25" t="inlineStr">
        <is>
          <t>Custom</t>
        </is>
      </c>
      <c r="B38" s="26">
        <f>COUNTIF(Trades!$F$2:$F$522,"Custom")</f>
        <v/>
      </c>
      <c r="C38" s="26">
        <f>COUNTIFS(Trades!$F$2:$F$522,"Custom",Trades!$AR$2:$AR$522,1)</f>
        <v/>
      </c>
      <c r="D38" s="27">
        <f>IFERROR(C38/B38,0)</f>
        <v/>
      </c>
      <c r="E38" s="28">
        <f>IFERROR(AVERAGEIFS(Trades!$S$2:$S$522,Trades!$F$2:$F$522,"Custom"),0)</f>
        <v/>
      </c>
      <c r="F38" s="29">
        <f>SUMIFS(Trades!$X$2:$X$522,Trades!$F$2:$F$522,"Custom")</f>
        <v/>
      </c>
    </row>
    <row r="41" ht="15.75" customHeight="1" s="35">
      <c r="A41" s="36" t="inlineStr">
        <is>
          <t>PER INDICATOR (overlay: Hybrid + BE)</t>
        </is>
      </c>
    </row>
    <row r="42">
      <c r="A42" s="8" t="inlineStr">
        <is>
          <t>Indicator</t>
        </is>
      </c>
      <c r="B42" s="8" t="inlineStr">
        <is>
          <t>N</t>
        </is>
      </c>
      <c r="C42" s="8" t="inlineStr">
        <is>
          <t>Wins</t>
        </is>
      </c>
      <c r="D42" s="8" t="inlineStr">
        <is>
          <t>WR</t>
        </is>
      </c>
      <c r="E42" s="8" t="inlineStr">
        <is>
          <t>Expectancy R</t>
        </is>
      </c>
      <c r="F42" s="8" t="inlineStr">
        <is>
          <t>Cum $</t>
        </is>
      </c>
    </row>
    <row r="43">
      <c r="A43" s="25" t="inlineStr">
        <is>
          <t>DIA</t>
        </is>
      </c>
      <c r="B43" s="26">
        <f>COUNTIF(Trades!$G$2:$G$522,"DIA")</f>
        <v/>
      </c>
      <c r="C43" s="26">
        <f>COUNTIFS(Trades!$G$2:$G$522,"DIA",Trades!$AR$2:$AR$522,1)</f>
        <v/>
      </c>
      <c r="D43" s="27">
        <f>IFERROR(C43/B43,0)</f>
        <v/>
      </c>
      <c r="E43" s="28">
        <f>IFERROR(AVERAGEIFS(Trades!$S$2:$S$522,Trades!$G$2:$G$522,"DIA"),0)</f>
        <v/>
      </c>
      <c r="F43" s="29">
        <f>SUMIFS(Trades!$X$2:$X$522,Trades!$G$2:$G$522,"DIA")</f>
        <v/>
      </c>
    </row>
    <row r="44">
      <c r="A44" s="25" t="inlineStr">
        <is>
          <t>US30</t>
        </is>
      </c>
      <c r="B44" s="26">
        <f>COUNTIF(Trades!$G$2:$G$522,"US30")</f>
        <v/>
      </c>
      <c r="C44" s="26">
        <f>COUNTIFS(Trades!$G$2:$G$522,"US30",Trades!$AR$2:$AR$522,1)</f>
        <v/>
      </c>
      <c r="D44" s="27">
        <f>IFERROR(C44/B44,0)</f>
        <v/>
      </c>
      <c r="E44" s="28">
        <f>IFERROR(AVERAGEIFS(Trades!$S$2:$S$522,Trades!$G$2:$G$522,"US30"),0)</f>
        <v/>
      </c>
      <c r="F44" s="29">
        <f>SUMIFS(Trades!$X$2:$X$522,Trades!$G$2:$G$522,"US30")</f>
        <v/>
      </c>
    </row>
    <row r="45">
      <c r="A45" s="25" t="inlineStr">
        <is>
          <t>SPY</t>
        </is>
      </c>
      <c r="B45" s="26">
        <f>COUNTIF(Trades!$G$2:$G$522,"SPY")</f>
        <v/>
      </c>
      <c r="C45" s="26">
        <f>COUNTIFS(Trades!$G$2:$G$522,"SPY",Trades!$AR$2:$AR$522,1)</f>
        <v/>
      </c>
      <c r="D45" s="27">
        <f>IFERROR(C45/B45,0)</f>
        <v/>
      </c>
      <c r="E45" s="28">
        <f>IFERROR(AVERAGEIFS(Trades!$S$2:$S$522,Trades!$G$2:$G$522,"SPY"),0)</f>
        <v/>
      </c>
      <c r="F45" s="29">
        <f>SUMIFS(Trades!$X$2:$X$522,Trades!$G$2:$G$522,"SPY")</f>
        <v/>
      </c>
    </row>
    <row r="46">
      <c r="A46" s="25" t="inlineStr">
        <is>
          <t>QQQ</t>
        </is>
      </c>
      <c r="B46" s="26">
        <f>COUNTIF(Trades!$G$2:$G$522,"QQQ")</f>
        <v/>
      </c>
      <c r="C46" s="26">
        <f>COUNTIFS(Trades!$G$2:$G$522,"QQQ",Trades!$AR$2:$AR$522,1)</f>
        <v/>
      </c>
      <c r="D46" s="27">
        <f>IFERROR(C46/B46,0)</f>
        <v/>
      </c>
      <c r="E46" s="28">
        <f>IFERROR(AVERAGEIFS(Trades!$S$2:$S$522,Trades!$G$2:$G$522,"QQQ"),0)</f>
        <v/>
      </c>
      <c r="F46" s="29">
        <f>SUMIFS(Trades!$X$2:$X$522,Trades!$G$2:$G$522,"QQQ")</f>
        <v/>
      </c>
    </row>
    <row r="47">
      <c r="A47" s="25" t="inlineStr">
        <is>
          <t>ES</t>
        </is>
      </c>
      <c r="B47" s="26">
        <f>COUNTIF(Trades!$G$2:$G$522,"ES")</f>
        <v/>
      </c>
      <c r="C47" s="26">
        <f>COUNTIFS(Trades!$G$2:$G$522,"ES",Trades!$AR$2:$AR$522,1)</f>
        <v/>
      </c>
      <c r="D47" s="27">
        <f>IFERROR(C47/B47,0)</f>
        <v/>
      </c>
      <c r="E47" s="28">
        <f>IFERROR(AVERAGEIFS(Trades!$S$2:$S$522,Trades!$G$2:$G$522,"ES"),0)</f>
        <v/>
      </c>
      <c r="F47" s="29">
        <f>SUMIFS(Trades!$X$2:$X$522,Trades!$G$2:$G$522,"ES")</f>
        <v/>
      </c>
    </row>
    <row r="48">
      <c r="A48" s="25" t="inlineStr">
        <is>
          <t>NQ</t>
        </is>
      </c>
      <c r="B48" s="26">
        <f>COUNTIF(Trades!$G$2:$G$522,"NQ")</f>
        <v/>
      </c>
      <c r="C48" s="26">
        <f>COUNTIFS(Trades!$G$2:$G$522,"NQ",Trades!$AR$2:$AR$522,1)</f>
        <v/>
      </c>
      <c r="D48" s="27">
        <f>IFERROR(C48/B48,0)</f>
        <v/>
      </c>
      <c r="E48" s="28">
        <f>IFERROR(AVERAGEIFS(Trades!$S$2:$S$522,Trades!$G$2:$G$522,"NQ"),0)</f>
        <v/>
      </c>
      <c r="F48" s="29">
        <f>SUMIFS(Trades!$X$2:$X$522,Trades!$G$2:$G$522,"NQ")</f>
        <v/>
      </c>
    </row>
    <row r="51" ht="15.75" customHeight="1" s="35">
      <c r="A51" s="36" t="inlineStr">
        <is>
          <t>PER DIRECȚIE (overlay: Hybrid + BE)</t>
        </is>
      </c>
    </row>
    <row r="52">
      <c r="A52" s="8" t="inlineStr">
        <is>
          <t>Direcție</t>
        </is>
      </c>
      <c r="B52" s="8" t="inlineStr">
        <is>
          <t>N</t>
        </is>
      </c>
      <c r="C52" s="8" t="inlineStr">
        <is>
          <t>Wins</t>
        </is>
      </c>
      <c r="D52" s="8" t="inlineStr">
        <is>
          <t>WR</t>
        </is>
      </c>
      <c r="E52" s="8" t="inlineStr">
        <is>
          <t>Expectancy R</t>
        </is>
      </c>
      <c r="F52" s="8" t="inlineStr">
        <is>
          <t>Cum $</t>
        </is>
      </c>
    </row>
    <row r="53">
      <c r="A53" s="25" t="inlineStr">
        <is>
          <t>Buy</t>
        </is>
      </c>
      <c r="B53" s="26">
        <f>COUNTIF(Trades!$I$2:$I$522,"Buy")</f>
        <v/>
      </c>
      <c r="C53" s="26">
        <f>COUNTIFS(Trades!$I$2:$I$522,"Buy",Trades!$AR$2:$AR$522,1)</f>
        <v/>
      </c>
      <c r="D53" s="27">
        <f>IFERROR(C53/B53,0)</f>
        <v/>
      </c>
      <c r="E53" s="28">
        <f>IFERROR(AVERAGEIFS(Trades!$S$2:$S$522,Trades!$I$2:$I$522,"Buy"),0)</f>
        <v/>
      </c>
      <c r="F53" s="29">
        <f>SUMIFS(Trades!$X$2:$X$522,Trades!$I$2:$I$522,"Buy")</f>
        <v/>
      </c>
    </row>
    <row r="54">
      <c r="A54" s="25" t="inlineStr">
        <is>
          <t>Sell</t>
        </is>
      </c>
      <c r="B54" s="26">
        <f>COUNTIF(Trades!$I$2:$I$522,"Sell")</f>
        <v/>
      </c>
      <c r="C54" s="26">
        <f>COUNTIFS(Trades!$I$2:$I$522,"Sell",Trades!$AR$2:$AR$522,1)</f>
        <v/>
      </c>
      <c r="D54" s="27">
        <f>IFERROR(C54/B54,0)</f>
        <v/>
      </c>
      <c r="E54" s="28">
        <f>IFERROR(AVERAGEIFS(Trades!$S$2:$S$522,Trades!$I$2:$I$522,"Sell"),0)</f>
        <v/>
      </c>
      <c r="F54" s="29">
        <f>SUMIFS(Trades!$X$2:$X$522,Trades!$I$2:$I$522,"Sell")</f>
        <v/>
      </c>
    </row>
    <row r="57" ht="15.75" customHeight="1" s="35">
      <c r="A57" s="36" t="inlineStr">
        <is>
          <t>PROP FIRM COMPLIANCE</t>
        </is>
      </c>
    </row>
    <row r="58">
      <c r="A58" s="8" t="inlineStr">
        <is>
          <t>Metric</t>
        </is>
      </c>
      <c r="B58" s="8" t="inlineStr">
        <is>
          <t>TP0 only</t>
        </is>
      </c>
      <c r="C58" s="8" t="inlineStr">
        <is>
          <t>TP1 only</t>
        </is>
      </c>
      <c r="D58" s="8" t="inlineStr">
        <is>
          <t>TP2 only</t>
        </is>
      </c>
      <c r="E58" s="8" t="inlineStr">
        <is>
          <t>Hybrid + BE</t>
        </is>
      </c>
      <c r="F58" s="8" t="inlineStr">
        <is>
          <t>Hybrid no BE</t>
        </is>
      </c>
      <c r="G58" s="8" t="inlineStr">
        <is>
          <t>Cum citesc</t>
        </is>
      </c>
    </row>
    <row r="59" ht="60" customHeight="1" s="35">
      <c r="A59" s="18" t="inlineStr">
        <is>
          <t>Account Prop Start ($)</t>
        </is>
      </c>
      <c r="B59" s="30">
        <f>Config!$B$9</f>
        <v/>
      </c>
      <c r="C59" s="30">
        <f>Config!$B$9</f>
        <v/>
      </c>
      <c r="D59" s="30">
        <f>Config!$B$9</f>
        <v/>
      </c>
      <c r="E59" s="30">
        <f>Config!$B$9</f>
        <v/>
      </c>
      <c r="F59" s="30">
        <f>Config!$B$9</f>
        <v/>
      </c>
      <c r="G59" s="20" t="inlineStr">
        <is>
          <t>Capitalul de start al contului de prop firm (default $50,000).
Editabil în Config B9.</t>
        </is>
      </c>
    </row>
    <row r="60" ht="60" customHeight="1" s="35">
      <c r="A60" s="18" t="inlineStr">
        <is>
          <t>Position Size ($)</t>
        </is>
      </c>
      <c r="B60" s="30">
        <f>Config!$B$11</f>
        <v/>
      </c>
      <c r="C60" s="30">
        <f>Config!$B$11</f>
        <v/>
      </c>
      <c r="D60" s="30">
        <f>Config!$B$11</f>
        <v/>
      </c>
      <c r="E60" s="30">
        <f>Config!$B$11</f>
        <v/>
      </c>
      <c r="F60" s="30">
        <f>Config!$B$11</f>
        <v/>
      </c>
      <c r="G60" s="20" t="inlineStr">
        <is>
          <t>Notional efectiv pe trade = Account Prop × Position Usage %.
Default: 80% × $50,000 = $40,000. Pe DIA, ≈ 0.8 contracte din prețul curent.
Pierderea pe SL = SL% × Position Size (NU procent fix din cont).</t>
        </is>
      </c>
    </row>
    <row r="61" ht="60" customHeight="1" s="35">
      <c r="A61" s="18" t="inlineStr">
        <is>
          <t>Cumulative P&amp;L Prop ($)</t>
        </is>
      </c>
      <c r="B61" s="21">
        <f>SUM(Trades!$AE$2:$AE$522)</f>
        <v/>
      </c>
      <c r="C61" s="21">
        <f>SUM(Trades!$AF$2:$AF$522)</f>
        <v/>
      </c>
      <c r="D61" s="21">
        <f>SUM(Trades!$AG$2:$AG$522)</f>
        <v/>
      </c>
      <c r="E61" s="21">
        <f>SUM(Trades!$AH$2:$AH$522)</f>
        <v/>
      </c>
      <c r="F61" s="21">
        <f>SUM(Trades!$AI$2:$AI$522)</f>
        <v/>
      </c>
      <c r="G61" s="20" t="inlineStr">
        <is>
          <t>Profitul total al contului de prop pe traseul logat.
Reflectă $ real (SL% × Position Size per trade), NU R-multiple-ul abstract de mai sus.
Adunat peste $50,000 dă balanța finală reală.</t>
        </is>
      </c>
    </row>
    <row r="62" ht="60" customHeight="1" s="35">
      <c r="A62" s="18" t="inlineStr">
        <is>
          <t>Final Balance Prop ($)</t>
        </is>
      </c>
      <c r="B62" s="21">
        <f>Config!$B$9+SUM(Trades!$AE$2:$AE$522)</f>
        <v/>
      </c>
      <c r="C62" s="21">
        <f>Config!$B$9+SUM(Trades!$AF$2:$AF$522)</f>
        <v/>
      </c>
      <c r="D62" s="21">
        <f>Config!$B$9+SUM(Trades!$AG$2:$AG$522)</f>
        <v/>
      </c>
      <c r="E62" s="21">
        <f>Config!$B$9+SUM(Trades!$AH$2:$AH$522)</f>
        <v/>
      </c>
      <c r="F62" s="21">
        <f>Config!$B$9+SUM(Trades!$AI$2:$AI$522)</f>
        <v/>
      </c>
      <c r="G62" s="20" t="inlineStr">
        <is>
          <t>Balanța finală a contului de prop = $50,000 + Cumulative P&amp;L Prop.
Compar-o cu pragul de stop-out al firmei de prop: $50,000 − $3,500 = $46,500.</t>
        </is>
      </c>
    </row>
    <row r="63" ht="60" customHeight="1" s="35">
      <c r="A63" s="18" t="inlineStr">
        <is>
          <t>Worst Daily Loss ($)</t>
        </is>
      </c>
      <c r="B63" s="21">
        <f>IFERROR(MIN(Trades!$BD$2:$BD$522),0)</f>
        <v/>
      </c>
      <c r="C63" s="21">
        <f>IFERROR(MIN(Trades!$BE$2:$BE$522),0)</f>
        <v/>
      </c>
      <c r="D63" s="21">
        <f>IFERROR(MIN(Trades!$BF$2:$BF$522),0)</f>
        <v/>
      </c>
      <c r="E63" s="21">
        <f>IFERROR(MIN(Trades!$BG$2:$BG$522),0)</f>
        <v/>
      </c>
      <c r="F63" s="21">
        <f>IFERROR(MIN(Trades!$BH$2:$BH$522),0)</f>
        <v/>
      </c>
      <c r="G63" s="20" t="inlineStr">
        <is>
          <t>Cea mai proastă pierdere cumulativă într-o zi calendaristică.
Dacă e mai mică decât −$2,000, ai depășit Daily Loss Limit într-o zi — cont mort.
Atenție: un singur breach = pierdere cont, indiferent dacă ai recuperat ulterior.</t>
        </is>
      </c>
    </row>
    <row r="64" ht="60" customHeight="1" s="35">
      <c r="A64" s="18" t="inlineStr">
        <is>
          <t>Daily Limit Status</t>
        </is>
      </c>
      <c r="B64" s="31">
        <f>IF(B63&lt;-Config!$B$13,"FAIL","PASS")</f>
        <v/>
      </c>
      <c r="C64" s="31">
        <f>IF(C63&lt;-Config!$B$13,"FAIL","PASS")</f>
        <v/>
      </c>
      <c r="D64" s="31">
        <f>IF(D63&lt;-Config!$B$13,"FAIL","PASS")</f>
        <v/>
      </c>
      <c r="E64" s="31">
        <f>IF(E63&lt;-Config!$B$13,"FAIL","PASS")</f>
        <v/>
      </c>
      <c r="F64" s="31">
        <f>IF(F63&lt;-Config!$B$13,"FAIL","PASS")</f>
        <v/>
      </c>
      <c r="G64" s="20" t="inlineStr">
        <is>
          <t>PASS dacă nicio zi nu a depășit Daily Loss Limit ($2,000 default).
FAIL = strategia ar fi pierdut contul prin daily breach pe traseul logat.</t>
        </is>
      </c>
    </row>
    <row r="65" ht="60" customHeight="1" s="35">
      <c r="A65" s="18" t="inlineStr">
        <is>
          <t>Max Account Drawdown ($)</t>
        </is>
      </c>
      <c r="B65" s="21">
        <f>IFERROR(MAX(Trades!$BN$2:$BN$522),0)</f>
        <v/>
      </c>
      <c r="C65" s="21">
        <f>IFERROR(MAX(Trades!$BO$2:$BO$522),0)</f>
        <v/>
      </c>
      <c r="D65" s="21">
        <f>IFERROR(MAX(Trades!$BP$2:$BP$522),0)</f>
        <v/>
      </c>
      <c r="E65" s="21">
        <f>IFERROR(MAX(Trades!$BQ$2:$BQ$522),0)</f>
        <v/>
      </c>
      <c r="F65" s="21">
        <f>IFERROR(MAX(Trades!$BR$2:$BR$522),0)</f>
        <v/>
      </c>
      <c r="G65" s="20" t="inlineStr">
        <is>
          <t>Cea mai mare cădere de la peak pe contul de prop.
Dacă &gt; $3,500 (7% din $50k), ai depășit Max Loss Limit — cont mort.</t>
        </is>
      </c>
    </row>
    <row r="66" ht="60" customHeight="1" s="35">
      <c r="A66" s="18" t="inlineStr">
        <is>
          <t>Max Loss Status</t>
        </is>
      </c>
      <c r="B66" s="31">
        <f>IF(B65&gt;Config!$B$15,"FAIL","PASS")</f>
        <v/>
      </c>
      <c r="C66" s="31">
        <f>IF(C65&gt;Config!$B$15,"FAIL","PASS")</f>
        <v/>
      </c>
      <c r="D66" s="31">
        <f>IF(D65&gt;Config!$B$15,"FAIL","PASS")</f>
        <v/>
      </c>
      <c r="E66" s="31">
        <f>IF(E65&gt;Config!$B$15,"FAIL","PASS")</f>
        <v/>
      </c>
      <c r="F66" s="31">
        <f>IF(F65&gt;Config!$B$15,"FAIL","PASS")</f>
        <v/>
      </c>
      <c r="G66" s="20" t="inlineStr">
        <is>
          <t>PASS dacă Max Account Drawdown ≤ $3,500.
FAIL = strategia ar fi pierdut contul prin drawdown cumulativ.</t>
        </is>
      </c>
    </row>
    <row r="67" ht="60" customHeight="1" s="35">
      <c r="A67" s="18" t="inlineStr">
        <is>
          <t>Overall Prop Status</t>
        </is>
      </c>
      <c r="B67" s="31">
        <f>IF(OR(B64="FAIL",B66="FAIL"),"CONT PIERDUT","CONFORM")</f>
        <v/>
      </c>
      <c r="C67" s="31">
        <f>IF(OR(C64="FAIL",C66="FAIL"),"CONT PIERDUT","CONFORM")</f>
        <v/>
      </c>
      <c r="D67" s="31">
        <f>IF(OR(D64="FAIL",D66="FAIL"),"CONT PIERDUT","CONFORM")</f>
        <v/>
      </c>
      <c r="E67" s="31">
        <f>IF(OR(E64="FAIL",E66="FAIL"),"CONT PIERDUT","CONFORM")</f>
        <v/>
      </c>
      <c r="F67" s="31">
        <f>IF(OR(F64="FAIL",F66="FAIL"),"CONT PIERDUT","CONFORM")</f>
        <v/>
      </c>
      <c r="G67" s="20" t="inlineStr">
        <is>
          <t>CONFORM = strategia ar fi supraviețuit pe contul de prop pe traseul logat.
CONT PIERDUT = cel puțin o breach (daily sau max) — strategia nu e viabilă pe acest cont prop.</t>
        </is>
      </c>
    </row>
  </sheetData>
  <mergeCells count="7">
    <mergeCell ref="A41:F41"/>
    <mergeCell ref="A51:F51"/>
    <mergeCell ref="A1:G1"/>
    <mergeCell ref="A32:F32"/>
    <mergeCell ref="A2:G2"/>
    <mergeCell ref="A57:G57"/>
    <mergeCell ref="A21:F21"/>
  </mergeCells>
  <conditionalFormatting sqref="B64:F64">
    <cfRule type="cellIs" priority="1" operator="equal" dxfId="1">
      <formula>"PASS"</formula>
    </cfRule>
    <cfRule type="cellIs" priority="2" operator="equal" dxfId="0">
      <formula>"FAIL"</formula>
    </cfRule>
  </conditionalFormatting>
  <conditionalFormatting sqref="B66:F66">
    <cfRule type="cellIs" priority="3" operator="equal" dxfId="1">
      <formula>"PASS"</formula>
    </cfRule>
    <cfRule type="cellIs" priority="4" operator="equal" dxfId="0">
      <formula>"FAIL"</formula>
    </cfRule>
  </conditionalFormatting>
  <conditionalFormatting sqref="B67:F67">
    <cfRule type="cellIs" priority="5" operator="equal" dxfId="1">
      <formula>"CONFORM"</formula>
    </cfRule>
    <cfRule type="cellIs" priority="6" operator="equal" dxfId="0">
      <formula>"CONT PIERDUT"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2026-05-13T18:50:43Z</dcterms:created>
  <dcterms:modified xmlns:dcterms="http://purl.org/dc/terms/" xmlns:xsi="http://www.w3.org/2001/XMLSchema-instance" xsi:type="dcterms:W3CDTF">2026-05-20T21:44:40Z</dcterms:modified>
  <cp:lastModifiedBy>Marius Mutu</cp:lastModifiedBy>
</cp:coreProperties>
</file>