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name="Config" sheetId="1" state="visible" r:id="rId1"/>
    <sheet name="Trades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$#,##0"/>
    <numFmt numFmtId="165" formatCode="0.0&quot;%&quot;"/>
    <numFmt numFmtId="166" formatCode="$#,##0.00"/>
    <numFmt numFmtId="167" formatCode="yyyy-mm-dd"/>
    <numFmt numFmtId="168" formatCode="0.000&quot;%&quot;"/>
    <numFmt numFmtId="169" formatCode="+0.000;-0.000;0.000"/>
    <numFmt numFmtId="170" formatCode="&quot;$&quot;#,##0.00"/>
    <numFmt numFmtId="171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1F3864"/>
      <sz val="16"/>
    </font>
    <font>
      <name val="Calibri"/>
      <b val="1"/>
      <color rgb="00FFFFFF"/>
      <sz val="11"/>
    </font>
    <font>
      <name val="Calibri"/>
      <i val="1"/>
      <color rgb="00595959"/>
      <sz val="10"/>
    </font>
    <font>
      <name val="Calibri"/>
      <b val="1"/>
      <sz val="11"/>
    </font>
    <font>
      <name val="Calibri"/>
      <color rgb="00595959"/>
      <sz val="10"/>
    </font>
    <font>
      <name val="Calibri"/>
      <b val="1"/>
      <color rgb="001F3864"/>
      <sz val="12"/>
    </font>
  </fonts>
  <fills count="6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8E1"/>
      </patternFill>
    </fill>
    <fill>
      <patternFill patternType="solid">
        <fgColor rgb="00E8F1FA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164" fontId="0" fillId="3" borderId="1" pivotButton="0" quotePrefix="0" xfId="0"/>
    <xf numFmtId="0" fontId="0" fillId="0" borderId="0" applyAlignment="1" pivotButton="0" quotePrefix="0" xfId="0">
      <alignment horizontal="center" vertical="center"/>
    </xf>
    <xf numFmtId="165" fontId="0" fillId="3" borderId="1" pivotButton="0" quotePrefix="0" xfId="0"/>
    <xf numFmtId="166" fontId="0" fillId="4" borderId="1" pivotButton="0" quotePrefix="0" xfId="0"/>
    <xf numFmtId="0" fontId="2" fillId="2" borderId="1" applyAlignment="1" pivotButton="0" quotePrefix="0" xfId="0">
      <alignment horizontal="center" vertical="center"/>
    </xf>
    <xf numFmtId="167" fontId="0" fillId="3" borderId="0" pivotButton="0" quotePrefix="0" xfId="0"/>
    <xf numFmtId="21" fontId="0" fillId="3" borderId="0" pivotButton="0" quotePrefix="0" xfId="0"/>
    <xf numFmtId="0" fontId="0" fillId="4" borderId="0" pivotButton="0" quotePrefix="0" xfId="0"/>
    <xf numFmtId="0" fontId="0" fillId="3" borderId="0" pivotButton="0" quotePrefix="0" xfId="0"/>
    <xf numFmtId="168" fontId="0" fillId="3" borderId="0" pivotButton="0" quotePrefix="0" xfId="0"/>
    <xf numFmtId="169" fontId="0" fillId="4" borderId="0" pivotButton="0" quotePrefix="0" xfId="0"/>
    <xf numFmtId="170" fontId="0" fillId="4" borderId="0" pivotButton="0" quotePrefix="0" xfId="0"/>
    <xf numFmtId="0" fontId="0" fillId="5" borderId="0" pivotButton="0" quotePrefix="0" xfId="0"/>
    <xf numFmtId="170" fontId="0" fillId="5" borderId="0" pivotButton="0" quotePrefix="0" xfId="0"/>
    <xf numFmtId="0" fontId="3" fillId="0" borderId="0" pivotButton="0" quotePrefix="0" xfId="0"/>
    <xf numFmtId="0" fontId="4" fillId="0" borderId="1" applyAlignment="1" pivotButton="0" quotePrefix="0" xfId="0">
      <alignment horizontal="left" vertical="center"/>
    </xf>
    <xf numFmtId="1" fontId="0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top" wrapText="1"/>
    </xf>
    <xf numFmtId="170" fontId="0" fillId="4" borderId="1" applyAlignment="1" pivotButton="0" quotePrefix="0" xfId="0">
      <alignment horizontal="right" vertical="center"/>
    </xf>
    <xf numFmtId="2" fontId="0" fillId="4" borderId="1" applyAlignment="1" pivotButton="0" quotePrefix="0" xfId="0">
      <alignment horizontal="right" vertical="center"/>
    </xf>
    <xf numFmtId="171" fontId="0" fillId="4" borderId="1" applyAlignment="1" pivotButton="0" quotePrefix="0" xfId="0">
      <alignment horizontal="right" vertical="center"/>
    </xf>
    <xf numFmtId="169" fontId="0" fillId="4" borderId="1" applyAlignment="1" pivotButton="0" quotePrefix="0" xfId="0">
      <alignment horizontal="right" vertical="center"/>
    </xf>
    <xf numFmtId="0" fontId="6" fillId="0" borderId="0" pivotButton="0" quotePrefix="0" xfId="0"/>
    <xf numFmtId="0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right" vertical="center"/>
    </xf>
    <xf numFmtId="171" fontId="0" fillId="0" borderId="1" applyAlignment="1" pivotButton="0" quotePrefix="0" xfId="0">
      <alignment horizontal="right" vertical="center"/>
    </xf>
    <xf numFmtId="169" fontId="0" fillId="0" borderId="1" applyAlignment="1" pivotButton="0" quotePrefix="0" xfId="0">
      <alignment horizontal="right" vertical="center"/>
    </xf>
    <xf numFmtId="170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  <dxf>
      <fill>
        <patternFill patternType="solid">
          <fgColor rgb="00D9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Equity Curve — 5 strategii</a:t>
            </a:r>
          </a:p>
        </rich>
      </tx>
    </title>
    <plotArea>
      <lineChart>
        <grouping val="standard"/>
        <ser>
          <idx val="0"/>
          <order val="0"/>
          <tx>
            <strRef>
              <f>'Trades'!Z1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'Trades'!$Z$2:$Z$501</f>
            </numRef>
          </val>
        </ser>
        <ser>
          <idx val="1"/>
          <order val="1"/>
          <tx>
            <strRef>
              <f>'Trades'!AA1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'Trades'!$AA$2:$AA$501</f>
            </numRef>
          </val>
        </ser>
        <ser>
          <idx val="2"/>
          <order val="2"/>
          <tx>
            <strRef>
              <f>'Trades'!AB1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'Trades'!$AB$2:$AB$501</f>
            </numRef>
          </val>
        </ser>
        <ser>
          <idx val="3"/>
          <order val="3"/>
          <tx>
            <strRef>
              <f>'Trades'!AC1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'Trades'!$AC$2:$AC$501</f>
            </numRef>
          </val>
        </ser>
        <ser>
          <idx val="4"/>
          <order val="4"/>
          <tx>
            <strRef>
              <f>'Trades'!AD1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'Trades'!$A$2:$A$501</f>
            </numRef>
          </cat>
          <val>
            <numRef>
              <f>'Trades'!$AD$2:$AD$501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Trade #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Balance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3</row>
      <rowOff>0</rowOff>
    </from>
    <ext cx="864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38" customWidth="1" min="3" max="3"/>
    <col width="2" customWidth="1" min="4" max="4"/>
    <col width="14" customWidth="1" min="5" max="5"/>
    <col width="14" customWidth="1" min="6" max="6"/>
    <col width="13" customWidth="1" min="7" max="7"/>
    <col width="10" customWidth="1" min="8" max="8"/>
    <col width="10" customWidth="1" min="9" max="9"/>
    <col width="12" customWidth="1" min="10" max="10"/>
  </cols>
  <sheetData>
    <row r="1">
      <c r="A1" s="1" t="inlineStr">
        <is>
          <t>Config — editează doar celulele galbene</t>
        </is>
      </c>
    </row>
    <row r="3">
      <c r="A3" s="2" t="inlineStr">
        <is>
          <t>Setting</t>
        </is>
      </c>
      <c r="B3" s="2" t="inlineStr">
        <is>
          <t>Value</t>
        </is>
      </c>
      <c r="C3" s="2" t="inlineStr">
        <is>
          <t>Note</t>
        </is>
      </c>
      <c r="E3" s="2" t="inlineStr">
        <is>
          <t>Strategii</t>
        </is>
      </c>
      <c r="F3" s="2" t="inlineStr">
        <is>
          <t>Sesiuni (auto)</t>
        </is>
      </c>
      <c r="G3" s="2" t="inlineStr">
        <is>
          <t>Indicatori</t>
        </is>
      </c>
      <c r="H3" s="2" t="inlineStr">
        <is>
          <t>TF</t>
        </is>
      </c>
      <c r="I3" s="2" t="inlineStr">
        <is>
          <t>Direcție</t>
        </is>
      </c>
      <c r="J3" s="2" t="inlineStr">
        <is>
          <t>Outcome</t>
        </is>
      </c>
    </row>
    <row r="4">
      <c r="A4" t="inlineStr">
        <is>
          <t>Account Size Start ($)</t>
        </is>
      </c>
      <c r="B4" s="3" t="n">
        <v>10000</v>
      </c>
      <c r="C4" t="inlineStr">
        <is>
          <t>Balanța inițială pentru calcule $ și HWM</t>
        </is>
      </c>
      <c r="E4" s="4" t="inlineStr">
        <is>
          <t>M2D</t>
        </is>
      </c>
      <c r="F4" s="4" t="inlineStr">
        <is>
          <t>A1</t>
        </is>
      </c>
      <c r="G4" s="4" t="inlineStr">
        <is>
          <t>DIA</t>
        </is>
      </c>
      <c r="H4" s="4" t="inlineStr">
        <is>
          <t>1min</t>
        </is>
      </c>
      <c r="I4" s="4" t="inlineStr">
        <is>
          <t>Buy</t>
        </is>
      </c>
      <c r="J4" s="4" t="inlineStr">
        <is>
          <t>SL</t>
        </is>
      </c>
    </row>
    <row r="5">
      <c r="A5" t="inlineStr">
        <is>
          <t>Risk per Trade (%)</t>
        </is>
      </c>
      <c r="B5" s="5" t="n">
        <v>1</v>
      </c>
      <c r="C5" t="inlineStr">
        <is>
          <t>% din account riscat per trade (= -1R)</t>
        </is>
      </c>
      <c r="E5" s="4" t="inlineStr">
        <is>
          <t>EMA cross</t>
        </is>
      </c>
      <c r="F5" s="4" t="inlineStr">
        <is>
          <t>A2</t>
        </is>
      </c>
      <c r="G5" s="4" t="inlineStr">
        <is>
          <t>US30</t>
        </is>
      </c>
      <c r="H5" s="4" t="inlineStr">
        <is>
          <t>3min</t>
        </is>
      </c>
      <c r="I5" s="4" t="inlineStr">
        <is>
          <t>Sell</t>
        </is>
      </c>
      <c r="J5" s="4" t="inlineStr">
        <is>
          <t>TP0 only</t>
        </is>
      </c>
    </row>
    <row r="6">
      <c r="A6" t="inlineStr">
        <is>
          <t>Risk per Trade ($)</t>
        </is>
      </c>
      <c r="B6" s="6">
        <f>B4*B5/100</f>
        <v/>
      </c>
      <c r="C6" t="inlineStr">
        <is>
          <t>Auto — derivat din B4 și B5</t>
        </is>
      </c>
      <c r="E6" s="4" t="inlineStr">
        <is>
          <t>Order block</t>
        </is>
      </c>
      <c r="F6" s="4" t="inlineStr">
        <is>
          <t>A3</t>
        </is>
      </c>
      <c r="G6" s="4" t="inlineStr">
        <is>
          <t>SPY</t>
        </is>
      </c>
      <c r="H6" s="4" t="inlineStr">
        <is>
          <t>15min</t>
        </is>
      </c>
      <c r="J6" s="4" t="inlineStr">
        <is>
          <t>TP1</t>
        </is>
      </c>
    </row>
    <row r="7">
      <c r="E7" s="4" t="inlineStr">
        <is>
          <t>Liquidity sweep</t>
        </is>
      </c>
      <c r="F7" s="4" t="inlineStr">
        <is>
          <t>B</t>
        </is>
      </c>
      <c r="G7" s="4" t="inlineStr">
        <is>
          <t>QQQ</t>
        </is>
      </c>
      <c r="J7" s="4" t="inlineStr">
        <is>
          <t>TP2</t>
        </is>
      </c>
    </row>
    <row r="8">
      <c r="E8" s="4" t="inlineStr">
        <is>
          <t>Custom</t>
        </is>
      </c>
      <c r="F8" s="4" t="inlineStr">
        <is>
          <t>C</t>
        </is>
      </c>
      <c r="G8" s="4" t="inlineStr">
        <is>
          <t>ES</t>
        </is>
      </c>
    </row>
    <row r="9">
      <c r="F9" s="4" t="inlineStr">
        <is>
          <t>D</t>
        </is>
      </c>
      <c r="G9" s="4" t="inlineStr">
        <is>
          <t>NQ</t>
        </is>
      </c>
    </row>
    <row r="10">
      <c r="F10" s="4" t="inlineStr">
        <is>
          <t>Other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S501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2" customWidth="1" min="2" max="2"/>
    <col width="9" customWidth="1" min="3" max="3"/>
    <col width="5" customWidth="1" min="4" max="4"/>
    <col width="9" customWidth="1" min="5" max="5"/>
    <col width="12" customWidth="1" min="6" max="6"/>
    <col width="11" customWidth="1" min="7" max="7"/>
    <col width="8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11" customWidth="1" min="14" max="14"/>
    <col width="28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</cols>
  <sheetData>
    <row r="1">
      <c r="A1" s="7" t="inlineStr">
        <is>
          <t>#</t>
        </is>
      </c>
      <c r="B1" s="7" t="inlineStr">
        <is>
          <t>Data</t>
        </is>
      </c>
      <c r="C1" s="7" t="inlineStr">
        <is>
          <t>Ora RO</t>
        </is>
      </c>
      <c r="D1" s="7" t="inlineStr">
        <is>
          <t>Zi</t>
        </is>
      </c>
      <c r="E1" s="7" t="inlineStr">
        <is>
          <t>Sesiune</t>
        </is>
      </c>
      <c r="F1" s="7" t="inlineStr">
        <is>
          <t>Strategie</t>
        </is>
      </c>
      <c r="G1" s="7" t="inlineStr">
        <is>
          <t>Indicator</t>
        </is>
      </c>
      <c r="H1" s="7" t="inlineStr">
        <is>
          <t>TF</t>
        </is>
      </c>
      <c r="I1" s="7" t="inlineStr">
        <is>
          <t>Direcție</t>
        </is>
      </c>
      <c r="J1" s="7" t="inlineStr">
        <is>
          <t>SL %</t>
        </is>
      </c>
      <c r="K1" s="7" t="inlineStr">
        <is>
          <t>TP0 %</t>
        </is>
      </c>
      <c r="L1" s="7" t="inlineStr">
        <is>
          <t>TP1 %</t>
        </is>
      </c>
      <c r="M1" s="7" t="inlineStr">
        <is>
          <t>TP2 %</t>
        </is>
      </c>
      <c r="N1" s="7" t="inlineStr">
        <is>
          <t>Outcome</t>
        </is>
      </c>
      <c r="O1" s="7" t="inlineStr">
        <is>
          <t>Notes</t>
        </is>
      </c>
      <c r="P1" s="7" t="inlineStr">
        <is>
          <t>R_tp0only</t>
        </is>
      </c>
      <c r="Q1" s="7" t="inlineStr">
        <is>
          <t>R_tp1only</t>
        </is>
      </c>
      <c r="R1" s="7" t="inlineStr">
        <is>
          <t>R_tp2only</t>
        </is>
      </c>
      <c r="S1" s="7" t="inlineStr">
        <is>
          <t>R_hybrid_be</t>
        </is>
      </c>
      <c r="T1" s="7" t="inlineStr">
        <is>
          <t>R_hybrid_nobe</t>
        </is>
      </c>
      <c r="U1" s="7" t="inlineStr">
        <is>
          <t>$_tp0only</t>
        </is>
      </c>
      <c r="V1" s="7" t="inlineStr">
        <is>
          <t>$_tp1only</t>
        </is>
      </c>
      <c r="W1" s="7" t="inlineStr">
        <is>
          <t>$_tp2only</t>
        </is>
      </c>
      <c r="X1" s="7" t="inlineStr">
        <is>
          <t>$_hybrid_be</t>
        </is>
      </c>
      <c r="Y1" s="7" t="inlineStr">
        <is>
          <t>$_hybrid_nobe</t>
        </is>
      </c>
      <c r="Z1" s="7" t="inlineStr">
        <is>
          <t>Bal_tp0only</t>
        </is>
      </c>
      <c r="AA1" s="7" t="inlineStr">
        <is>
          <t>Bal_tp1only</t>
        </is>
      </c>
      <c r="AB1" s="7" t="inlineStr">
        <is>
          <t>Bal_tp2only</t>
        </is>
      </c>
      <c r="AC1" s="7" t="inlineStr">
        <is>
          <t>Bal_hybrid_be</t>
        </is>
      </c>
      <c r="AD1" s="7" t="inlineStr">
        <is>
          <t>Bal_hybrid_nobe</t>
        </is>
      </c>
      <c r="AE1" s="7" t="inlineStr">
        <is>
          <t>Win_tp0only</t>
        </is>
      </c>
      <c r="AF1" s="7" t="inlineStr">
        <is>
          <t>Win_tp1only</t>
        </is>
      </c>
      <c r="AG1" s="7" t="inlineStr">
        <is>
          <t>Win_tp2only</t>
        </is>
      </c>
      <c r="AH1" s="7" t="inlineStr">
        <is>
          <t>Win_hybrid_be</t>
        </is>
      </c>
      <c r="AI1" s="7" t="inlineStr">
        <is>
          <t>Win_hybrid_nobe</t>
        </is>
      </c>
      <c r="AJ1" s="7" t="inlineStr">
        <is>
          <t>Peak_tp0only</t>
        </is>
      </c>
      <c r="AK1" s="7" t="inlineStr">
        <is>
          <t>Peak_tp1only</t>
        </is>
      </c>
      <c r="AL1" s="7" t="inlineStr">
        <is>
          <t>Peak_tp2only</t>
        </is>
      </c>
      <c r="AM1" s="7" t="inlineStr">
        <is>
          <t>Peak_hybrid_be</t>
        </is>
      </c>
      <c r="AN1" s="7" t="inlineStr">
        <is>
          <t>Peak_hybrid_nobe</t>
        </is>
      </c>
      <c r="AO1" s="7" t="inlineStr">
        <is>
          <t>DD_tp0only</t>
        </is>
      </c>
      <c r="AP1" s="7" t="inlineStr">
        <is>
          <t>DD_tp1only</t>
        </is>
      </c>
      <c r="AQ1" s="7" t="inlineStr">
        <is>
          <t>DD_tp2only</t>
        </is>
      </c>
      <c r="AR1" s="7" t="inlineStr">
        <is>
          <t>DD_hybrid_be</t>
        </is>
      </c>
      <c r="AS1" s="7" t="inlineStr">
        <is>
          <t>DD_hybrid_nobe</t>
        </is>
      </c>
    </row>
    <row r="2">
      <c r="A2">
        <f>ROW()-1</f>
        <v/>
      </c>
      <c r="B2" s="8" t="n">
        <v>46155</v>
      </c>
      <c r="C2" s="9" t="n">
        <v>0.73125</v>
      </c>
      <c r="D2" s="10">
        <f>IF(B2="","",CHOOSE(WEEKDAY(B2,2),"Lu","Ma","Mi","Jo","Vi","Sa","Du"))</f>
        <v/>
      </c>
      <c r="E2" s="10">
        <f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/>
      </c>
      <c r="F2" s="11" t="inlineStr">
        <is>
          <t>M2D</t>
        </is>
      </c>
      <c r="G2" s="11" t="inlineStr">
        <is>
          <t>DIA</t>
        </is>
      </c>
      <c r="H2" s="11" t="inlineStr">
        <is>
          <t>1min</t>
        </is>
      </c>
      <c r="I2" s="11" t="inlineStr">
        <is>
          <t>Sell</t>
        </is>
      </c>
      <c r="J2" s="12" t="n">
        <v>0.3</v>
      </c>
      <c r="K2" s="12" t="n">
        <v>0.1</v>
      </c>
      <c r="L2" s="12" t="n">
        <v>0.15</v>
      </c>
      <c r="M2" s="12" t="n">
        <v>0.3</v>
      </c>
      <c r="N2" s="11" t="inlineStr">
        <is>
          <t>TP1</t>
        </is>
      </c>
      <c r="O2" s="11" t="inlineStr">
        <is>
          <t>Exemplu — șterge când începi</t>
        </is>
      </c>
      <c r="P2" s="13">
        <f>IF(N2="","",IF(N2="SL",-1,K2/J2))</f>
        <v/>
      </c>
      <c r="Q2" s="13">
        <f>IF(N2="","",IF(OR(N2="SL",N2="TP0 only"),-1,L2/J2))</f>
        <v/>
      </c>
      <c r="R2" s="13">
        <f>IF(N2="","",IF(N2="TP2",M2/J2,-1))</f>
        <v/>
      </c>
      <c r="S2" s="13">
        <f>IF(N2="","",IF(N2="SL",-1,IF(N2="TP0 only",0.5*K2/J2,0.5*(K2+L2)/J2)))</f>
        <v/>
      </c>
      <c r="T2" s="13">
        <f>IF(N2="","",IF(N2="SL",-1,IF(N2="TP0 only",0.5*K2/J2-0.5,0.5*(K2+L2)/J2)))</f>
        <v/>
      </c>
      <c r="U2" s="14">
        <f>IF(P2="","",P2*Config!$B$6)</f>
        <v/>
      </c>
      <c r="V2" s="14">
        <f>IF(Q2="","",Q2*Config!$B$6)</f>
        <v/>
      </c>
      <c r="W2" s="14">
        <f>IF(R2="","",R2*Config!$B$6)</f>
        <v/>
      </c>
      <c r="X2" s="14">
        <f>IF(S2="","",S2*Config!$B$6)</f>
        <v/>
      </c>
      <c r="Y2" s="14">
        <f>IF(T2="","",T2*Config!$B$6)</f>
        <v/>
      </c>
      <c r="Z2" s="14">
        <f>IF(U2="","",Config!$B$4 + SUM($U$2:U2))</f>
        <v/>
      </c>
      <c r="AA2" s="14">
        <f>IF(V2="","",Config!$B$4 + SUM($V$2:V2))</f>
        <v/>
      </c>
      <c r="AB2" s="14">
        <f>IF(W2="","",Config!$B$4 + SUM($W$2:W2))</f>
        <v/>
      </c>
      <c r="AC2" s="14">
        <f>IF(X2="","",Config!$B$4 + SUM($X$2:X2))</f>
        <v/>
      </c>
      <c r="AD2" s="14">
        <f>IF(Y2="","",Config!$B$4 + SUM($Y$2:Y2))</f>
        <v/>
      </c>
      <c r="AE2" s="15">
        <f>IF(P2="","",IF(P2&gt;0,1,0))</f>
        <v/>
      </c>
      <c r="AF2" s="15">
        <f>IF(Q2="","",IF(Q2&gt;0,1,0))</f>
        <v/>
      </c>
      <c r="AG2" s="15">
        <f>IF(R2="","",IF(R2&gt;0,1,0))</f>
        <v/>
      </c>
      <c r="AH2" s="15">
        <f>IF(S2="","",IF(S2&gt;0,1,0))</f>
        <v/>
      </c>
      <c r="AI2" s="15">
        <f>IF(T2="","",IF(T2&gt;0,1,0))</f>
        <v/>
      </c>
      <c r="AJ2" s="16">
        <f>IF(Z2="","",Z2)</f>
        <v/>
      </c>
      <c r="AK2" s="16">
        <f>IF(AA2="","",AA2)</f>
        <v/>
      </c>
      <c r="AL2" s="16">
        <f>IF(AB2="","",AB2)</f>
        <v/>
      </c>
      <c r="AM2" s="16">
        <f>IF(AC2="","",AC2)</f>
        <v/>
      </c>
      <c r="AN2" s="16">
        <f>IF(AD2="","",AD2)</f>
        <v/>
      </c>
      <c r="AO2" s="16">
        <f>IF(Z2="","",AJ2-Z2)</f>
        <v/>
      </c>
      <c r="AP2" s="16">
        <f>IF(AA2="","",AK2-AA2)</f>
        <v/>
      </c>
      <c r="AQ2" s="16">
        <f>IF(AB2="","",AL2-AB2)</f>
        <v/>
      </c>
      <c r="AR2" s="16">
        <f>IF(AC2="","",AM2-AC2)</f>
        <v/>
      </c>
      <c r="AS2" s="16">
        <f>IF(AD2="","",AN2-AD2)</f>
        <v/>
      </c>
    </row>
    <row r="3">
      <c r="A3">
        <f>ROW()-1</f>
        <v/>
      </c>
      <c r="B3" s="8" t="n"/>
      <c r="C3" s="11" t="n"/>
      <c r="D3" s="10">
        <f>IF(B3="","",CHOOSE(WEEKDAY(B3,2),"Lu","Ma","Mi","Jo","Vi","Sa","Du"))</f>
        <v/>
      </c>
      <c r="E3" s="10">
        <f>IF(OR(B3="",C3=""),"",IF(OR(WEEKDAY(B3,2)=1,WEEKDAY(B3,2)=5),"D",IF(AND(C3&gt;=TIME(15,30,0),C3&lt;TIME(16,30,0)),"C",IF(AND(AND(WEEKDAY(B3,2)&gt;=2,WEEKDAY(B3,2)&lt;=4),C3&gt;=TIME(16,35,0),C3&lt;TIME(17,0,0)),"A1",IF(AND(AND(WEEKDAY(B3,2)&gt;=2,WEEKDAY(B3,2)&lt;=4),C3&gt;=TIME(17,0,0),C3&lt;TIME(18,0,0)),"A2",IF(AND(AND(WEEKDAY(B3,2)&gt;=2,WEEKDAY(B3,2)&lt;=4),C3&gt;=TIME(18,0,0),C3&lt;TIME(19,0,0)),"A3",IF(AND(AND(WEEKDAY(B3,2)&gt;=2,WEEKDAY(B3,2)&lt;=4),C3&gt;=TIME(22,0,0),C3&lt;TIME(22,45,0)),"B","Other")))))))</f>
        <v/>
      </c>
      <c r="F3" s="11" t="n"/>
      <c r="G3" s="11" t="n"/>
      <c r="H3" s="11" t="n"/>
      <c r="I3" s="11" t="n"/>
      <c r="J3" s="12" t="n"/>
      <c r="K3" s="12" t="n"/>
      <c r="L3" s="12" t="n"/>
      <c r="M3" s="12" t="n"/>
      <c r="N3" s="11" t="n"/>
      <c r="O3" s="11" t="n"/>
      <c r="P3" s="13">
        <f>IF(N3="","",IF(N3="SL",-1,K3/J3))</f>
        <v/>
      </c>
      <c r="Q3" s="13">
        <f>IF(N3="","",IF(OR(N3="SL",N3="TP0 only"),-1,L3/J3))</f>
        <v/>
      </c>
      <c r="R3" s="13">
        <f>IF(N3="","",IF(N3="TP2",M3/J3,-1))</f>
        <v/>
      </c>
      <c r="S3" s="13">
        <f>IF(N3="","",IF(N3="SL",-1,IF(N3="TP0 only",0.5*K3/J3,0.5*(K3+L3)/J3)))</f>
        <v/>
      </c>
      <c r="T3" s="13">
        <f>IF(N3="","",IF(N3="SL",-1,IF(N3="TP0 only",0.5*K3/J3-0.5,0.5*(K3+L3)/J3)))</f>
        <v/>
      </c>
      <c r="U3" s="14">
        <f>IF(P3="","",P3*Config!$B$6)</f>
        <v/>
      </c>
      <c r="V3" s="14">
        <f>IF(Q3="","",Q3*Config!$B$6)</f>
        <v/>
      </c>
      <c r="W3" s="14">
        <f>IF(R3="","",R3*Config!$B$6)</f>
        <v/>
      </c>
      <c r="X3" s="14">
        <f>IF(S3="","",S3*Config!$B$6)</f>
        <v/>
      </c>
      <c r="Y3" s="14">
        <f>IF(T3="","",T3*Config!$B$6)</f>
        <v/>
      </c>
      <c r="Z3" s="14">
        <f>IF(U3="","",Config!$B$4 + SUM($U$2:U3))</f>
        <v/>
      </c>
      <c r="AA3" s="14">
        <f>IF(V3="","",Config!$B$4 + SUM($V$2:V3))</f>
        <v/>
      </c>
      <c r="AB3" s="14">
        <f>IF(W3="","",Config!$B$4 + SUM($W$2:W3))</f>
        <v/>
      </c>
      <c r="AC3" s="14">
        <f>IF(X3="","",Config!$B$4 + SUM($X$2:X3))</f>
        <v/>
      </c>
      <c r="AD3" s="14">
        <f>IF(Y3="","",Config!$B$4 + SUM($Y$2:Y3))</f>
        <v/>
      </c>
      <c r="AE3" s="15">
        <f>IF(P3="","",IF(P3&gt;0,1,0))</f>
        <v/>
      </c>
      <c r="AF3" s="15">
        <f>IF(Q3="","",IF(Q3&gt;0,1,0))</f>
        <v/>
      </c>
      <c r="AG3" s="15">
        <f>IF(R3="","",IF(R3&gt;0,1,0))</f>
        <v/>
      </c>
      <c r="AH3" s="15">
        <f>IF(S3="","",IF(S3&gt;0,1,0))</f>
        <v/>
      </c>
      <c r="AI3" s="15">
        <f>IF(T3="","",IF(T3&gt;0,1,0))</f>
        <v/>
      </c>
      <c r="AJ3" s="16">
        <f>IF(Z3="","",IF(AJ2="",Z3,MAX(AJ2,Z3)))</f>
        <v/>
      </c>
      <c r="AK3" s="16">
        <f>IF(AA3="","",IF(AK2="",AA3,MAX(AK2,AA3)))</f>
        <v/>
      </c>
      <c r="AL3" s="16">
        <f>IF(AB3="","",IF(AL2="",AB3,MAX(AL2,AB3)))</f>
        <v/>
      </c>
      <c r="AM3" s="16">
        <f>IF(AC3="","",IF(AM2="",AC3,MAX(AM2,AC3)))</f>
        <v/>
      </c>
      <c r="AN3" s="16">
        <f>IF(AD3="","",IF(AN2="",AD3,MAX(AN2,AD3)))</f>
        <v/>
      </c>
      <c r="AO3" s="16">
        <f>IF(Z3="","",AJ3-Z3)</f>
        <v/>
      </c>
      <c r="AP3" s="16">
        <f>IF(AA3="","",AK3-AA3)</f>
        <v/>
      </c>
      <c r="AQ3" s="16">
        <f>IF(AB3="","",AL3-AB3)</f>
        <v/>
      </c>
      <c r="AR3" s="16">
        <f>IF(AC3="","",AM3-AC3)</f>
        <v/>
      </c>
      <c r="AS3" s="16">
        <f>IF(AD3="","",AN3-AD3)</f>
        <v/>
      </c>
    </row>
    <row r="4">
      <c r="A4">
        <f>ROW()-1</f>
        <v/>
      </c>
      <c r="B4" s="8" t="n"/>
      <c r="C4" s="11" t="n"/>
      <c r="D4" s="10">
        <f>IF(B4="","",CHOOSE(WEEKDAY(B4,2),"Lu","Ma","Mi","Jo","Vi","Sa","Du"))</f>
        <v/>
      </c>
      <c r="E4" s="10">
        <f>IF(OR(B4="",C4=""),"",IF(OR(WEEKDAY(B4,2)=1,WEEKDAY(B4,2)=5),"D",IF(AND(C4&gt;=TIME(15,30,0),C4&lt;TIME(16,30,0)),"C",IF(AND(AND(WEEKDAY(B4,2)&gt;=2,WEEKDAY(B4,2)&lt;=4),C4&gt;=TIME(16,35,0),C4&lt;TIME(17,0,0)),"A1",IF(AND(AND(WEEKDAY(B4,2)&gt;=2,WEEKDAY(B4,2)&lt;=4),C4&gt;=TIME(17,0,0),C4&lt;TIME(18,0,0)),"A2",IF(AND(AND(WEEKDAY(B4,2)&gt;=2,WEEKDAY(B4,2)&lt;=4),C4&gt;=TIME(18,0,0),C4&lt;TIME(19,0,0)),"A3",IF(AND(AND(WEEKDAY(B4,2)&gt;=2,WEEKDAY(B4,2)&lt;=4),C4&gt;=TIME(22,0,0),C4&lt;TIME(22,45,0)),"B","Other")))))))</f>
        <v/>
      </c>
      <c r="F4" s="11" t="n"/>
      <c r="G4" s="11" t="n"/>
      <c r="H4" s="11" t="n"/>
      <c r="I4" s="11" t="n"/>
      <c r="J4" s="12" t="n"/>
      <c r="K4" s="12" t="n"/>
      <c r="L4" s="12" t="n"/>
      <c r="M4" s="12" t="n"/>
      <c r="N4" s="11" t="n"/>
      <c r="O4" s="11" t="n"/>
      <c r="P4" s="13">
        <f>IF(N4="","",IF(N4="SL",-1,K4/J4))</f>
        <v/>
      </c>
      <c r="Q4" s="13">
        <f>IF(N4="","",IF(OR(N4="SL",N4="TP0 only"),-1,L4/J4))</f>
        <v/>
      </c>
      <c r="R4" s="13">
        <f>IF(N4="","",IF(N4="TP2",M4/J4,-1))</f>
        <v/>
      </c>
      <c r="S4" s="13">
        <f>IF(N4="","",IF(N4="SL",-1,IF(N4="TP0 only",0.5*K4/J4,0.5*(K4+L4)/J4)))</f>
        <v/>
      </c>
      <c r="T4" s="13">
        <f>IF(N4="","",IF(N4="SL",-1,IF(N4="TP0 only",0.5*K4/J4-0.5,0.5*(K4+L4)/J4)))</f>
        <v/>
      </c>
      <c r="U4" s="14">
        <f>IF(P4="","",P4*Config!$B$6)</f>
        <v/>
      </c>
      <c r="V4" s="14">
        <f>IF(Q4="","",Q4*Config!$B$6)</f>
        <v/>
      </c>
      <c r="W4" s="14">
        <f>IF(R4="","",R4*Config!$B$6)</f>
        <v/>
      </c>
      <c r="X4" s="14">
        <f>IF(S4="","",S4*Config!$B$6)</f>
        <v/>
      </c>
      <c r="Y4" s="14">
        <f>IF(T4="","",T4*Config!$B$6)</f>
        <v/>
      </c>
      <c r="Z4" s="14">
        <f>IF(U4="","",Config!$B$4 + SUM($U$2:U4))</f>
        <v/>
      </c>
      <c r="AA4" s="14">
        <f>IF(V4="","",Config!$B$4 + SUM($V$2:V4))</f>
        <v/>
      </c>
      <c r="AB4" s="14">
        <f>IF(W4="","",Config!$B$4 + SUM($W$2:W4))</f>
        <v/>
      </c>
      <c r="AC4" s="14">
        <f>IF(X4="","",Config!$B$4 + SUM($X$2:X4))</f>
        <v/>
      </c>
      <c r="AD4" s="14">
        <f>IF(Y4="","",Config!$B$4 + SUM($Y$2:Y4))</f>
        <v/>
      </c>
      <c r="AE4" s="15">
        <f>IF(P4="","",IF(P4&gt;0,1,0))</f>
        <v/>
      </c>
      <c r="AF4" s="15">
        <f>IF(Q4="","",IF(Q4&gt;0,1,0))</f>
        <v/>
      </c>
      <c r="AG4" s="15">
        <f>IF(R4="","",IF(R4&gt;0,1,0))</f>
        <v/>
      </c>
      <c r="AH4" s="15">
        <f>IF(S4="","",IF(S4&gt;0,1,0))</f>
        <v/>
      </c>
      <c r="AI4" s="15">
        <f>IF(T4="","",IF(T4&gt;0,1,0))</f>
        <v/>
      </c>
      <c r="AJ4" s="16">
        <f>IF(Z4="","",IF(AJ3="",Z4,MAX(AJ3,Z4)))</f>
        <v/>
      </c>
      <c r="AK4" s="16">
        <f>IF(AA4="","",IF(AK3="",AA4,MAX(AK3,AA4)))</f>
        <v/>
      </c>
      <c r="AL4" s="16">
        <f>IF(AB4="","",IF(AL3="",AB4,MAX(AL3,AB4)))</f>
        <v/>
      </c>
      <c r="AM4" s="16">
        <f>IF(AC4="","",IF(AM3="",AC4,MAX(AM3,AC4)))</f>
        <v/>
      </c>
      <c r="AN4" s="16">
        <f>IF(AD4="","",IF(AN3="",AD4,MAX(AN3,AD4)))</f>
        <v/>
      </c>
      <c r="AO4" s="16">
        <f>IF(Z4="","",AJ4-Z4)</f>
        <v/>
      </c>
      <c r="AP4" s="16">
        <f>IF(AA4="","",AK4-AA4)</f>
        <v/>
      </c>
      <c r="AQ4" s="16">
        <f>IF(AB4="","",AL4-AB4)</f>
        <v/>
      </c>
      <c r="AR4" s="16">
        <f>IF(AC4="","",AM4-AC4)</f>
        <v/>
      </c>
      <c r="AS4" s="16">
        <f>IF(AD4="","",AN4-AD4)</f>
        <v/>
      </c>
    </row>
    <row r="5">
      <c r="A5">
        <f>ROW()-1</f>
        <v/>
      </c>
      <c r="B5" s="8" t="n"/>
      <c r="C5" s="11" t="n"/>
      <c r="D5" s="10">
        <f>IF(B5="","",CHOOSE(WEEKDAY(B5,2),"Lu","Ma","Mi","Jo","Vi","Sa","Du"))</f>
        <v/>
      </c>
      <c r="E5" s="10">
        <f>IF(OR(B5="",C5=""),"",IF(OR(WEEKDAY(B5,2)=1,WEEKDAY(B5,2)=5),"D",IF(AND(C5&gt;=TIME(15,30,0),C5&lt;TIME(16,30,0)),"C",IF(AND(AND(WEEKDAY(B5,2)&gt;=2,WEEKDAY(B5,2)&lt;=4),C5&gt;=TIME(16,35,0),C5&lt;TIME(17,0,0)),"A1",IF(AND(AND(WEEKDAY(B5,2)&gt;=2,WEEKDAY(B5,2)&lt;=4),C5&gt;=TIME(17,0,0),C5&lt;TIME(18,0,0)),"A2",IF(AND(AND(WEEKDAY(B5,2)&gt;=2,WEEKDAY(B5,2)&lt;=4),C5&gt;=TIME(18,0,0),C5&lt;TIME(19,0,0)),"A3",IF(AND(AND(WEEKDAY(B5,2)&gt;=2,WEEKDAY(B5,2)&lt;=4),C5&gt;=TIME(22,0,0),C5&lt;TIME(22,45,0)),"B","Other")))))))</f>
        <v/>
      </c>
      <c r="F5" s="11" t="n"/>
      <c r="G5" s="11" t="n"/>
      <c r="H5" s="11" t="n"/>
      <c r="I5" s="11" t="n"/>
      <c r="J5" s="12" t="n"/>
      <c r="K5" s="12" t="n"/>
      <c r="L5" s="12" t="n"/>
      <c r="M5" s="12" t="n"/>
      <c r="N5" s="11" t="n"/>
      <c r="O5" s="11" t="n"/>
      <c r="P5" s="13">
        <f>IF(N5="","",IF(N5="SL",-1,K5/J5))</f>
        <v/>
      </c>
      <c r="Q5" s="13">
        <f>IF(N5="","",IF(OR(N5="SL",N5="TP0 only"),-1,L5/J5))</f>
        <v/>
      </c>
      <c r="R5" s="13">
        <f>IF(N5="","",IF(N5="TP2",M5/J5,-1))</f>
        <v/>
      </c>
      <c r="S5" s="13">
        <f>IF(N5="","",IF(N5="SL",-1,IF(N5="TP0 only",0.5*K5/J5,0.5*(K5+L5)/J5)))</f>
        <v/>
      </c>
      <c r="T5" s="13">
        <f>IF(N5="","",IF(N5="SL",-1,IF(N5="TP0 only",0.5*K5/J5-0.5,0.5*(K5+L5)/J5)))</f>
        <v/>
      </c>
      <c r="U5" s="14">
        <f>IF(P5="","",P5*Config!$B$6)</f>
        <v/>
      </c>
      <c r="V5" s="14">
        <f>IF(Q5="","",Q5*Config!$B$6)</f>
        <v/>
      </c>
      <c r="W5" s="14">
        <f>IF(R5="","",R5*Config!$B$6)</f>
        <v/>
      </c>
      <c r="X5" s="14">
        <f>IF(S5="","",S5*Config!$B$6)</f>
        <v/>
      </c>
      <c r="Y5" s="14">
        <f>IF(T5="","",T5*Config!$B$6)</f>
        <v/>
      </c>
      <c r="Z5" s="14">
        <f>IF(U5="","",Config!$B$4 + SUM($U$2:U5))</f>
        <v/>
      </c>
      <c r="AA5" s="14">
        <f>IF(V5="","",Config!$B$4 + SUM($V$2:V5))</f>
        <v/>
      </c>
      <c r="AB5" s="14">
        <f>IF(W5="","",Config!$B$4 + SUM($W$2:W5))</f>
        <v/>
      </c>
      <c r="AC5" s="14">
        <f>IF(X5="","",Config!$B$4 + SUM($X$2:X5))</f>
        <v/>
      </c>
      <c r="AD5" s="14">
        <f>IF(Y5="","",Config!$B$4 + SUM($Y$2:Y5))</f>
        <v/>
      </c>
      <c r="AE5" s="15">
        <f>IF(P5="","",IF(P5&gt;0,1,0))</f>
        <v/>
      </c>
      <c r="AF5" s="15">
        <f>IF(Q5="","",IF(Q5&gt;0,1,0))</f>
        <v/>
      </c>
      <c r="AG5" s="15">
        <f>IF(R5="","",IF(R5&gt;0,1,0))</f>
        <v/>
      </c>
      <c r="AH5" s="15">
        <f>IF(S5="","",IF(S5&gt;0,1,0))</f>
        <v/>
      </c>
      <c r="AI5" s="15">
        <f>IF(T5="","",IF(T5&gt;0,1,0))</f>
        <v/>
      </c>
      <c r="AJ5" s="16">
        <f>IF(Z5="","",IF(AJ4="",Z5,MAX(AJ4,Z5)))</f>
        <v/>
      </c>
      <c r="AK5" s="16">
        <f>IF(AA5="","",IF(AK4="",AA5,MAX(AK4,AA5)))</f>
        <v/>
      </c>
      <c r="AL5" s="16">
        <f>IF(AB5="","",IF(AL4="",AB5,MAX(AL4,AB5)))</f>
        <v/>
      </c>
      <c r="AM5" s="16">
        <f>IF(AC5="","",IF(AM4="",AC5,MAX(AM4,AC5)))</f>
        <v/>
      </c>
      <c r="AN5" s="16">
        <f>IF(AD5="","",IF(AN4="",AD5,MAX(AN4,AD5)))</f>
        <v/>
      </c>
      <c r="AO5" s="16">
        <f>IF(Z5="","",AJ5-Z5)</f>
        <v/>
      </c>
      <c r="AP5" s="16">
        <f>IF(AA5="","",AK5-AA5)</f>
        <v/>
      </c>
      <c r="AQ5" s="16">
        <f>IF(AB5="","",AL5-AB5)</f>
        <v/>
      </c>
      <c r="AR5" s="16">
        <f>IF(AC5="","",AM5-AC5)</f>
        <v/>
      </c>
      <c r="AS5" s="16">
        <f>IF(AD5="","",AN5-AD5)</f>
        <v/>
      </c>
    </row>
    <row r="6">
      <c r="A6">
        <f>ROW()-1</f>
        <v/>
      </c>
      <c r="B6" s="8" t="n"/>
      <c r="C6" s="11" t="n"/>
      <c r="D6" s="10">
        <f>IF(B6="","",CHOOSE(WEEKDAY(B6,2),"Lu","Ma","Mi","Jo","Vi","Sa","Du"))</f>
        <v/>
      </c>
      <c r="E6" s="10">
        <f>IF(OR(B6="",C6=""),"",IF(OR(WEEKDAY(B6,2)=1,WEEKDAY(B6,2)=5),"D",IF(AND(C6&gt;=TIME(15,30,0),C6&lt;TIME(16,30,0)),"C",IF(AND(AND(WEEKDAY(B6,2)&gt;=2,WEEKDAY(B6,2)&lt;=4),C6&gt;=TIME(16,35,0),C6&lt;TIME(17,0,0)),"A1",IF(AND(AND(WEEKDAY(B6,2)&gt;=2,WEEKDAY(B6,2)&lt;=4),C6&gt;=TIME(17,0,0),C6&lt;TIME(18,0,0)),"A2",IF(AND(AND(WEEKDAY(B6,2)&gt;=2,WEEKDAY(B6,2)&lt;=4),C6&gt;=TIME(18,0,0),C6&lt;TIME(19,0,0)),"A3",IF(AND(AND(WEEKDAY(B6,2)&gt;=2,WEEKDAY(B6,2)&lt;=4),C6&gt;=TIME(22,0,0),C6&lt;TIME(22,45,0)),"B","Other")))))))</f>
        <v/>
      </c>
      <c r="F6" s="11" t="n"/>
      <c r="G6" s="11" t="n"/>
      <c r="H6" s="11" t="n"/>
      <c r="I6" s="11" t="n"/>
      <c r="J6" s="12" t="n"/>
      <c r="K6" s="12" t="n"/>
      <c r="L6" s="12" t="n"/>
      <c r="M6" s="12" t="n"/>
      <c r="N6" s="11" t="n"/>
      <c r="O6" s="11" t="n"/>
      <c r="P6" s="13">
        <f>IF(N6="","",IF(N6="SL",-1,K6/J6))</f>
        <v/>
      </c>
      <c r="Q6" s="13">
        <f>IF(N6="","",IF(OR(N6="SL",N6="TP0 only"),-1,L6/J6))</f>
        <v/>
      </c>
      <c r="R6" s="13">
        <f>IF(N6="","",IF(N6="TP2",M6/J6,-1))</f>
        <v/>
      </c>
      <c r="S6" s="13">
        <f>IF(N6="","",IF(N6="SL",-1,IF(N6="TP0 only",0.5*K6/J6,0.5*(K6+L6)/J6)))</f>
        <v/>
      </c>
      <c r="T6" s="13">
        <f>IF(N6="","",IF(N6="SL",-1,IF(N6="TP0 only",0.5*K6/J6-0.5,0.5*(K6+L6)/J6)))</f>
        <v/>
      </c>
      <c r="U6" s="14">
        <f>IF(P6="","",P6*Config!$B$6)</f>
        <v/>
      </c>
      <c r="V6" s="14">
        <f>IF(Q6="","",Q6*Config!$B$6)</f>
        <v/>
      </c>
      <c r="W6" s="14">
        <f>IF(R6="","",R6*Config!$B$6)</f>
        <v/>
      </c>
      <c r="X6" s="14">
        <f>IF(S6="","",S6*Config!$B$6)</f>
        <v/>
      </c>
      <c r="Y6" s="14">
        <f>IF(T6="","",T6*Config!$B$6)</f>
        <v/>
      </c>
      <c r="Z6" s="14">
        <f>IF(U6="","",Config!$B$4 + SUM($U$2:U6))</f>
        <v/>
      </c>
      <c r="AA6" s="14">
        <f>IF(V6="","",Config!$B$4 + SUM($V$2:V6))</f>
        <v/>
      </c>
      <c r="AB6" s="14">
        <f>IF(W6="","",Config!$B$4 + SUM($W$2:W6))</f>
        <v/>
      </c>
      <c r="AC6" s="14">
        <f>IF(X6="","",Config!$B$4 + SUM($X$2:X6))</f>
        <v/>
      </c>
      <c r="AD6" s="14">
        <f>IF(Y6="","",Config!$B$4 + SUM($Y$2:Y6))</f>
        <v/>
      </c>
      <c r="AE6" s="15">
        <f>IF(P6="","",IF(P6&gt;0,1,0))</f>
        <v/>
      </c>
      <c r="AF6" s="15">
        <f>IF(Q6="","",IF(Q6&gt;0,1,0))</f>
        <v/>
      </c>
      <c r="AG6" s="15">
        <f>IF(R6="","",IF(R6&gt;0,1,0))</f>
        <v/>
      </c>
      <c r="AH6" s="15">
        <f>IF(S6="","",IF(S6&gt;0,1,0))</f>
        <v/>
      </c>
      <c r="AI6" s="15">
        <f>IF(T6="","",IF(T6&gt;0,1,0))</f>
        <v/>
      </c>
      <c r="AJ6" s="16">
        <f>IF(Z6="","",IF(AJ5="",Z6,MAX(AJ5,Z6)))</f>
        <v/>
      </c>
      <c r="AK6" s="16">
        <f>IF(AA6="","",IF(AK5="",AA6,MAX(AK5,AA6)))</f>
        <v/>
      </c>
      <c r="AL6" s="16">
        <f>IF(AB6="","",IF(AL5="",AB6,MAX(AL5,AB6)))</f>
        <v/>
      </c>
      <c r="AM6" s="16">
        <f>IF(AC6="","",IF(AM5="",AC6,MAX(AM5,AC6)))</f>
        <v/>
      </c>
      <c r="AN6" s="16">
        <f>IF(AD6="","",IF(AN5="",AD6,MAX(AN5,AD6)))</f>
        <v/>
      </c>
      <c r="AO6" s="16">
        <f>IF(Z6="","",AJ6-Z6)</f>
        <v/>
      </c>
      <c r="AP6" s="16">
        <f>IF(AA6="","",AK6-AA6)</f>
        <v/>
      </c>
      <c r="AQ6" s="16">
        <f>IF(AB6="","",AL6-AB6)</f>
        <v/>
      </c>
      <c r="AR6" s="16">
        <f>IF(AC6="","",AM6-AC6)</f>
        <v/>
      </c>
      <c r="AS6" s="16">
        <f>IF(AD6="","",AN6-AD6)</f>
        <v/>
      </c>
    </row>
    <row r="7">
      <c r="A7">
        <f>ROW()-1</f>
        <v/>
      </c>
      <c r="B7" s="8" t="n"/>
      <c r="C7" s="11" t="n"/>
      <c r="D7" s="10">
        <f>IF(B7="","",CHOOSE(WEEKDAY(B7,2),"Lu","Ma","Mi","Jo","Vi","Sa","Du"))</f>
        <v/>
      </c>
      <c r="E7" s="10">
        <f>IF(OR(B7="",C7=""),"",IF(OR(WEEKDAY(B7,2)=1,WEEKDAY(B7,2)=5),"D",IF(AND(C7&gt;=TIME(15,30,0),C7&lt;TIME(16,30,0)),"C",IF(AND(AND(WEEKDAY(B7,2)&gt;=2,WEEKDAY(B7,2)&lt;=4),C7&gt;=TIME(16,35,0),C7&lt;TIME(17,0,0)),"A1",IF(AND(AND(WEEKDAY(B7,2)&gt;=2,WEEKDAY(B7,2)&lt;=4),C7&gt;=TIME(17,0,0),C7&lt;TIME(18,0,0)),"A2",IF(AND(AND(WEEKDAY(B7,2)&gt;=2,WEEKDAY(B7,2)&lt;=4),C7&gt;=TIME(18,0,0),C7&lt;TIME(19,0,0)),"A3",IF(AND(AND(WEEKDAY(B7,2)&gt;=2,WEEKDAY(B7,2)&lt;=4),C7&gt;=TIME(22,0,0),C7&lt;TIME(22,45,0)),"B","Other")))))))</f>
        <v/>
      </c>
      <c r="F7" s="11" t="n"/>
      <c r="G7" s="11" t="n"/>
      <c r="H7" s="11" t="n"/>
      <c r="I7" s="11" t="n"/>
      <c r="J7" s="12" t="n"/>
      <c r="K7" s="12" t="n"/>
      <c r="L7" s="12" t="n"/>
      <c r="M7" s="12" t="n"/>
      <c r="N7" s="11" t="n"/>
      <c r="O7" s="11" t="n"/>
      <c r="P7" s="13">
        <f>IF(N7="","",IF(N7="SL",-1,K7/J7))</f>
        <v/>
      </c>
      <c r="Q7" s="13">
        <f>IF(N7="","",IF(OR(N7="SL",N7="TP0 only"),-1,L7/J7))</f>
        <v/>
      </c>
      <c r="R7" s="13">
        <f>IF(N7="","",IF(N7="TP2",M7/J7,-1))</f>
        <v/>
      </c>
      <c r="S7" s="13">
        <f>IF(N7="","",IF(N7="SL",-1,IF(N7="TP0 only",0.5*K7/J7,0.5*(K7+L7)/J7)))</f>
        <v/>
      </c>
      <c r="T7" s="13">
        <f>IF(N7="","",IF(N7="SL",-1,IF(N7="TP0 only",0.5*K7/J7-0.5,0.5*(K7+L7)/J7)))</f>
        <v/>
      </c>
      <c r="U7" s="14">
        <f>IF(P7="","",P7*Config!$B$6)</f>
        <v/>
      </c>
      <c r="V7" s="14">
        <f>IF(Q7="","",Q7*Config!$B$6)</f>
        <v/>
      </c>
      <c r="W7" s="14">
        <f>IF(R7="","",R7*Config!$B$6)</f>
        <v/>
      </c>
      <c r="X7" s="14">
        <f>IF(S7="","",S7*Config!$B$6)</f>
        <v/>
      </c>
      <c r="Y7" s="14">
        <f>IF(T7="","",T7*Config!$B$6)</f>
        <v/>
      </c>
      <c r="Z7" s="14">
        <f>IF(U7="","",Config!$B$4 + SUM($U$2:U7))</f>
        <v/>
      </c>
      <c r="AA7" s="14">
        <f>IF(V7="","",Config!$B$4 + SUM($V$2:V7))</f>
        <v/>
      </c>
      <c r="AB7" s="14">
        <f>IF(W7="","",Config!$B$4 + SUM($W$2:W7))</f>
        <v/>
      </c>
      <c r="AC7" s="14">
        <f>IF(X7="","",Config!$B$4 + SUM($X$2:X7))</f>
        <v/>
      </c>
      <c r="AD7" s="14">
        <f>IF(Y7="","",Config!$B$4 + SUM($Y$2:Y7))</f>
        <v/>
      </c>
      <c r="AE7" s="15">
        <f>IF(P7="","",IF(P7&gt;0,1,0))</f>
        <v/>
      </c>
      <c r="AF7" s="15">
        <f>IF(Q7="","",IF(Q7&gt;0,1,0))</f>
        <v/>
      </c>
      <c r="AG7" s="15">
        <f>IF(R7="","",IF(R7&gt;0,1,0))</f>
        <v/>
      </c>
      <c r="AH7" s="15">
        <f>IF(S7="","",IF(S7&gt;0,1,0))</f>
        <v/>
      </c>
      <c r="AI7" s="15">
        <f>IF(T7="","",IF(T7&gt;0,1,0))</f>
        <v/>
      </c>
      <c r="AJ7" s="16">
        <f>IF(Z7="","",IF(AJ6="",Z7,MAX(AJ6,Z7)))</f>
        <v/>
      </c>
      <c r="AK7" s="16">
        <f>IF(AA7="","",IF(AK6="",AA7,MAX(AK6,AA7)))</f>
        <v/>
      </c>
      <c r="AL7" s="16">
        <f>IF(AB7="","",IF(AL6="",AB7,MAX(AL6,AB7)))</f>
        <v/>
      </c>
      <c r="AM7" s="16">
        <f>IF(AC7="","",IF(AM6="",AC7,MAX(AM6,AC7)))</f>
        <v/>
      </c>
      <c r="AN7" s="16">
        <f>IF(AD7="","",IF(AN6="",AD7,MAX(AN6,AD7)))</f>
        <v/>
      </c>
      <c r="AO7" s="16">
        <f>IF(Z7="","",AJ7-Z7)</f>
        <v/>
      </c>
      <c r="AP7" s="16">
        <f>IF(AA7="","",AK7-AA7)</f>
        <v/>
      </c>
      <c r="AQ7" s="16">
        <f>IF(AB7="","",AL7-AB7)</f>
        <v/>
      </c>
      <c r="AR7" s="16">
        <f>IF(AC7="","",AM7-AC7)</f>
        <v/>
      </c>
      <c r="AS7" s="16">
        <f>IF(AD7="","",AN7-AD7)</f>
        <v/>
      </c>
    </row>
    <row r="8">
      <c r="A8">
        <f>ROW()-1</f>
        <v/>
      </c>
      <c r="B8" s="8" t="n"/>
      <c r="C8" s="11" t="n"/>
      <c r="D8" s="10">
        <f>IF(B8="","",CHOOSE(WEEKDAY(B8,2),"Lu","Ma","Mi","Jo","Vi","Sa","Du"))</f>
        <v/>
      </c>
      <c r="E8" s="10">
        <f>IF(OR(B8="",C8=""),"",IF(OR(WEEKDAY(B8,2)=1,WEEKDAY(B8,2)=5),"D",IF(AND(C8&gt;=TIME(15,30,0),C8&lt;TIME(16,30,0)),"C",IF(AND(AND(WEEKDAY(B8,2)&gt;=2,WEEKDAY(B8,2)&lt;=4),C8&gt;=TIME(16,35,0),C8&lt;TIME(17,0,0)),"A1",IF(AND(AND(WEEKDAY(B8,2)&gt;=2,WEEKDAY(B8,2)&lt;=4),C8&gt;=TIME(17,0,0),C8&lt;TIME(18,0,0)),"A2",IF(AND(AND(WEEKDAY(B8,2)&gt;=2,WEEKDAY(B8,2)&lt;=4),C8&gt;=TIME(18,0,0),C8&lt;TIME(19,0,0)),"A3",IF(AND(AND(WEEKDAY(B8,2)&gt;=2,WEEKDAY(B8,2)&lt;=4),C8&gt;=TIME(22,0,0),C8&lt;TIME(22,45,0)),"B","Other")))))))</f>
        <v/>
      </c>
      <c r="F8" s="11" t="n"/>
      <c r="G8" s="11" t="n"/>
      <c r="H8" s="11" t="n"/>
      <c r="I8" s="11" t="n"/>
      <c r="J8" s="12" t="n"/>
      <c r="K8" s="12" t="n"/>
      <c r="L8" s="12" t="n"/>
      <c r="M8" s="12" t="n"/>
      <c r="N8" s="11" t="n"/>
      <c r="O8" s="11" t="n"/>
      <c r="P8" s="13">
        <f>IF(N8="","",IF(N8="SL",-1,K8/J8))</f>
        <v/>
      </c>
      <c r="Q8" s="13">
        <f>IF(N8="","",IF(OR(N8="SL",N8="TP0 only"),-1,L8/J8))</f>
        <v/>
      </c>
      <c r="R8" s="13">
        <f>IF(N8="","",IF(N8="TP2",M8/J8,-1))</f>
        <v/>
      </c>
      <c r="S8" s="13">
        <f>IF(N8="","",IF(N8="SL",-1,IF(N8="TP0 only",0.5*K8/J8,0.5*(K8+L8)/J8)))</f>
        <v/>
      </c>
      <c r="T8" s="13">
        <f>IF(N8="","",IF(N8="SL",-1,IF(N8="TP0 only",0.5*K8/J8-0.5,0.5*(K8+L8)/J8)))</f>
        <v/>
      </c>
      <c r="U8" s="14">
        <f>IF(P8="","",P8*Config!$B$6)</f>
        <v/>
      </c>
      <c r="V8" s="14">
        <f>IF(Q8="","",Q8*Config!$B$6)</f>
        <v/>
      </c>
      <c r="W8" s="14">
        <f>IF(R8="","",R8*Config!$B$6)</f>
        <v/>
      </c>
      <c r="X8" s="14">
        <f>IF(S8="","",S8*Config!$B$6)</f>
        <v/>
      </c>
      <c r="Y8" s="14">
        <f>IF(T8="","",T8*Config!$B$6)</f>
        <v/>
      </c>
      <c r="Z8" s="14">
        <f>IF(U8="","",Config!$B$4 + SUM($U$2:U8))</f>
        <v/>
      </c>
      <c r="AA8" s="14">
        <f>IF(V8="","",Config!$B$4 + SUM($V$2:V8))</f>
        <v/>
      </c>
      <c r="AB8" s="14">
        <f>IF(W8="","",Config!$B$4 + SUM($W$2:W8))</f>
        <v/>
      </c>
      <c r="AC8" s="14">
        <f>IF(X8="","",Config!$B$4 + SUM($X$2:X8))</f>
        <v/>
      </c>
      <c r="AD8" s="14">
        <f>IF(Y8="","",Config!$B$4 + SUM($Y$2:Y8))</f>
        <v/>
      </c>
      <c r="AE8" s="15">
        <f>IF(P8="","",IF(P8&gt;0,1,0))</f>
        <v/>
      </c>
      <c r="AF8" s="15">
        <f>IF(Q8="","",IF(Q8&gt;0,1,0))</f>
        <v/>
      </c>
      <c r="AG8" s="15">
        <f>IF(R8="","",IF(R8&gt;0,1,0))</f>
        <v/>
      </c>
      <c r="AH8" s="15">
        <f>IF(S8="","",IF(S8&gt;0,1,0))</f>
        <v/>
      </c>
      <c r="AI8" s="15">
        <f>IF(T8="","",IF(T8&gt;0,1,0))</f>
        <v/>
      </c>
      <c r="AJ8" s="16">
        <f>IF(Z8="","",IF(AJ7="",Z8,MAX(AJ7,Z8)))</f>
        <v/>
      </c>
      <c r="AK8" s="16">
        <f>IF(AA8="","",IF(AK7="",AA8,MAX(AK7,AA8)))</f>
        <v/>
      </c>
      <c r="AL8" s="16">
        <f>IF(AB8="","",IF(AL7="",AB8,MAX(AL7,AB8)))</f>
        <v/>
      </c>
      <c r="AM8" s="16">
        <f>IF(AC8="","",IF(AM7="",AC8,MAX(AM7,AC8)))</f>
        <v/>
      </c>
      <c r="AN8" s="16">
        <f>IF(AD8="","",IF(AN7="",AD8,MAX(AN7,AD8)))</f>
        <v/>
      </c>
      <c r="AO8" s="16">
        <f>IF(Z8="","",AJ8-Z8)</f>
        <v/>
      </c>
      <c r="AP8" s="16">
        <f>IF(AA8="","",AK8-AA8)</f>
        <v/>
      </c>
      <c r="AQ8" s="16">
        <f>IF(AB8="","",AL8-AB8)</f>
        <v/>
      </c>
      <c r="AR8" s="16">
        <f>IF(AC8="","",AM8-AC8)</f>
        <v/>
      </c>
      <c r="AS8" s="16">
        <f>IF(AD8="","",AN8-AD8)</f>
        <v/>
      </c>
    </row>
    <row r="9">
      <c r="A9">
        <f>ROW()-1</f>
        <v/>
      </c>
      <c r="B9" s="8" t="n"/>
      <c r="C9" s="11" t="n"/>
      <c r="D9" s="10">
        <f>IF(B9="","",CHOOSE(WEEKDAY(B9,2),"Lu","Ma","Mi","Jo","Vi","Sa","Du"))</f>
        <v/>
      </c>
      <c r="E9" s="10">
        <f>IF(OR(B9="",C9=""),"",IF(OR(WEEKDAY(B9,2)=1,WEEKDAY(B9,2)=5),"D",IF(AND(C9&gt;=TIME(15,30,0),C9&lt;TIME(16,30,0)),"C",IF(AND(AND(WEEKDAY(B9,2)&gt;=2,WEEKDAY(B9,2)&lt;=4),C9&gt;=TIME(16,35,0),C9&lt;TIME(17,0,0)),"A1",IF(AND(AND(WEEKDAY(B9,2)&gt;=2,WEEKDAY(B9,2)&lt;=4),C9&gt;=TIME(17,0,0),C9&lt;TIME(18,0,0)),"A2",IF(AND(AND(WEEKDAY(B9,2)&gt;=2,WEEKDAY(B9,2)&lt;=4),C9&gt;=TIME(18,0,0),C9&lt;TIME(19,0,0)),"A3",IF(AND(AND(WEEKDAY(B9,2)&gt;=2,WEEKDAY(B9,2)&lt;=4),C9&gt;=TIME(22,0,0),C9&lt;TIME(22,45,0)),"B","Other")))))))</f>
        <v/>
      </c>
      <c r="F9" s="11" t="n"/>
      <c r="G9" s="11" t="n"/>
      <c r="H9" s="11" t="n"/>
      <c r="I9" s="11" t="n"/>
      <c r="J9" s="12" t="n"/>
      <c r="K9" s="12" t="n"/>
      <c r="L9" s="12" t="n"/>
      <c r="M9" s="12" t="n"/>
      <c r="N9" s="11" t="n"/>
      <c r="O9" s="11" t="n"/>
      <c r="P9" s="13">
        <f>IF(N9="","",IF(N9="SL",-1,K9/J9))</f>
        <v/>
      </c>
      <c r="Q9" s="13">
        <f>IF(N9="","",IF(OR(N9="SL",N9="TP0 only"),-1,L9/J9))</f>
        <v/>
      </c>
      <c r="R9" s="13">
        <f>IF(N9="","",IF(N9="TP2",M9/J9,-1))</f>
        <v/>
      </c>
      <c r="S9" s="13">
        <f>IF(N9="","",IF(N9="SL",-1,IF(N9="TP0 only",0.5*K9/J9,0.5*(K9+L9)/J9)))</f>
        <v/>
      </c>
      <c r="T9" s="13">
        <f>IF(N9="","",IF(N9="SL",-1,IF(N9="TP0 only",0.5*K9/J9-0.5,0.5*(K9+L9)/J9)))</f>
        <v/>
      </c>
      <c r="U9" s="14">
        <f>IF(P9="","",P9*Config!$B$6)</f>
        <v/>
      </c>
      <c r="V9" s="14">
        <f>IF(Q9="","",Q9*Config!$B$6)</f>
        <v/>
      </c>
      <c r="W9" s="14">
        <f>IF(R9="","",R9*Config!$B$6)</f>
        <v/>
      </c>
      <c r="X9" s="14">
        <f>IF(S9="","",S9*Config!$B$6)</f>
        <v/>
      </c>
      <c r="Y9" s="14">
        <f>IF(T9="","",T9*Config!$B$6)</f>
        <v/>
      </c>
      <c r="Z9" s="14">
        <f>IF(U9="","",Config!$B$4 + SUM($U$2:U9))</f>
        <v/>
      </c>
      <c r="AA9" s="14">
        <f>IF(V9="","",Config!$B$4 + SUM($V$2:V9))</f>
        <v/>
      </c>
      <c r="AB9" s="14">
        <f>IF(W9="","",Config!$B$4 + SUM($W$2:W9))</f>
        <v/>
      </c>
      <c r="AC9" s="14">
        <f>IF(X9="","",Config!$B$4 + SUM($X$2:X9))</f>
        <v/>
      </c>
      <c r="AD9" s="14">
        <f>IF(Y9="","",Config!$B$4 + SUM($Y$2:Y9))</f>
        <v/>
      </c>
      <c r="AE9" s="15">
        <f>IF(P9="","",IF(P9&gt;0,1,0))</f>
        <v/>
      </c>
      <c r="AF9" s="15">
        <f>IF(Q9="","",IF(Q9&gt;0,1,0))</f>
        <v/>
      </c>
      <c r="AG9" s="15">
        <f>IF(R9="","",IF(R9&gt;0,1,0))</f>
        <v/>
      </c>
      <c r="AH9" s="15">
        <f>IF(S9="","",IF(S9&gt;0,1,0))</f>
        <v/>
      </c>
      <c r="AI9" s="15">
        <f>IF(T9="","",IF(T9&gt;0,1,0))</f>
        <v/>
      </c>
      <c r="AJ9" s="16">
        <f>IF(Z9="","",IF(AJ8="",Z9,MAX(AJ8,Z9)))</f>
        <v/>
      </c>
      <c r="AK9" s="16">
        <f>IF(AA9="","",IF(AK8="",AA9,MAX(AK8,AA9)))</f>
        <v/>
      </c>
      <c r="AL9" s="16">
        <f>IF(AB9="","",IF(AL8="",AB9,MAX(AL8,AB9)))</f>
        <v/>
      </c>
      <c r="AM9" s="16">
        <f>IF(AC9="","",IF(AM8="",AC9,MAX(AM8,AC9)))</f>
        <v/>
      </c>
      <c r="AN9" s="16">
        <f>IF(AD9="","",IF(AN8="",AD9,MAX(AN8,AD9)))</f>
        <v/>
      </c>
      <c r="AO9" s="16">
        <f>IF(Z9="","",AJ9-Z9)</f>
        <v/>
      </c>
      <c r="AP9" s="16">
        <f>IF(AA9="","",AK9-AA9)</f>
        <v/>
      </c>
      <c r="AQ9" s="16">
        <f>IF(AB9="","",AL9-AB9)</f>
        <v/>
      </c>
      <c r="AR9" s="16">
        <f>IF(AC9="","",AM9-AC9)</f>
        <v/>
      </c>
      <c r="AS9" s="16">
        <f>IF(AD9="","",AN9-AD9)</f>
        <v/>
      </c>
    </row>
    <row r="10">
      <c r="A10">
        <f>ROW()-1</f>
        <v/>
      </c>
      <c r="B10" s="8" t="n"/>
      <c r="C10" s="11" t="n"/>
      <c r="D10" s="10">
        <f>IF(B10="","",CHOOSE(WEEKDAY(B10,2),"Lu","Ma","Mi","Jo","Vi","Sa","Du"))</f>
        <v/>
      </c>
      <c r="E10" s="10">
        <f>IF(OR(B10="",C10=""),"",IF(OR(WEEKDAY(B10,2)=1,WEEKDAY(B10,2)=5),"D",IF(AND(C10&gt;=TIME(15,30,0),C10&lt;TIME(16,30,0)),"C",IF(AND(AND(WEEKDAY(B10,2)&gt;=2,WEEKDAY(B10,2)&lt;=4),C10&gt;=TIME(16,35,0),C10&lt;TIME(17,0,0)),"A1",IF(AND(AND(WEEKDAY(B10,2)&gt;=2,WEEKDAY(B10,2)&lt;=4),C10&gt;=TIME(17,0,0),C10&lt;TIME(18,0,0)),"A2",IF(AND(AND(WEEKDAY(B10,2)&gt;=2,WEEKDAY(B10,2)&lt;=4),C10&gt;=TIME(18,0,0),C10&lt;TIME(19,0,0)),"A3",IF(AND(AND(WEEKDAY(B10,2)&gt;=2,WEEKDAY(B10,2)&lt;=4),C10&gt;=TIME(22,0,0),C10&lt;TIME(22,45,0)),"B","Other")))))))</f>
        <v/>
      </c>
      <c r="F10" s="11" t="n"/>
      <c r="G10" s="11" t="n"/>
      <c r="H10" s="11" t="n"/>
      <c r="I10" s="11" t="n"/>
      <c r="J10" s="12" t="n"/>
      <c r="K10" s="12" t="n"/>
      <c r="L10" s="12" t="n"/>
      <c r="M10" s="12" t="n"/>
      <c r="N10" s="11" t="n"/>
      <c r="O10" s="11" t="n"/>
      <c r="P10" s="13">
        <f>IF(N10="","",IF(N10="SL",-1,K10/J10))</f>
        <v/>
      </c>
      <c r="Q10" s="13">
        <f>IF(N10="","",IF(OR(N10="SL",N10="TP0 only"),-1,L10/J10))</f>
        <v/>
      </c>
      <c r="R10" s="13">
        <f>IF(N10="","",IF(N10="TP2",M10/J10,-1))</f>
        <v/>
      </c>
      <c r="S10" s="13">
        <f>IF(N10="","",IF(N10="SL",-1,IF(N10="TP0 only",0.5*K10/J10,0.5*(K10+L10)/J10)))</f>
        <v/>
      </c>
      <c r="T10" s="13">
        <f>IF(N10="","",IF(N10="SL",-1,IF(N10="TP0 only",0.5*K10/J10-0.5,0.5*(K10+L10)/J10)))</f>
        <v/>
      </c>
      <c r="U10" s="14">
        <f>IF(P10="","",P10*Config!$B$6)</f>
        <v/>
      </c>
      <c r="V10" s="14">
        <f>IF(Q10="","",Q10*Config!$B$6)</f>
        <v/>
      </c>
      <c r="W10" s="14">
        <f>IF(R10="","",R10*Config!$B$6)</f>
        <v/>
      </c>
      <c r="X10" s="14">
        <f>IF(S10="","",S10*Config!$B$6)</f>
        <v/>
      </c>
      <c r="Y10" s="14">
        <f>IF(T10="","",T10*Config!$B$6)</f>
        <v/>
      </c>
      <c r="Z10" s="14">
        <f>IF(U10="","",Config!$B$4 + SUM($U$2:U10))</f>
        <v/>
      </c>
      <c r="AA10" s="14">
        <f>IF(V10="","",Config!$B$4 + SUM($V$2:V10))</f>
        <v/>
      </c>
      <c r="AB10" s="14">
        <f>IF(W10="","",Config!$B$4 + SUM($W$2:W10))</f>
        <v/>
      </c>
      <c r="AC10" s="14">
        <f>IF(X10="","",Config!$B$4 + SUM($X$2:X10))</f>
        <v/>
      </c>
      <c r="AD10" s="14">
        <f>IF(Y10="","",Config!$B$4 + SUM($Y$2:Y10))</f>
        <v/>
      </c>
      <c r="AE10" s="15">
        <f>IF(P10="","",IF(P10&gt;0,1,0))</f>
        <v/>
      </c>
      <c r="AF10" s="15">
        <f>IF(Q10="","",IF(Q10&gt;0,1,0))</f>
        <v/>
      </c>
      <c r="AG10" s="15">
        <f>IF(R10="","",IF(R10&gt;0,1,0))</f>
        <v/>
      </c>
      <c r="AH10" s="15">
        <f>IF(S10="","",IF(S10&gt;0,1,0))</f>
        <v/>
      </c>
      <c r="AI10" s="15">
        <f>IF(T10="","",IF(T10&gt;0,1,0))</f>
        <v/>
      </c>
      <c r="AJ10" s="16">
        <f>IF(Z10="","",IF(AJ9="",Z10,MAX(AJ9,Z10)))</f>
        <v/>
      </c>
      <c r="AK10" s="16">
        <f>IF(AA10="","",IF(AK9="",AA10,MAX(AK9,AA10)))</f>
        <v/>
      </c>
      <c r="AL10" s="16">
        <f>IF(AB10="","",IF(AL9="",AB10,MAX(AL9,AB10)))</f>
        <v/>
      </c>
      <c r="AM10" s="16">
        <f>IF(AC10="","",IF(AM9="",AC10,MAX(AM9,AC10)))</f>
        <v/>
      </c>
      <c r="AN10" s="16">
        <f>IF(AD10="","",IF(AN9="",AD10,MAX(AN9,AD10)))</f>
        <v/>
      </c>
      <c r="AO10" s="16">
        <f>IF(Z10="","",AJ10-Z10)</f>
        <v/>
      </c>
      <c r="AP10" s="16">
        <f>IF(AA10="","",AK10-AA10)</f>
        <v/>
      </c>
      <c r="AQ10" s="16">
        <f>IF(AB10="","",AL10-AB10)</f>
        <v/>
      </c>
      <c r="AR10" s="16">
        <f>IF(AC10="","",AM10-AC10)</f>
        <v/>
      </c>
      <c r="AS10" s="16">
        <f>IF(AD10="","",AN10-AD10)</f>
        <v/>
      </c>
    </row>
    <row r="11">
      <c r="A11">
        <f>ROW()-1</f>
        <v/>
      </c>
      <c r="B11" s="8" t="n"/>
      <c r="C11" s="11" t="n"/>
      <c r="D11" s="10">
        <f>IF(B11="","",CHOOSE(WEEKDAY(B11,2),"Lu","Ma","Mi","Jo","Vi","Sa","Du"))</f>
        <v/>
      </c>
      <c r="E11" s="10">
        <f>IF(OR(B11="",C11=""),"",IF(OR(WEEKDAY(B11,2)=1,WEEKDAY(B11,2)=5),"D",IF(AND(C11&gt;=TIME(15,30,0),C11&lt;TIME(16,30,0)),"C",IF(AND(AND(WEEKDAY(B11,2)&gt;=2,WEEKDAY(B11,2)&lt;=4),C11&gt;=TIME(16,35,0),C11&lt;TIME(17,0,0)),"A1",IF(AND(AND(WEEKDAY(B11,2)&gt;=2,WEEKDAY(B11,2)&lt;=4),C11&gt;=TIME(17,0,0),C11&lt;TIME(18,0,0)),"A2",IF(AND(AND(WEEKDAY(B11,2)&gt;=2,WEEKDAY(B11,2)&lt;=4),C11&gt;=TIME(18,0,0),C11&lt;TIME(19,0,0)),"A3",IF(AND(AND(WEEKDAY(B11,2)&gt;=2,WEEKDAY(B11,2)&lt;=4),C11&gt;=TIME(22,0,0),C11&lt;TIME(22,45,0)),"B","Other")))))))</f>
        <v/>
      </c>
      <c r="F11" s="11" t="n"/>
      <c r="G11" s="11" t="n"/>
      <c r="H11" s="11" t="n"/>
      <c r="I11" s="11" t="n"/>
      <c r="J11" s="12" t="n"/>
      <c r="K11" s="12" t="n"/>
      <c r="L11" s="12" t="n"/>
      <c r="M11" s="12" t="n"/>
      <c r="N11" s="11" t="n"/>
      <c r="O11" s="11" t="n"/>
      <c r="P11" s="13">
        <f>IF(N11="","",IF(N11="SL",-1,K11/J11))</f>
        <v/>
      </c>
      <c r="Q11" s="13">
        <f>IF(N11="","",IF(OR(N11="SL",N11="TP0 only"),-1,L11/J11))</f>
        <v/>
      </c>
      <c r="R11" s="13">
        <f>IF(N11="","",IF(N11="TP2",M11/J11,-1))</f>
        <v/>
      </c>
      <c r="S11" s="13">
        <f>IF(N11="","",IF(N11="SL",-1,IF(N11="TP0 only",0.5*K11/J11,0.5*(K11+L11)/J11)))</f>
        <v/>
      </c>
      <c r="T11" s="13">
        <f>IF(N11="","",IF(N11="SL",-1,IF(N11="TP0 only",0.5*K11/J11-0.5,0.5*(K11+L11)/J11)))</f>
        <v/>
      </c>
      <c r="U11" s="14">
        <f>IF(P11="","",P11*Config!$B$6)</f>
        <v/>
      </c>
      <c r="V11" s="14">
        <f>IF(Q11="","",Q11*Config!$B$6)</f>
        <v/>
      </c>
      <c r="W11" s="14">
        <f>IF(R11="","",R11*Config!$B$6)</f>
        <v/>
      </c>
      <c r="X11" s="14">
        <f>IF(S11="","",S11*Config!$B$6)</f>
        <v/>
      </c>
      <c r="Y11" s="14">
        <f>IF(T11="","",T11*Config!$B$6)</f>
        <v/>
      </c>
      <c r="Z11" s="14">
        <f>IF(U11="","",Config!$B$4 + SUM($U$2:U11))</f>
        <v/>
      </c>
      <c r="AA11" s="14">
        <f>IF(V11="","",Config!$B$4 + SUM($V$2:V11))</f>
        <v/>
      </c>
      <c r="AB11" s="14">
        <f>IF(W11="","",Config!$B$4 + SUM($W$2:W11))</f>
        <v/>
      </c>
      <c r="AC11" s="14">
        <f>IF(X11="","",Config!$B$4 + SUM($X$2:X11))</f>
        <v/>
      </c>
      <c r="AD11" s="14">
        <f>IF(Y11="","",Config!$B$4 + SUM($Y$2:Y11))</f>
        <v/>
      </c>
      <c r="AE11" s="15">
        <f>IF(P11="","",IF(P11&gt;0,1,0))</f>
        <v/>
      </c>
      <c r="AF11" s="15">
        <f>IF(Q11="","",IF(Q11&gt;0,1,0))</f>
        <v/>
      </c>
      <c r="AG11" s="15">
        <f>IF(R11="","",IF(R11&gt;0,1,0))</f>
        <v/>
      </c>
      <c r="AH11" s="15">
        <f>IF(S11="","",IF(S11&gt;0,1,0))</f>
        <v/>
      </c>
      <c r="AI11" s="15">
        <f>IF(T11="","",IF(T11&gt;0,1,0))</f>
        <v/>
      </c>
      <c r="AJ11" s="16">
        <f>IF(Z11="","",IF(AJ10="",Z11,MAX(AJ10,Z11)))</f>
        <v/>
      </c>
      <c r="AK11" s="16">
        <f>IF(AA11="","",IF(AK10="",AA11,MAX(AK10,AA11)))</f>
        <v/>
      </c>
      <c r="AL11" s="16">
        <f>IF(AB11="","",IF(AL10="",AB11,MAX(AL10,AB11)))</f>
        <v/>
      </c>
      <c r="AM11" s="16">
        <f>IF(AC11="","",IF(AM10="",AC11,MAX(AM10,AC11)))</f>
        <v/>
      </c>
      <c r="AN11" s="16">
        <f>IF(AD11="","",IF(AN10="",AD11,MAX(AN10,AD11)))</f>
        <v/>
      </c>
      <c r="AO11" s="16">
        <f>IF(Z11="","",AJ11-Z11)</f>
        <v/>
      </c>
      <c r="AP11" s="16">
        <f>IF(AA11="","",AK11-AA11)</f>
        <v/>
      </c>
      <c r="AQ11" s="16">
        <f>IF(AB11="","",AL11-AB11)</f>
        <v/>
      </c>
      <c r="AR11" s="16">
        <f>IF(AC11="","",AM11-AC11)</f>
        <v/>
      </c>
      <c r="AS11" s="16">
        <f>IF(AD11="","",AN11-AD11)</f>
        <v/>
      </c>
    </row>
    <row r="12">
      <c r="A12">
        <f>ROW()-1</f>
        <v/>
      </c>
      <c r="B12" s="8" t="n"/>
      <c r="C12" s="11" t="n"/>
      <c r="D12" s="10">
        <f>IF(B12="","",CHOOSE(WEEKDAY(B12,2),"Lu","Ma","Mi","Jo","Vi","Sa","Du"))</f>
        <v/>
      </c>
      <c r="E12" s="10">
        <f>IF(OR(B12="",C12=""),"",IF(OR(WEEKDAY(B12,2)=1,WEEKDAY(B12,2)=5),"D",IF(AND(C12&gt;=TIME(15,30,0),C12&lt;TIME(16,30,0)),"C",IF(AND(AND(WEEKDAY(B12,2)&gt;=2,WEEKDAY(B12,2)&lt;=4),C12&gt;=TIME(16,35,0),C12&lt;TIME(17,0,0)),"A1",IF(AND(AND(WEEKDAY(B12,2)&gt;=2,WEEKDAY(B12,2)&lt;=4),C12&gt;=TIME(17,0,0),C12&lt;TIME(18,0,0)),"A2",IF(AND(AND(WEEKDAY(B12,2)&gt;=2,WEEKDAY(B12,2)&lt;=4),C12&gt;=TIME(18,0,0),C12&lt;TIME(19,0,0)),"A3",IF(AND(AND(WEEKDAY(B12,2)&gt;=2,WEEKDAY(B12,2)&lt;=4),C12&gt;=TIME(22,0,0),C12&lt;TIME(22,45,0)),"B","Other")))))))</f>
        <v/>
      </c>
      <c r="F12" s="11" t="n"/>
      <c r="G12" s="11" t="n"/>
      <c r="H12" s="11" t="n"/>
      <c r="I12" s="11" t="n"/>
      <c r="J12" s="12" t="n"/>
      <c r="K12" s="12" t="n"/>
      <c r="L12" s="12" t="n"/>
      <c r="M12" s="12" t="n"/>
      <c r="N12" s="11" t="n"/>
      <c r="O12" s="11" t="n"/>
      <c r="P12" s="13">
        <f>IF(N12="","",IF(N12="SL",-1,K12/J12))</f>
        <v/>
      </c>
      <c r="Q12" s="13">
        <f>IF(N12="","",IF(OR(N12="SL",N12="TP0 only"),-1,L12/J12))</f>
        <v/>
      </c>
      <c r="R12" s="13">
        <f>IF(N12="","",IF(N12="TP2",M12/J12,-1))</f>
        <v/>
      </c>
      <c r="S12" s="13">
        <f>IF(N12="","",IF(N12="SL",-1,IF(N12="TP0 only",0.5*K12/J12,0.5*(K12+L12)/J12)))</f>
        <v/>
      </c>
      <c r="T12" s="13">
        <f>IF(N12="","",IF(N12="SL",-1,IF(N12="TP0 only",0.5*K12/J12-0.5,0.5*(K12+L12)/J12)))</f>
        <v/>
      </c>
      <c r="U12" s="14">
        <f>IF(P12="","",P12*Config!$B$6)</f>
        <v/>
      </c>
      <c r="V12" s="14">
        <f>IF(Q12="","",Q12*Config!$B$6)</f>
        <v/>
      </c>
      <c r="W12" s="14">
        <f>IF(R12="","",R12*Config!$B$6)</f>
        <v/>
      </c>
      <c r="X12" s="14">
        <f>IF(S12="","",S12*Config!$B$6)</f>
        <v/>
      </c>
      <c r="Y12" s="14">
        <f>IF(T12="","",T12*Config!$B$6)</f>
        <v/>
      </c>
      <c r="Z12" s="14">
        <f>IF(U12="","",Config!$B$4 + SUM($U$2:U12))</f>
        <v/>
      </c>
      <c r="AA12" s="14">
        <f>IF(V12="","",Config!$B$4 + SUM($V$2:V12))</f>
        <v/>
      </c>
      <c r="AB12" s="14">
        <f>IF(W12="","",Config!$B$4 + SUM($W$2:W12))</f>
        <v/>
      </c>
      <c r="AC12" s="14">
        <f>IF(X12="","",Config!$B$4 + SUM($X$2:X12))</f>
        <v/>
      </c>
      <c r="AD12" s="14">
        <f>IF(Y12="","",Config!$B$4 + SUM($Y$2:Y12))</f>
        <v/>
      </c>
      <c r="AE12" s="15">
        <f>IF(P12="","",IF(P12&gt;0,1,0))</f>
        <v/>
      </c>
      <c r="AF12" s="15">
        <f>IF(Q12="","",IF(Q12&gt;0,1,0))</f>
        <v/>
      </c>
      <c r="AG12" s="15">
        <f>IF(R12="","",IF(R12&gt;0,1,0))</f>
        <v/>
      </c>
      <c r="AH12" s="15">
        <f>IF(S12="","",IF(S12&gt;0,1,0))</f>
        <v/>
      </c>
      <c r="AI12" s="15">
        <f>IF(T12="","",IF(T12&gt;0,1,0))</f>
        <v/>
      </c>
      <c r="AJ12" s="16">
        <f>IF(Z12="","",IF(AJ11="",Z12,MAX(AJ11,Z12)))</f>
        <v/>
      </c>
      <c r="AK12" s="16">
        <f>IF(AA12="","",IF(AK11="",AA12,MAX(AK11,AA12)))</f>
        <v/>
      </c>
      <c r="AL12" s="16">
        <f>IF(AB12="","",IF(AL11="",AB12,MAX(AL11,AB12)))</f>
        <v/>
      </c>
      <c r="AM12" s="16">
        <f>IF(AC12="","",IF(AM11="",AC12,MAX(AM11,AC12)))</f>
        <v/>
      </c>
      <c r="AN12" s="16">
        <f>IF(AD12="","",IF(AN11="",AD12,MAX(AN11,AD12)))</f>
        <v/>
      </c>
      <c r="AO12" s="16">
        <f>IF(Z12="","",AJ12-Z12)</f>
        <v/>
      </c>
      <c r="AP12" s="16">
        <f>IF(AA12="","",AK12-AA12)</f>
        <v/>
      </c>
      <c r="AQ12" s="16">
        <f>IF(AB12="","",AL12-AB12)</f>
        <v/>
      </c>
      <c r="AR12" s="16">
        <f>IF(AC12="","",AM12-AC12)</f>
        <v/>
      </c>
      <c r="AS12" s="16">
        <f>IF(AD12="","",AN12-AD12)</f>
        <v/>
      </c>
    </row>
    <row r="13">
      <c r="A13">
        <f>ROW()-1</f>
        <v/>
      </c>
      <c r="B13" s="8" t="n"/>
      <c r="C13" s="11" t="n"/>
      <c r="D13" s="10">
        <f>IF(B13="","",CHOOSE(WEEKDAY(B13,2),"Lu","Ma","Mi","Jo","Vi","Sa","Du"))</f>
        <v/>
      </c>
      <c r="E13" s="10">
        <f>IF(OR(B13="",C13=""),"",IF(OR(WEEKDAY(B13,2)=1,WEEKDAY(B13,2)=5),"D",IF(AND(C13&gt;=TIME(15,30,0),C13&lt;TIME(16,30,0)),"C",IF(AND(AND(WEEKDAY(B13,2)&gt;=2,WEEKDAY(B13,2)&lt;=4),C13&gt;=TIME(16,35,0),C13&lt;TIME(17,0,0)),"A1",IF(AND(AND(WEEKDAY(B13,2)&gt;=2,WEEKDAY(B13,2)&lt;=4),C13&gt;=TIME(17,0,0),C13&lt;TIME(18,0,0)),"A2",IF(AND(AND(WEEKDAY(B13,2)&gt;=2,WEEKDAY(B13,2)&lt;=4),C13&gt;=TIME(18,0,0),C13&lt;TIME(19,0,0)),"A3",IF(AND(AND(WEEKDAY(B13,2)&gt;=2,WEEKDAY(B13,2)&lt;=4),C13&gt;=TIME(22,0,0),C13&lt;TIME(22,45,0)),"B","Other")))))))</f>
        <v/>
      </c>
      <c r="F13" s="11" t="n"/>
      <c r="G13" s="11" t="n"/>
      <c r="H13" s="11" t="n"/>
      <c r="I13" s="11" t="n"/>
      <c r="J13" s="12" t="n"/>
      <c r="K13" s="12" t="n"/>
      <c r="L13" s="12" t="n"/>
      <c r="M13" s="12" t="n"/>
      <c r="N13" s="11" t="n"/>
      <c r="O13" s="11" t="n"/>
      <c r="P13" s="13">
        <f>IF(N13="","",IF(N13="SL",-1,K13/J13))</f>
        <v/>
      </c>
      <c r="Q13" s="13">
        <f>IF(N13="","",IF(OR(N13="SL",N13="TP0 only"),-1,L13/J13))</f>
        <v/>
      </c>
      <c r="R13" s="13">
        <f>IF(N13="","",IF(N13="TP2",M13/J13,-1))</f>
        <v/>
      </c>
      <c r="S13" s="13">
        <f>IF(N13="","",IF(N13="SL",-1,IF(N13="TP0 only",0.5*K13/J13,0.5*(K13+L13)/J13)))</f>
        <v/>
      </c>
      <c r="T13" s="13">
        <f>IF(N13="","",IF(N13="SL",-1,IF(N13="TP0 only",0.5*K13/J13-0.5,0.5*(K13+L13)/J13)))</f>
        <v/>
      </c>
      <c r="U13" s="14">
        <f>IF(P13="","",P13*Config!$B$6)</f>
        <v/>
      </c>
      <c r="V13" s="14">
        <f>IF(Q13="","",Q13*Config!$B$6)</f>
        <v/>
      </c>
      <c r="W13" s="14">
        <f>IF(R13="","",R13*Config!$B$6)</f>
        <v/>
      </c>
      <c r="X13" s="14">
        <f>IF(S13="","",S13*Config!$B$6)</f>
        <v/>
      </c>
      <c r="Y13" s="14">
        <f>IF(T13="","",T13*Config!$B$6)</f>
        <v/>
      </c>
      <c r="Z13" s="14">
        <f>IF(U13="","",Config!$B$4 + SUM($U$2:U13))</f>
        <v/>
      </c>
      <c r="AA13" s="14">
        <f>IF(V13="","",Config!$B$4 + SUM($V$2:V13))</f>
        <v/>
      </c>
      <c r="AB13" s="14">
        <f>IF(W13="","",Config!$B$4 + SUM($W$2:W13))</f>
        <v/>
      </c>
      <c r="AC13" s="14">
        <f>IF(X13="","",Config!$B$4 + SUM($X$2:X13))</f>
        <v/>
      </c>
      <c r="AD13" s="14">
        <f>IF(Y13="","",Config!$B$4 + SUM($Y$2:Y13))</f>
        <v/>
      </c>
      <c r="AE13" s="15">
        <f>IF(P13="","",IF(P13&gt;0,1,0))</f>
        <v/>
      </c>
      <c r="AF13" s="15">
        <f>IF(Q13="","",IF(Q13&gt;0,1,0))</f>
        <v/>
      </c>
      <c r="AG13" s="15">
        <f>IF(R13="","",IF(R13&gt;0,1,0))</f>
        <v/>
      </c>
      <c r="AH13" s="15">
        <f>IF(S13="","",IF(S13&gt;0,1,0))</f>
        <v/>
      </c>
      <c r="AI13" s="15">
        <f>IF(T13="","",IF(T13&gt;0,1,0))</f>
        <v/>
      </c>
      <c r="AJ13" s="16">
        <f>IF(Z13="","",IF(AJ12="",Z13,MAX(AJ12,Z13)))</f>
        <v/>
      </c>
      <c r="AK13" s="16">
        <f>IF(AA13="","",IF(AK12="",AA13,MAX(AK12,AA13)))</f>
        <v/>
      </c>
      <c r="AL13" s="16">
        <f>IF(AB13="","",IF(AL12="",AB13,MAX(AL12,AB13)))</f>
        <v/>
      </c>
      <c r="AM13" s="16">
        <f>IF(AC13="","",IF(AM12="",AC13,MAX(AM12,AC13)))</f>
        <v/>
      </c>
      <c r="AN13" s="16">
        <f>IF(AD13="","",IF(AN12="",AD13,MAX(AN12,AD13)))</f>
        <v/>
      </c>
      <c r="AO13" s="16">
        <f>IF(Z13="","",AJ13-Z13)</f>
        <v/>
      </c>
      <c r="AP13" s="16">
        <f>IF(AA13="","",AK13-AA13)</f>
        <v/>
      </c>
      <c r="AQ13" s="16">
        <f>IF(AB13="","",AL13-AB13)</f>
        <v/>
      </c>
      <c r="AR13" s="16">
        <f>IF(AC13="","",AM13-AC13)</f>
        <v/>
      </c>
      <c r="AS13" s="16">
        <f>IF(AD13="","",AN13-AD13)</f>
        <v/>
      </c>
    </row>
    <row r="14">
      <c r="A14">
        <f>ROW()-1</f>
        <v/>
      </c>
      <c r="B14" s="8" t="n"/>
      <c r="C14" s="11" t="n"/>
      <c r="D14" s="10">
        <f>IF(B14="","",CHOOSE(WEEKDAY(B14,2),"Lu","Ma","Mi","Jo","Vi","Sa","Du"))</f>
        <v/>
      </c>
      <c r="E14" s="10">
        <f>IF(OR(B14="",C14=""),"",IF(OR(WEEKDAY(B14,2)=1,WEEKDAY(B14,2)=5),"D",IF(AND(C14&gt;=TIME(15,30,0),C14&lt;TIME(16,30,0)),"C",IF(AND(AND(WEEKDAY(B14,2)&gt;=2,WEEKDAY(B14,2)&lt;=4),C14&gt;=TIME(16,35,0),C14&lt;TIME(17,0,0)),"A1",IF(AND(AND(WEEKDAY(B14,2)&gt;=2,WEEKDAY(B14,2)&lt;=4),C14&gt;=TIME(17,0,0),C14&lt;TIME(18,0,0)),"A2",IF(AND(AND(WEEKDAY(B14,2)&gt;=2,WEEKDAY(B14,2)&lt;=4),C14&gt;=TIME(18,0,0),C14&lt;TIME(19,0,0)),"A3",IF(AND(AND(WEEKDAY(B14,2)&gt;=2,WEEKDAY(B14,2)&lt;=4),C14&gt;=TIME(22,0,0),C14&lt;TIME(22,45,0)),"B","Other")))))))</f>
        <v/>
      </c>
      <c r="F14" s="11" t="n"/>
      <c r="G14" s="11" t="n"/>
      <c r="H14" s="11" t="n"/>
      <c r="I14" s="11" t="n"/>
      <c r="J14" s="12" t="n"/>
      <c r="K14" s="12" t="n"/>
      <c r="L14" s="12" t="n"/>
      <c r="M14" s="12" t="n"/>
      <c r="N14" s="11" t="n"/>
      <c r="O14" s="11" t="n"/>
      <c r="P14" s="13">
        <f>IF(N14="","",IF(N14="SL",-1,K14/J14))</f>
        <v/>
      </c>
      <c r="Q14" s="13">
        <f>IF(N14="","",IF(OR(N14="SL",N14="TP0 only"),-1,L14/J14))</f>
        <v/>
      </c>
      <c r="R14" s="13">
        <f>IF(N14="","",IF(N14="TP2",M14/J14,-1))</f>
        <v/>
      </c>
      <c r="S14" s="13">
        <f>IF(N14="","",IF(N14="SL",-1,IF(N14="TP0 only",0.5*K14/J14,0.5*(K14+L14)/J14)))</f>
        <v/>
      </c>
      <c r="T14" s="13">
        <f>IF(N14="","",IF(N14="SL",-1,IF(N14="TP0 only",0.5*K14/J14-0.5,0.5*(K14+L14)/J14)))</f>
        <v/>
      </c>
      <c r="U14" s="14">
        <f>IF(P14="","",P14*Config!$B$6)</f>
        <v/>
      </c>
      <c r="V14" s="14">
        <f>IF(Q14="","",Q14*Config!$B$6)</f>
        <v/>
      </c>
      <c r="W14" s="14">
        <f>IF(R14="","",R14*Config!$B$6)</f>
        <v/>
      </c>
      <c r="X14" s="14">
        <f>IF(S14="","",S14*Config!$B$6)</f>
        <v/>
      </c>
      <c r="Y14" s="14">
        <f>IF(T14="","",T14*Config!$B$6)</f>
        <v/>
      </c>
      <c r="Z14" s="14">
        <f>IF(U14="","",Config!$B$4 + SUM($U$2:U14))</f>
        <v/>
      </c>
      <c r="AA14" s="14">
        <f>IF(V14="","",Config!$B$4 + SUM($V$2:V14))</f>
        <v/>
      </c>
      <c r="AB14" s="14">
        <f>IF(W14="","",Config!$B$4 + SUM($W$2:W14))</f>
        <v/>
      </c>
      <c r="AC14" s="14">
        <f>IF(X14="","",Config!$B$4 + SUM($X$2:X14))</f>
        <v/>
      </c>
      <c r="AD14" s="14">
        <f>IF(Y14="","",Config!$B$4 + SUM($Y$2:Y14))</f>
        <v/>
      </c>
      <c r="AE14" s="15">
        <f>IF(P14="","",IF(P14&gt;0,1,0))</f>
        <v/>
      </c>
      <c r="AF14" s="15">
        <f>IF(Q14="","",IF(Q14&gt;0,1,0))</f>
        <v/>
      </c>
      <c r="AG14" s="15">
        <f>IF(R14="","",IF(R14&gt;0,1,0))</f>
        <v/>
      </c>
      <c r="AH14" s="15">
        <f>IF(S14="","",IF(S14&gt;0,1,0))</f>
        <v/>
      </c>
      <c r="AI14" s="15">
        <f>IF(T14="","",IF(T14&gt;0,1,0))</f>
        <v/>
      </c>
      <c r="AJ14" s="16">
        <f>IF(Z14="","",IF(AJ13="",Z14,MAX(AJ13,Z14)))</f>
        <v/>
      </c>
      <c r="AK14" s="16">
        <f>IF(AA14="","",IF(AK13="",AA14,MAX(AK13,AA14)))</f>
        <v/>
      </c>
      <c r="AL14" s="16">
        <f>IF(AB14="","",IF(AL13="",AB14,MAX(AL13,AB14)))</f>
        <v/>
      </c>
      <c r="AM14" s="16">
        <f>IF(AC14="","",IF(AM13="",AC14,MAX(AM13,AC14)))</f>
        <v/>
      </c>
      <c r="AN14" s="16">
        <f>IF(AD14="","",IF(AN13="",AD14,MAX(AN13,AD14)))</f>
        <v/>
      </c>
      <c r="AO14" s="16">
        <f>IF(Z14="","",AJ14-Z14)</f>
        <v/>
      </c>
      <c r="AP14" s="16">
        <f>IF(AA14="","",AK14-AA14)</f>
        <v/>
      </c>
      <c r="AQ14" s="16">
        <f>IF(AB14="","",AL14-AB14)</f>
        <v/>
      </c>
      <c r="AR14" s="16">
        <f>IF(AC14="","",AM14-AC14)</f>
        <v/>
      </c>
      <c r="AS14" s="16">
        <f>IF(AD14="","",AN14-AD14)</f>
        <v/>
      </c>
    </row>
    <row r="15">
      <c r="A15">
        <f>ROW()-1</f>
        <v/>
      </c>
      <c r="B15" s="8" t="n"/>
      <c r="C15" s="11" t="n"/>
      <c r="D15" s="10">
        <f>IF(B15="","",CHOOSE(WEEKDAY(B15,2),"Lu","Ma","Mi","Jo","Vi","Sa","Du"))</f>
        <v/>
      </c>
      <c r="E15" s="10">
        <f>IF(OR(B15="",C15=""),"",IF(OR(WEEKDAY(B15,2)=1,WEEKDAY(B15,2)=5),"D",IF(AND(C15&gt;=TIME(15,30,0),C15&lt;TIME(16,30,0)),"C",IF(AND(AND(WEEKDAY(B15,2)&gt;=2,WEEKDAY(B15,2)&lt;=4),C15&gt;=TIME(16,35,0),C15&lt;TIME(17,0,0)),"A1",IF(AND(AND(WEEKDAY(B15,2)&gt;=2,WEEKDAY(B15,2)&lt;=4),C15&gt;=TIME(17,0,0),C15&lt;TIME(18,0,0)),"A2",IF(AND(AND(WEEKDAY(B15,2)&gt;=2,WEEKDAY(B15,2)&lt;=4),C15&gt;=TIME(18,0,0),C15&lt;TIME(19,0,0)),"A3",IF(AND(AND(WEEKDAY(B15,2)&gt;=2,WEEKDAY(B15,2)&lt;=4),C15&gt;=TIME(22,0,0),C15&lt;TIME(22,45,0)),"B","Other")))))))</f>
        <v/>
      </c>
      <c r="F15" s="11" t="n"/>
      <c r="G15" s="11" t="n"/>
      <c r="H15" s="11" t="n"/>
      <c r="I15" s="11" t="n"/>
      <c r="J15" s="12" t="n"/>
      <c r="K15" s="12" t="n"/>
      <c r="L15" s="12" t="n"/>
      <c r="M15" s="12" t="n"/>
      <c r="N15" s="11" t="n"/>
      <c r="O15" s="11" t="n"/>
      <c r="P15" s="13">
        <f>IF(N15="","",IF(N15="SL",-1,K15/J15))</f>
        <v/>
      </c>
      <c r="Q15" s="13">
        <f>IF(N15="","",IF(OR(N15="SL",N15="TP0 only"),-1,L15/J15))</f>
        <v/>
      </c>
      <c r="R15" s="13">
        <f>IF(N15="","",IF(N15="TP2",M15/J15,-1))</f>
        <v/>
      </c>
      <c r="S15" s="13">
        <f>IF(N15="","",IF(N15="SL",-1,IF(N15="TP0 only",0.5*K15/J15,0.5*(K15+L15)/J15)))</f>
        <v/>
      </c>
      <c r="T15" s="13">
        <f>IF(N15="","",IF(N15="SL",-1,IF(N15="TP0 only",0.5*K15/J15-0.5,0.5*(K15+L15)/J15)))</f>
        <v/>
      </c>
      <c r="U15" s="14">
        <f>IF(P15="","",P15*Config!$B$6)</f>
        <v/>
      </c>
      <c r="V15" s="14">
        <f>IF(Q15="","",Q15*Config!$B$6)</f>
        <v/>
      </c>
      <c r="W15" s="14">
        <f>IF(R15="","",R15*Config!$B$6)</f>
        <v/>
      </c>
      <c r="X15" s="14">
        <f>IF(S15="","",S15*Config!$B$6)</f>
        <v/>
      </c>
      <c r="Y15" s="14">
        <f>IF(T15="","",T15*Config!$B$6)</f>
        <v/>
      </c>
      <c r="Z15" s="14">
        <f>IF(U15="","",Config!$B$4 + SUM($U$2:U15))</f>
        <v/>
      </c>
      <c r="AA15" s="14">
        <f>IF(V15="","",Config!$B$4 + SUM($V$2:V15))</f>
        <v/>
      </c>
      <c r="AB15" s="14">
        <f>IF(W15="","",Config!$B$4 + SUM($W$2:W15))</f>
        <v/>
      </c>
      <c r="AC15" s="14">
        <f>IF(X15="","",Config!$B$4 + SUM($X$2:X15))</f>
        <v/>
      </c>
      <c r="AD15" s="14">
        <f>IF(Y15="","",Config!$B$4 + SUM($Y$2:Y15))</f>
        <v/>
      </c>
      <c r="AE15" s="15">
        <f>IF(P15="","",IF(P15&gt;0,1,0))</f>
        <v/>
      </c>
      <c r="AF15" s="15">
        <f>IF(Q15="","",IF(Q15&gt;0,1,0))</f>
        <v/>
      </c>
      <c r="AG15" s="15">
        <f>IF(R15="","",IF(R15&gt;0,1,0))</f>
        <v/>
      </c>
      <c r="AH15" s="15">
        <f>IF(S15="","",IF(S15&gt;0,1,0))</f>
        <v/>
      </c>
      <c r="AI15" s="15">
        <f>IF(T15="","",IF(T15&gt;0,1,0))</f>
        <v/>
      </c>
      <c r="AJ15" s="16">
        <f>IF(Z15="","",IF(AJ14="",Z15,MAX(AJ14,Z15)))</f>
        <v/>
      </c>
      <c r="AK15" s="16">
        <f>IF(AA15="","",IF(AK14="",AA15,MAX(AK14,AA15)))</f>
        <v/>
      </c>
      <c r="AL15" s="16">
        <f>IF(AB15="","",IF(AL14="",AB15,MAX(AL14,AB15)))</f>
        <v/>
      </c>
      <c r="AM15" s="16">
        <f>IF(AC15="","",IF(AM14="",AC15,MAX(AM14,AC15)))</f>
        <v/>
      </c>
      <c r="AN15" s="16">
        <f>IF(AD15="","",IF(AN14="",AD15,MAX(AN14,AD15)))</f>
        <v/>
      </c>
      <c r="AO15" s="16">
        <f>IF(Z15="","",AJ15-Z15)</f>
        <v/>
      </c>
      <c r="AP15" s="16">
        <f>IF(AA15="","",AK15-AA15)</f>
        <v/>
      </c>
      <c r="AQ15" s="16">
        <f>IF(AB15="","",AL15-AB15)</f>
        <v/>
      </c>
      <c r="AR15" s="16">
        <f>IF(AC15="","",AM15-AC15)</f>
        <v/>
      </c>
      <c r="AS15" s="16">
        <f>IF(AD15="","",AN15-AD15)</f>
        <v/>
      </c>
    </row>
    <row r="16">
      <c r="A16">
        <f>ROW()-1</f>
        <v/>
      </c>
      <c r="B16" s="8" t="n"/>
      <c r="C16" s="11" t="n"/>
      <c r="D16" s="10">
        <f>IF(B16="","",CHOOSE(WEEKDAY(B16,2),"Lu","Ma","Mi","Jo","Vi","Sa","Du"))</f>
        <v/>
      </c>
      <c r="E16" s="10">
        <f>IF(OR(B16="",C16=""),"",IF(OR(WEEKDAY(B16,2)=1,WEEKDAY(B16,2)=5),"D",IF(AND(C16&gt;=TIME(15,30,0),C16&lt;TIME(16,30,0)),"C",IF(AND(AND(WEEKDAY(B16,2)&gt;=2,WEEKDAY(B16,2)&lt;=4),C16&gt;=TIME(16,35,0),C16&lt;TIME(17,0,0)),"A1",IF(AND(AND(WEEKDAY(B16,2)&gt;=2,WEEKDAY(B16,2)&lt;=4),C16&gt;=TIME(17,0,0),C16&lt;TIME(18,0,0)),"A2",IF(AND(AND(WEEKDAY(B16,2)&gt;=2,WEEKDAY(B16,2)&lt;=4),C16&gt;=TIME(18,0,0),C16&lt;TIME(19,0,0)),"A3",IF(AND(AND(WEEKDAY(B16,2)&gt;=2,WEEKDAY(B16,2)&lt;=4),C16&gt;=TIME(22,0,0),C16&lt;TIME(22,45,0)),"B","Other")))))))</f>
        <v/>
      </c>
      <c r="F16" s="11" t="n"/>
      <c r="G16" s="11" t="n"/>
      <c r="H16" s="11" t="n"/>
      <c r="I16" s="11" t="n"/>
      <c r="J16" s="12" t="n"/>
      <c r="K16" s="12" t="n"/>
      <c r="L16" s="12" t="n"/>
      <c r="M16" s="12" t="n"/>
      <c r="N16" s="11" t="n"/>
      <c r="O16" s="11" t="n"/>
      <c r="P16" s="13">
        <f>IF(N16="","",IF(N16="SL",-1,K16/J16))</f>
        <v/>
      </c>
      <c r="Q16" s="13">
        <f>IF(N16="","",IF(OR(N16="SL",N16="TP0 only"),-1,L16/J16))</f>
        <v/>
      </c>
      <c r="R16" s="13">
        <f>IF(N16="","",IF(N16="TP2",M16/J16,-1))</f>
        <v/>
      </c>
      <c r="S16" s="13">
        <f>IF(N16="","",IF(N16="SL",-1,IF(N16="TP0 only",0.5*K16/J16,0.5*(K16+L16)/J16)))</f>
        <v/>
      </c>
      <c r="T16" s="13">
        <f>IF(N16="","",IF(N16="SL",-1,IF(N16="TP0 only",0.5*K16/J16-0.5,0.5*(K16+L16)/J16)))</f>
        <v/>
      </c>
      <c r="U16" s="14">
        <f>IF(P16="","",P16*Config!$B$6)</f>
        <v/>
      </c>
      <c r="V16" s="14">
        <f>IF(Q16="","",Q16*Config!$B$6)</f>
        <v/>
      </c>
      <c r="W16" s="14">
        <f>IF(R16="","",R16*Config!$B$6)</f>
        <v/>
      </c>
      <c r="X16" s="14">
        <f>IF(S16="","",S16*Config!$B$6)</f>
        <v/>
      </c>
      <c r="Y16" s="14">
        <f>IF(T16="","",T16*Config!$B$6)</f>
        <v/>
      </c>
      <c r="Z16" s="14">
        <f>IF(U16="","",Config!$B$4 + SUM($U$2:U16))</f>
        <v/>
      </c>
      <c r="AA16" s="14">
        <f>IF(V16="","",Config!$B$4 + SUM($V$2:V16))</f>
        <v/>
      </c>
      <c r="AB16" s="14">
        <f>IF(W16="","",Config!$B$4 + SUM($W$2:W16))</f>
        <v/>
      </c>
      <c r="AC16" s="14">
        <f>IF(X16="","",Config!$B$4 + SUM($X$2:X16))</f>
        <v/>
      </c>
      <c r="AD16" s="14">
        <f>IF(Y16="","",Config!$B$4 + SUM($Y$2:Y16))</f>
        <v/>
      </c>
      <c r="AE16" s="15">
        <f>IF(P16="","",IF(P16&gt;0,1,0))</f>
        <v/>
      </c>
      <c r="AF16" s="15">
        <f>IF(Q16="","",IF(Q16&gt;0,1,0))</f>
        <v/>
      </c>
      <c r="AG16" s="15">
        <f>IF(R16="","",IF(R16&gt;0,1,0))</f>
        <v/>
      </c>
      <c r="AH16" s="15">
        <f>IF(S16="","",IF(S16&gt;0,1,0))</f>
        <v/>
      </c>
      <c r="AI16" s="15">
        <f>IF(T16="","",IF(T16&gt;0,1,0))</f>
        <v/>
      </c>
      <c r="AJ16" s="16">
        <f>IF(Z16="","",IF(AJ15="",Z16,MAX(AJ15,Z16)))</f>
        <v/>
      </c>
      <c r="AK16" s="16">
        <f>IF(AA16="","",IF(AK15="",AA16,MAX(AK15,AA16)))</f>
        <v/>
      </c>
      <c r="AL16" s="16">
        <f>IF(AB16="","",IF(AL15="",AB16,MAX(AL15,AB16)))</f>
        <v/>
      </c>
      <c r="AM16" s="16">
        <f>IF(AC16="","",IF(AM15="",AC16,MAX(AM15,AC16)))</f>
        <v/>
      </c>
      <c r="AN16" s="16">
        <f>IF(AD16="","",IF(AN15="",AD16,MAX(AN15,AD16)))</f>
        <v/>
      </c>
      <c r="AO16" s="16">
        <f>IF(Z16="","",AJ16-Z16)</f>
        <v/>
      </c>
      <c r="AP16" s="16">
        <f>IF(AA16="","",AK16-AA16)</f>
        <v/>
      </c>
      <c r="AQ16" s="16">
        <f>IF(AB16="","",AL16-AB16)</f>
        <v/>
      </c>
      <c r="AR16" s="16">
        <f>IF(AC16="","",AM16-AC16)</f>
        <v/>
      </c>
      <c r="AS16" s="16">
        <f>IF(AD16="","",AN16-AD16)</f>
        <v/>
      </c>
    </row>
    <row r="17">
      <c r="A17">
        <f>ROW()-1</f>
        <v/>
      </c>
      <c r="B17" s="8" t="n"/>
      <c r="C17" s="11" t="n"/>
      <c r="D17" s="10">
        <f>IF(B17="","",CHOOSE(WEEKDAY(B17,2),"Lu","Ma","Mi","Jo","Vi","Sa","Du"))</f>
        <v/>
      </c>
      <c r="E17" s="10">
        <f>IF(OR(B17="",C17=""),"",IF(OR(WEEKDAY(B17,2)=1,WEEKDAY(B17,2)=5),"D",IF(AND(C17&gt;=TIME(15,30,0),C17&lt;TIME(16,30,0)),"C",IF(AND(AND(WEEKDAY(B17,2)&gt;=2,WEEKDAY(B17,2)&lt;=4),C17&gt;=TIME(16,35,0),C17&lt;TIME(17,0,0)),"A1",IF(AND(AND(WEEKDAY(B17,2)&gt;=2,WEEKDAY(B17,2)&lt;=4),C17&gt;=TIME(17,0,0),C17&lt;TIME(18,0,0)),"A2",IF(AND(AND(WEEKDAY(B17,2)&gt;=2,WEEKDAY(B17,2)&lt;=4),C17&gt;=TIME(18,0,0),C17&lt;TIME(19,0,0)),"A3",IF(AND(AND(WEEKDAY(B17,2)&gt;=2,WEEKDAY(B17,2)&lt;=4),C17&gt;=TIME(22,0,0),C17&lt;TIME(22,45,0)),"B","Other")))))))</f>
        <v/>
      </c>
      <c r="F17" s="11" t="n"/>
      <c r="G17" s="11" t="n"/>
      <c r="H17" s="11" t="n"/>
      <c r="I17" s="11" t="n"/>
      <c r="J17" s="12" t="n"/>
      <c r="K17" s="12" t="n"/>
      <c r="L17" s="12" t="n"/>
      <c r="M17" s="12" t="n"/>
      <c r="N17" s="11" t="n"/>
      <c r="O17" s="11" t="n"/>
      <c r="P17" s="13">
        <f>IF(N17="","",IF(N17="SL",-1,K17/J17))</f>
        <v/>
      </c>
      <c r="Q17" s="13">
        <f>IF(N17="","",IF(OR(N17="SL",N17="TP0 only"),-1,L17/J17))</f>
        <v/>
      </c>
      <c r="R17" s="13">
        <f>IF(N17="","",IF(N17="TP2",M17/J17,-1))</f>
        <v/>
      </c>
      <c r="S17" s="13">
        <f>IF(N17="","",IF(N17="SL",-1,IF(N17="TP0 only",0.5*K17/J17,0.5*(K17+L17)/J17)))</f>
        <v/>
      </c>
      <c r="T17" s="13">
        <f>IF(N17="","",IF(N17="SL",-1,IF(N17="TP0 only",0.5*K17/J17-0.5,0.5*(K17+L17)/J17)))</f>
        <v/>
      </c>
      <c r="U17" s="14">
        <f>IF(P17="","",P17*Config!$B$6)</f>
        <v/>
      </c>
      <c r="V17" s="14">
        <f>IF(Q17="","",Q17*Config!$B$6)</f>
        <v/>
      </c>
      <c r="W17" s="14">
        <f>IF(R17="","",R17*Config!$B$6)</f>
        <v/>
      </c>
      <c r="X17" s="14">
        <f>IF(S17="","",S17*Config!$B$6)</f>
        <v/>
      </c>
      <c r="Y17" s="14">
        <f>IF(T17="","",T17*Config!$B$6)</f>
        <v/>
      </c>
      <c r="Z17" s="14">
        <f>IF(U17="","",Config!$B$4 + SUM($U$2:U17))</f>
        <v/>
      </c>
      <c r="AA17" s="14">
        <f>IF(V17="","",Config!$B$4 + SUM($V$2:V17))</f>
        <v/>
      </c>
      <c r="AB17" s="14">
        <f>IF(W17="","",Config!$B$4 + SUM($W$2:W17))</f>
        <v/>
      </c>
      <c r="AC17" s="14">
        <f>IF(X17="","",Config!$B$4 + SUM($X$2:X17))</f>
        <v/>
      </c>
      <c r="AD17" s="14">
        <f>IF(Y17="","",Config!$B$4 + SUM($Y$2:Y17))</f>
        <v/>
      </c>
      <c r="AE17" s="15">
        <f>IF(P17="","",IF(P17&gt;0,1,0))</f>
        <v/>
      </c>
      <c r="AF17" s="15">
        <f>IF(Q17="","",IF(Q17&gt;0,1,0))</f>
        <v/>
      </c>
      <c r="AG17" s="15">
        <f>IF(R17="","",IF(R17&gt;0,1,0))</f>
        <v/>
      </c>
      <c r="AH17" s="15">
        <f>IF(S17="","",IF(S17&gt;0,1,0))</f>
        <v/>
      </c>
      <c r="AI17" s="15">
        <f>IF(T17="","",IF(T17&gt;0,1,0))</f>
        <v/>
      </c>
      <c r="AJ17" s="16">
        <f>IF(Z17="","",IF(AJ16="",Z17,MAX(AJ16,Z17)))</f>
        <v/>
      </c>
      <c r="AK17" s="16">
        <f>IF(AA17="","",IF(AK16="",AA17,MAX(AK16,AA17)))</f>
        <v/>
      </c>
      <c r="AL17" s="16">
        <f>IF(AB17="","",IF(AL16="",AB17,MAX(AL16,AB17)))</f>
        <v/>
      </c>
      <c r="AM17" s="16">
        <f>IF(AC17="","",IF(AM16="",AC17,MAX(AM16,AC17)))</f>
        <v/>
      </c>
      <c r="AN17" s="16">
        <f>IF(AD17="","",IF(AN16="",AD17,MAX(AN16,AD17)))</f>
        <v/>
      </c>
      <c r="AO17" s="16">
        <f>IF(Z17="","",AJ17-Z17)</f>
        <v/>
      </c>
      <c r="AP17" s="16">
        <f>IF(AA17="","",AK17-AA17)</f>
        <v/>
      </c>
      <c r="AQ17" s="16">
        <f>IF(AB17="","",AL17-AB17)</f>
        <v/>
      </c>
      <c r="AR17" s="16">
        <f>IF(AC17="","",AM17-AC17)</f>
        <v/>
      </c>
      <c r="AS17" s="16">
        <f>IF(AD17="","",AN17-AD17)</f>
        <v/>
      </c>
    </row>
    <row r="18">
      <c r="A18">
        <f>ROW()-1</f>
        <v/>
      </c>
      <c r="B18" s="8" t="n"/>
      <c r="C18" s="11" t="n"/>
      <c r="D18" s="10">
        <f>IF(B18="","",CHOOSE(WEEKDAY(B18,2),"Lu","Ma","Mi","Jo","Vi","Sa","Du"))</f>
        <v/>
      </c>
      <c r="E18" s="10">
        <f>IF(OR(B18="",C18=""),"",IF(OR(WEEKDAY(B18,2)=1,WEEKDAY(B18,2)=5),"D",IF(AND(C18&gt;=TIME(15,30,0),C18&lt;TIME(16,30,0)),"C",IF(AND(AND(WEEKDAY(B18,2)&gt;=2,WEEKDAY(B18,2)&lt;=4),C18&gt;=TIME(16,35,0),C18&lt;TIME(17,0,0)),"A1",IF(AND(AND(WEEKDAY(B18,2)&gt;=2,WEEKDAY(B18,2)&lt;=4),C18&gt;=TIME(17,0,0),C18&lt;TIME(18,0,0)),"A2",IF(AND(AND(WEEKDAY(B18,2)&gt;=2,WEEKDAY(B18,2)&lt;=4),C18&gt;=TIME(18,0,0),C18&lt;TIME(19,0,0)),"A3",IF(AND(AND(WEEKDAY(B18,2)&gt;=2,WEEKDAY(B18,2)&lt;=4),C18&gt;=TIME(22,0,0),C18&lt;TIME(22,45,0)),"B","Other")))))))</f>
        <v/>
      </c>
      <c r="F18" s="11" t="n"/>
      <c r="G18" s="11" t="n"/>
      <c r="H18" s="11" t="n"/>
      <c r="I18" s="11" t="n"/>
      <c r="J18" s="12" t="n"/>
      <c r="K18" s="12" t="n"/>
      <c r="L18" s="12" t="n"/>
      <c r="M18" s="12" t="n"/>
      <c r="N18" s="11" t="n"/>
      <c r="O18" s="11" t="n"/>
      <c r="P18" s="13">
        <f>IF(N18="","",IF(N18="SL",-1,K18/J18))</f>
        <v/>
      </c>
      <c r="Q18" s="13">
        <f>IF(N18="","",IF(OR(N18="SL",N18="TP0 only"),-1,L18/J18))</f>
        <v/>
      </c>
      <c r="R18" s="13">
        <f>IF(N18="","",IF(N18="TP2",M18/J18,-1))</f>
        <v/>
      </c>
      <c r="S18" s="13">
        <f>IF(N18="","",IF(N18="SL",-1,IF(N18="TP0 only",0.5*K18/J18,0.5*(K18+L18)/J18)))</f>
        <v/>
      </c>
      <c r="T18" s="13">
        <f>IF(N18="","",IF(N18="SL",-1,IF(N18="TP0 only",0.5*K18/J18-0.5,0.5*(K18+L18)/J18)))</f>
        <v/>
      </c>
      <c r="U18" s="14">
        <f>IF(P18="","",P18*Config!$B$6)</f>
        <v/>
      </c>
      <c r="V18" s="14">
        <f>IF(Q18="","",Q18*Config!$B$6)</f>
        <v/>
      </c>
      <c r="W18" s="14">
        <f>IF(R18="","",R18*Config!$B$6)</f>
        <v/>
      </c>
      <c r="X18" s="14">
        <f>IF(S18="","",S18*Config!$B$6)</f>
        <v/>
      </c>
      <c r="Y18" s="14">
        <f>IF(T18="","",T18*Config!$B$6)</f>
        <v/>
      </c>
      <c r="Z18" s="14">
        <f>IF(U18="","",Config!$B$4 + SUM($U$2:U18))</f>
        <v/>
      </c>
      <c r="AA18" s="14">
        <f>IF(V18="","",Config!$B$4 + SUM($V$2:V18))</f>
        <v/>
      </c>
      <c r="AB18" s="14">
        <f>IF(W18="","",Config!$B$4 + SUM($W$2:W18))</f>
        <v/>
      </c>
      <c r="AC18" s="14">
        <f>IF(X18="","",Config!$B$4 + SUM($X$2:X18))</f>
        <v/>
      </c>
      <c r="AD18" s="14">
        <f>IF(Y18="","",Config!$B$4 + SUM($Y$2:Y18))</f>
        <v/>
      </c>
      <c r="AE18" s="15">
        <f>IF(P18="","",IF(P18&gt;0,1,0))</f>
        <v/>
      </c>
      <c r="AF18" s="15">
        <f>IF(Q18="","",IF(Q18&gt;0,1,0))</f>
        <v/>
      </c>
      <c r="AG18" s="15">
        <f>IF(R18="","",IF(R18&gt;0,1,0))</f>
        <v/>
      </c>
      <c r="AH18" s="15">
        <f>IF(S18="","",IF(S18&gt;0,1,0))</f>
        <v/>
      </c>
      <c r="AI18" s="15">
        <f>IF(T18="","",IF(T18&gt;0,1,0))</f>
        <v/>
      </c>
      <c r="AJ18" s="16">
        <f>IF(Z18="","",IF(AJ17="",Z18,MAX(AJ17,Z18)))</f>
        <v/>
      </c>
      <c r="AK18" s="16">
        <f>IF(AA18="","",IF(AK17="",AA18,MAX(AK17,AA18)))</f>
        <v/>
      </c>
      <c r="AL18" s="16">
        <f>IF(AB18="","",IF(AL17="",AB18,MAX(AL17,AB18)))</f>
        <v/>
      </c>
      <c r="AM18" s="16">
        <f>IF(AC18="","",IF(AM17="",AC18,MAX(AM17,AC18)))</f>
        <v/>
      </c>
      <c r="AN18" s="16">
        <f>IF(AD18="","",IF(AN17="",AD18,MAX(AN17,AD18)))</f>
        <v/>
      </c>
      <c r="AO18" s="16">
        <f>IF(Z18="","",AJ18-Z18)</f>
        <v/>
      </c>
      <c r="AP18" s="16">
        <f>IF(AA18="","",AK18-AA18)</f>
        <v/>
      </c>
      <c r="AQ18" s="16">
        <f>IF(AB18="","",AL18-AB18)</f>
        <v/>
      </c>
      <c r="AR18" s="16">
        <f>IF(AC18="","",AM18-AC18)</f>
        <v/>
      </c>
      <c r="AS18" s="16">
        <f>IF(AD18="","",AN18-AD18)</f>
        <v/>
      </c>
    </row>
    <row r="19">
      <c r="A19">
        <f>ROW()-1</f>
        <v/>
      </c>
      <c r="B19" s="8" t="n"/>
      <c r="C19" s="11" t="n"/>
      <c r="D19" s="10">
        <f>IF(B19="","",CHOOSE(WEEKDAY(B19,2),"Lu","Ma","Mi","Jo","Vi","Sa","Du"))</f>
        <v/>
      </c>
      <c r="E19" s="10">
        <f>IF(OR(B19="",C19=""),"",IF(OR(WEEKDAY(B19,2)=1,WEEKDAY(B19,2)=5),"D",IF(AND(C19&gt;=TIME(15,30,0),C19&lt;TIME(16,30,0)),"C",IF(AND(AND(WEEKDAY(B19,2)&gt;=2,WEEKDAY(B19,2)&lt;=4),C19&gt;=TIME(16,35,0),C19&lt;TIME(17,0,0)),"A1",IF(AND(AND(WEEKDAY(B19,2)&gt;=2,WEEKDAY(B19,2)&lt;=4),C19&gt;=TIME(17,0,0),C19&lt;TIME(18,0,0)),"A2",IF(AND(AND(WEEKDAY(B19,2)&gt;=2,WEEKDAY(B19,2)&lt;=4),C19&gt;=TIME(18,0,0),C19&lt;TIME(19,0,0)),"A3",IF(AND(AND(WEEKDAY(B19,2)&gt;=2,WEEKDAY(B19,2)&lt;=4),C19&gt;=TIME(22,0,0),C19&lt;TIME(22,45,0)),"B","Other")))))))</f>
        <v/>
      </c>
      <c r="F19" s="11" t="n"/>
      <c r="G19" s="11" t="n"/>
      <c r="H19" s="11" t="n"/>
      <c r="I19" s="11" t="n"/>
      <c r="J19" s="12" t="n"/>
      <c r="K19" s="12" t="n"/>
      <c r="L19" s="12" t="n"/>
      <c r="M19" s="12" t="n"/>
      <c r="N19" s="11" t="n"/>
      <c r="O19" s="11" t="n"/>
      <c r="P19" s="13">
        <f>IF(N19="","",IF(N19="SL",-1,K19/J19))</f>
        <v/>
      </c>
      <c r="Q19" s="13">
        <f>IF(N19="","",IF(OR(N19="SL",N19="TP0 only"),-1,L19/J19))</f>
        <v/>
      </c>
      <c r="R19" s="13">
        <f>IF(N19="","",IF(N19="TP2",M19/J19,-1))</f>
        <v/>
      </c>
      <c r="S19" s="13">
        <f>IF(N19="","",IF(N19="SL",-1,IF(N19="TP0 only",0.5*K19/J19,0.5*(K19+L19)/J19)))</f>
        <v/>
      </c>
      <c r="T19" s="13">
        <f>IF(N19="","",IF(N19="SL",-1,IF(N19="TP0 only",0.5*K19/J19-0.5,0.5*(K19+L19)/J19)))</f>
        <v/>
      </c>
      <c r="U19" s="14">
        <f>IF(P19="","",P19*Config!$B$6)</f>
        <v/>
      </c>
      <c r="V19" s="14">
        <f>IF(Q19="","",Q19*Config!$B$6)</f>
        <v/>
      </c>
      <c r="W19" s="14">
        <f>IF(R19="","",R19*Config!$B$6)</f>
        <v/>
      </c>
      <c r="X19" s="14">
        <f>IF(S19="","",S19*Config!$B$6)</f>
        <v/>
      </c>
      <c r="Y19" s="14">
        <f>IF(T19="","",T19*Config!$B$6)</f>
        <v/>
      </c>
      <c r="Z19" s="14">
        <f>IF(U19="","",Config!$B$4 + SUM($U$2:U19))</f>
        <v/>
      </c>
      <c r="AA19" s="14">
        <f>IF(V19="","",Config!$B$4 + SUM($V$2:V19))</f>
        <v/>
      </c>
      <c r="AB19" s="14">
        <f>IF(W19="","",Config!$B$4 + SUM($W$2:W19))</f>
        <v/>
      </c>
      <c r="AC19" s="14">
        <f>IF(X19="","",Config!$B$4 + SUM($X$2:X19))</f>
        <v/>
      </c>
      <c r="AD19" s="14">
        <f>IF(Y19="","",Config!$B$4 + SUM($Y$2:Y19))</f>
        <v/>
      </c>
      <c r="AE19" s="15">
        <f>IF(P19="","",IF(P19&gt;0,1,0))</f>
        <v/>
      </c>
      <c r="AF19" s="15">
        <f>IF(Q19="","",IF(Q19&gt;0,1,0))</f>
        <v/>
      </c>
      <c r="AG19" s="15">
        <f>IF(R19="","",IF(R19&gt;0,1,0))</f>
        <v/>
      </c>
      <c r="AH19" s="15">
        <f>IF(S19="","",IF(S19&gt;0,1,0))</f>
        <v/>
      </c>
      <c r="AI19" s="15">
        <f>IF(T19="","",IF(T19&gt;0,1,0))</f>
        <v/>
      </c>
      <c r="AJ19" s="16">
        <f>IF(Z19="","",IF(AJ18="",Z19,MAX(AJ18,Z19)))</f>
        <v/>
      </c>
      <c r="AK19" s="16">
        <f>IF(AA19="","",IF(AK18="",AA19,MAX(AK18,AA19)))</f>
        <v/>
      </c>
      <c r="AL19" s="16">
        <f>IF(AB19="","",IF(AL18="",AB19,MAX(AL18,AB19)))</f>
        <v/>
      </c>
      <c r="AM19" s="16">
        <f>IF(AC19="","",IF(AM18="",AC19,MAX(AM18,AC19)))</f>
        <v/>
      </c>
      <c r="AN19" s="16">
        <f>IF(AD19="","",IF(AN18="",AD19,MAX(AN18,AD19)))</f>
        <v/>
      </c>
      <c r="AO19" s="16">
        <f>IF(Z19="","",AJ19-Z19)</f>
        <v/>
      </c>
      <c r="AP19" s="16">
        <f>IF(AA19="","",AK19-AA19)</f>
        <v/>
      </c>
      <c r="AQ19" s="16">
        <f>IF(AB19="","",AL19-AB19)</f>
        <v/>
      </c>
      <c r="AR19" s="16">
        <f>IF(AC19="","",AM19-AC19)</f>
        <v/>
      </c>
      <c r="AS19" s="16">
        <f>IF(AD19="","",AN19-AD19)</f>
        <v/>
      </c>
    </row>
    <row r="20">
      <c r="A20">
        <f>ROW()-1</f>
        <v/>
      </c>
      <c r="B20" s="8" t="n"/>
      <c r="C20" s="11" t="n"/>
      <c r="D20" s="10">
        <f>IF(B20="","",CHOOSE(WEEKDAY(B20,2),"Lu","Ma","Mi","Jo","Vi","Sa","Du"))</f>
        <v/>
      </c>
      <c r="E20" s="10">
        <f>IF(OR(B20="",C20=""),"",IF(OR(WEEKDAY(B20,2)=1,WEEKDAY(B20,2)=5),"D",IF(AND(C20&gt;=TIME(15,30,0),C20&lt;TIME(16,30,0)),"C",IF(AND(AND(WEEKDAY(B20,2)&gt;=2,WEEKDAY(B20,2)&lt;=4),C20&gt;=TIME(16,35,0),C20&lt;TIME(17,0,0)),"A1",IF(AND(AND(WEEKDAY(B20,2)&gt;=2,WEEKDAY(B20,2)&lt;=4),C20&gt;=TIME(17,0,0),C20&lt;TIME(18,0,0)),"A2",IF(AND(AND(WEEKDAY(B20,2)&gt;=2,WEEKDAY(B20,2)&lt;=4),C20&gt;=TIME(18,0,0),C20&lt;TIME(19,0,0)),"A3",IF(AND(AND(WEEKDAY(B20,2)&gt;=2,WEEKDAY(B20,2)&lt;=4),C20&gt;=TIME(22,0,0),C20&lt;TIME(22,45,0)),"B","Other")))))))</f>
        <v/>
      </c>
      <c r="F20" s="11" t="n"/>
      <c r="G20" s="11" t="n"/>
      <c r="H20" s="11" t="n"/>
      <c r="I20" s="11" t="n"/>
      <c r="J20" s="12" t="n"/>
      <c r="K20" s="12" t="n"/>
      <c r="L20" s="12" t="n"/>
      <c r="M20" s="12" t="n"/>
      <c r="N20" s="11" t="n"/>
      <c r="O20" s="11" t="n"/>
      <c r="P20" s="13">
        <f>IF(N20="","",IF(N20="SL",-1,K20/J20))</f>
        <v/>
      </c>
      <c r="Q20" s="13">
        <f>IF(N20="","",IF(OR(N20="SL",N20="TP0 only"),-1,L20/J20))</f>
        <v/>
      </c>
      <c r="R20" s="13">
        <f>IF(N20="","",IF(N20="TP2",M20/J20,-1))</f>
        <v/>
      </c>
      <c r="S20" s="13">
        <f>IF(N20="","",IF(N20="SL",-1,IF(N20="TP0 only",0.5*K20/J20,0.5*(K20+L20)/J20)))</f>
        <v/>
      </c>
      <c r="T20" s="13">
        <f>IF(N20="","",IF(N20="SL",-1,IF(N20="TP0 only",0.5*K20/J20-0.5,0.5*(K20+L20)/J20)))</f>
        <v/>
      </c>
      <c r="U20" s="14">
        <f>IF(P20="","",P20*Config!$B$6)</f>
        <v/>
      </c>
      <c r="V20" s="14">
        <f>IF(Q20="","",Q20*Config!$B$6)</f>
        <v/>
      </c>
      <c r="W20" s="14">
        <f>IF(R20="","",R20*Config!$B$6)</f>
        <v/>
      </c>
      <c r="X20" s="14">
        <f>IF(S20="","",S20*Config!$B$6)</f>
        <v/>
      </c>
      <c r="Y20" s="14">
        <f>IF(T20="","",T20*Config!$B$6)</f>
        <v/>
      </c>
      <c r="Z20" s="14">
        <f>IF(U20="","",Config!$B$4 + SUM($U$2:U20))</f>
        <v/>
      </c>
      <c r="AA20" s="14">
        <f>IF(V20="","",Config!$B$4 + SUM($V$2:V20))</f>
        <v/>
      </c>
      <c r="AB20" s="14">
        <f>IF(W20="","",Config!$B$4 + SUM($W$2:W20))</f>
        <v/>
      </c>
      <c r="AC20" s="14">
        <f>IF(X20="","",Config!$B$4 + SUM($X$2:X20))</f>
        <v/>
      </c>
      <c r="AD20" s="14">
        <f>IF(Y20="","",Config!$B$4 + SUM($Y$2:Y20))</f>
        <v/>
      </c>
      <c r="AE20" s="15">
        <f>IF(P20="","",IF(P20&gt;0,1,0))</f>
        <v/>
      </c>
      <c r="AF20" s="15">
        <f>IF(Q20="","",IF(Q20&gt;0,1,0))</f>
        <v/>
      </c>
      <c r="AG20" s="15">
        <f>IF(R20="","",IF(R20&gt;0,1,0))</f>
        <v/>
      </c>
      <c r="AH20" s="15">
        <f>IF(S20="","",IF(S20&gt;0,1,0))</f>
        <v/>
      </c>
      <c r="AI20" s="15">
        <f>IF(T20="","",IF(T20&gt;0,1,0))</f>
        <v/>
      </c>
      <c r="AJ20" s="16">
        <f>IF(Z20="","",IF(AJ19="",Z20,MAX(AJ19,Z20)))</f>
        <v/>
      </c>
      <c r="AK20" s="16">
        <f>IF(AA20="","",IF(AK19="",AA20,MAX(AK19,AA20)))</f>
        <v/>
      </c>
      <c r="AL20" s="16">
        <f>IF(AB20="","",IF(AL19="",AB20,MAX(AL19,AB20)))</f>
        <v/>
      </c>
      <c r="AM20" s="16">
        <f>IF(AC20="","",IF(AM19="",AC20,MAX(AM19,AC20)))</f>
        <v/>
      </c>
      <c r="AN20" s="16">
        <f>IF(AD20="","",IF(AN19="",AD20,MAX(AN19,AD20)))</f>
        <v/>
      </c>
      <c r="AO20" s="16">
        <f>IF(Z20="","",AJ20-Z20)</f>
        <v/>
      </c>
      <c r="AP20" s="16">
        <f>IF(AA20="","",AK20-AA20)</f>
        <v/>
      </c>
      <c r="AQ20" s="16">
        <f>IF(AB20="","",AL20-AB20)</f>
        <v/>
      </c>
      <c r="AR20" s="16">
        <f>IF(AC20="","",AM20-AC20)</f>
        <v/>
      </c>
      <c r="AS20" s="16">
        <f>IF(AD20="","",AN20-AD20)</f>
        <v/>
      </c>
    </row>
    <row r="21">
      <c r="A21">
        <f>ROW()-1</f>
        <v/>
      </c>
      <c r="B21" s="8" t="n"/>
      <c r="C21" s="11" t="n"/>
      <c r="D21" s="10">
        <f>IF(B21="","",CHOOSE(WEEKDAY(B21,2),"Lu","Ma","Mi","Jo","Vi","Sa","Du"))</f>
        <v/>
      </c>
      <c r="E21" s="10">
        <f>IF(OR(B21="",C21=""),"",IF(OR(WEEKDAY(B21,2)=1,WEEKDAY(B21,2)=5),"D",IF(AND(C21&gt;=TIME(15,30,0),C21&lt;TIME(16,30,0)),"C",IF(AND(AND(WEEKDAY(B21,2)&gt;=2,WEEKDAY(B21,2)&lt;=4),C21&gt;=TIME(16,35,0),C21&lt;TIME(17,0,0)),"A1",IF(AND(AND(WEEKDAY(B21,2)&gt;=2,WEEKDAY(B21,2)&lt;=4),C21&gt;=TIME(17,0,0),C21&lt;TIME(18,0,0)),"A2",IF(AND(AND(WEEKDAY(B21,2)&gt;=2,WEEKDAY(B21,2)&lt;=4),C21&gt;=TIME(18,0,0),C21&lt;TIME(19,0,0)),"A3",IF(AND(AND(WEEKDAY(B21,2)&gt;=2,WEEKDAY(B21,2)&lt;=4),C21&gt;=TIME(22,0,0),C21&lt;TIME(22,45,0)),"B","Other")))))))</f>
        <v/>
      </c>
      <c r="F21" s="11" t="n"/>
      <c r="G21" s="11" t="n"/>
      <c r="H21" s="11" t="n"/>
      <c r="I21" s="11" t="n"/>
      <c r="J21" s="12" t="n"/>
      <c r="K21" s="12" t="n"/>
      <c r="L21" s="12" t="n"/>
      <c r="M21" s="12" t="n"/>
      <c r="N21" s="11" t="n"/>
      <c r="O21" s="11" t="n"/>
      <c r="P21" s="13">
        <f>IF(N21="","",IF(N21="SL",-1,K21/J21))</f>
        <v/>
      </c>
      <c r="Q21" s="13">
        <f>IF(N21="","",IF(OR(N21="SL",N21="TP0 only"),-1,L21/J21))</f>
        <v/>
      </c>
      <c r="R21" s="13">
        <f>IF(N21="","",IF(N21="TP2",M21/J21,-1))</f>
        <v/>
      </c>
      <c r="S21" s="13">
        <f>IF(N21="","",IF(N21="SL",-1,IF(N21="TP0 only",0.5*K21/J21,0.5*(K21+L21)/J21)))</f>
        <v/>
      </c>
      <c r="T21" s="13">
        <f>IF(N21="","",IF(N21="SL",-1,IF(N21="TP0 only",0.5*K21/J21-0.5,0.5*(K21+L21)/J21)))</f>
        <v/>
      </c>
      <c r="U21" s="14">
        <f>IF(P21="","",P21*Config!$B$6)</f>
        <v/>
      </c>
      <c r="V21" s="14">
        <f>IF(Q21="","",Q21*Config!$B$6)</f>
        <v/>
      </c>
      <c r="W21" s="14">
        <f>IF(R21="","",R21*Config!$B$6)</f>
        <v/>
      </c>
      <c r="X21" s="14">
        <f>IF(S21="","",S21*Config!$B$6)</f>
        <v/>
      </c>
      <c r="Y21" s="14">
        <f>IF(T21="","",T21*Config!$B$6)</f>
        <v/>
      </c>
      <c r="Z21" s="14">
        <f>IF(U21="","",Config!$B$4 + SUM($U$2:U21))</f>
        <v/>
      </c>
      <c r="AA21" s="14">
        <f>IF(V21="","",Config!$B$4 + SUM($V$2:V21))</f>
        <v/>
      </c>
      <c r="AB21" s="14">
        <f>IF(W21="","",Config!$B$4 + SUM($W$2:W21))</f>
        <v/>
      </c>
      <c r="AC21" s="14">
        <f>IF(X21="","",Config!$B$4 + SUM($X$2:X21))</f>
        <v/>
      </c>
      <c r="AD21" s="14">
        <f>IF(Y21="","",Config!$B$4 + SUM($Y$2:Y21))</f>
        <v/>
      </c>
      <c r="AE21" s="15">
        <f>IF(P21="","",IF(P21&gt;0,1,0))</f>
        <v/>
      </c>
      <c r="AF21" s="15">
        <f>IF(Q21="","",IF(Q21&gt;0,1,0))</f>
        <v/>
      </c>
      <c r="AG21" s="15">
        <f>IF(R21="","",IF(R21&gt;0,1,0))</f>
        <v/>
      </c>
      <c r="AH21" s="15">
        <f>IF(S21="","",IF(S21&gt;0,1,0))</f>
        <v/>
      </c>
      <c r="AI21" s="15">
        <f>IF(T21="","",IF(T21&gt;0,1,0))</f>
        <v/>
      </c>
      <c r="AJ21" s="16">
        <f>IF(Z21="","",IF(AJ20="",Z21,MAX(AJ20,Z21)))</f>
        <v/>
      </c>
      <c r="AK21" s="16">
        <f>IF(AA21="","",IF(AK20="",AA21,MAX(AK20,AA21)))</f>
        <v/>
      </c>
      <c r="AL21" s="16">
        <f>IF(AB21="","",IF(AL20="",AB21,MAX(AL20,AB21)))</f>
        <v/>
      </c>
      <c r="AM21" s="16">
        <f>IF(AC21="","",IF(AM20="",AC21,MAX(AM20,AC21)))</f>
        <v/>
      </c>
      <c r="AN21" s="16">
        <f>IF(AD21="","",IF(AN20="",AD21,MAX(AN20,AD21)))</f>
        <v/>
      </c>
      <c r="AO21" s="16">
        <f>IF(Z21="","",AJ21-Z21)</f>
        <v/>
      </c>
      <c r="AP21" s="16">
        <f>IF(AA21="","",AK21-AA21)</f>
        <v/>
      </c>
      <c r="AQ21" s="16">
        <f>IF(AB21="","",AL21-AB21)</f>
        <v/>
      </c>
      <c r="AR21" s="16">
        <f>IF(AC21="","",AM21-AC21)</f>
        <v/>
      </c>
      <c r="AS21" s="16">
        <f>IF(AD21="","",AN21-AD21)</f>
        <v/>
      </c>
    </row>
    <row r="22">
      <c r="A22">
        <f>ROW()-1</f>
        <v/>
      </c>
      <c r="B22" s="8" t="n"/>
      <c r="C22" s="11" t="n"/>
      <c r="D22" s="10">
        <f>IF(B22="","",CHOOSE(WEEKDAY(B22,2),"Lu","Ma","Mi","Jo","Vi","Sa","Du"))</f>
        <v/>
      </c>
      <c r="E22" s="10">
        <f>IF(OR(B22="",C22=""),"",IF(OR(WEEKDAY(B22,2)=1,WEEKDAY(B22,2)=5),"D",IF(AND(C22&gt;=TIME(15,30,0),C22&lt;TIME(16,30,0)),"C",IF(AND(AND(WEEKDAY(B22,2)&gt;=2,WEEKDAY(B22,2)&lt;=4),C22&gt;=TIME(16,35,0),C22&lt;TIME(17,0,0)),"A1",IF(AND(AND(WEEKDAY(B22,2)&gt;=2,WEEKDAY(B22,2)&lt;=4),C22&gt;=TIME(17,0,0),C22&lt;TIME(18,0,0)),"A2",IF(AND(AND(WEEKDAY(B22,2)&gt;=2,WEEKDAY(B22,2)&lt;=4),C22&gt;=TIME(18,0,0),C22&lt;TIME(19,0,0)),"A3",IF(AND(AND(WEEKDAY(B22,2)&gt;=2,WEEKDAY(B22,2)&lt;=4),C22&gt;=TIME(22,0,0),C22&lt;TIME(22,45,0)),"B","Other")))))))</f>
        <v/>
      </c>
      <c r="F22" s="11" t="n"/>
      <c r="G22" s="11" t="n"/>
      <c r="H22" s="11" t="n"/>
      <c r="I22" s="11" t="n"/>
      <c r="J22" s="12" t="n"/>
      <c r="K22" s="12" t="n"/>
      <c r="L22" s="12" t="n"/>
      <c r="M22" s="12" t="n"/>
      <c r="N22" s="11" t="n"/>
      <c r="O22" s="11" t="n"/>
      <c r="P22" s="13">
        <f>IF(N22="","",IF(N22="SL",-1,K22/J22))</f>
        <v/>
      </c>
      <c r="Q22" s="13">
        <f>IF(N22="","",IF(OR(N22="SL",N22="TP0 only"),-1,L22/J22))</f>
        <v/>
      </c>
      <c r="R22" s="13">
        <f>IF(N22="","",IF(N22="TP2",M22/J22,-1))</f>
        <v/>
      </c>
      <c r="S22" s="13">
        <f>IF(N22="","",IF(N22="SL",-1,IF(N22="TP0 only",0.5*K22/J22,0.5*(K22+L22)/J22)))</f>
        <v/>
      </c>
      <c r="T22" s="13">
        <f>IF(N22="","",IF(N22="SL",-1,IF(N22="TP0 only",0.5*K22/J22-0.5,0.5*(K22+L22)/J22)))</f>
        <v/>
      </c>
      <c r="U22" s="14">
        <f>IF(P22="","",P22*Config!$B$6)</f>
        <v/>
      </c>
      <c r="V22" s="14">
        <f>IF(Q22="","",Q22*Config!$B$6)</f>
        <v/>
      </c>
      <c r="W22" s="14">
        <f>IF(R22="","",R22*Config!$B$6)</f>
        <v/>
      </c>
      <c r="X22" s="14">
        <f>IF(S22="","",S22*Config!$B$6)</f>
        <v/>
      </c>
      <c r="Y22" s="14">
        <f>IF(T22="","",T22*Config!$B$6)</f>
        <v/>
      </c>
      <c r="Z22" s="14">
        <f>IF(U22="","",Config!$B$4 + SUM($U$2:U22))</f>
        <v/>
      </c>
      <c r="AA22" s="14">
        <f>IF(V22="","",Config!$B$4 + SUM($V$2:V22))</f>
        <v/>
      </c>
      <c r="AB22" s="14">
        <f>IF(W22="","",Config!$B$4 + SUM($W$2:W22))</f>
        <v/>
      </c>
      <c r="AC22" s="14">
        <f>IF(X22="","",Config!$B$4 + SUM($X$2:X22))</f>
        <v/>
      </c>
      <c r="AD22" s="14">
        <f>IF(Y22="","",Config!$B$4 + SUM($Y$2:Y22))</f>
        <v/>
      </c>
      <c r="AE22" s="15">
        <f>IF(P22="","",IF(P22&gt;0,1,0))</f>
        <v/>
      </c>
      <c r="AF22" s="15">
        <f>IF(Q22="","",IF(Q22&gt;0,1,0))</f>
        <v/>
      </c>
      <c r="AG22" s="15">
        <f>IF(R22="","",IF(R22&gt;0,1,0))</f>
        <v/>
      </c>
      <c r="AH22" s="15">
        <f>IF(S22="","",IF(S22&gt;0,1,0))</f>
        <v/>
      </c>
      <c r="AI22" s="15">
        <f>IF(T22="","",IF(T22&gt;0,1,0))</f>
        <v/>
      </c>
      <c r="AJ22" s="16">
        <f>IF(Z22="","",IF(AJ21="",Z22,MAX(AJ21,Z22)))</f>
        <v/>
      </c>
      <c r="AK22" s="16">
        <f>IF(AA22="","",IF(AK21="",AA22,MAX(AK21,AA22)))</f>
        <v/>
      </c>
      <c r="AL22" s="16">
        <f>IF(AB22="","",IF(AL21="",AB22,MAX(AL21,AB22)))</f>
        <v/>
      </c>
      <c r="AM22" s="16">
        <f>IF(AC22="","",IF(AM21="",AC22,MAX(AM21,AC22)))</f>
        <v/>
      </c>
      <c r="AN22" s="16">
        <f>IF(AD22="","",IF(AN21="",AD22,MAX(AN21,AD22)))</f>
        <v/>
      </c>
      <c r="AO22" s="16">
        <f>IF(Z22="","",AJ22-Z22)</f>
        <v/>
      </c>
      <c r="AP22" s="16">
        <f>IF(AA22="","",AK22-AA22)</f>
        <v/>
      </c>
      <c r="AQ22" s="16">
        <f>IF(AB22="","",AL22-AB22)</f>
        <v/>
      </c>
      <c r="AR22" s="16">
        <f>IF(AC22="","",AM22-AC22)</f>
        <v/>
      </c>
      <c r="AS22" s="16">
        <f>IF(AD22="","",AN22-AD22)</f>
        <v/>
      </c>
    </row>
    <row r="23">
      <c r="A23">
        <f>ROW()-1</f>
        <v/>
      </c>
      <c r="B23" s="8" t="n"/>
      <c r="C23" s="11" t="n"/>
      <c r="D23" s="10">
        <f>IF(B23="","",CHOOSE(WEEKDAY(B23,2),"Lu","Ma","Mi","Jo","Vi","Sa","Du"))</f>
        <v/>
      </c>
      <c r="E23" s="10">
        <f>IF(OR(B23="",C23=""),"",IF(OR(WEEKDAY(B23,2)=1,WEEKDAY(B23,2)=5),"D",IF(AND(C23&gt;=TIME(15,30,0),C23&lt;TIME(16,30,0)),"C",IF(AND(AND(WEEKDAY(B23,2)&gt;=2,WEEKDAY(B23,2)&lt;=4),C23&gt;=TIME(16,35,0),C23&lt;TIME(17,0,0)),"A1",IF(AND(AND(WEEKDAY(B23,2)&gt;=2,WEEKDAY(B23,2)&lt;=4),C23&gt;=TIME(17,0,0),C23&lt;TIME(18,0,0)),"A2",IF(AND(AND(WEEKDAY(B23,2)&gt;=2,WEEKDAY(B23,2)&lt;=4),C23&gt;=TIME(18,0,0),C23&lt;TIME(19,0,0)),"A3",IF(AND(AND(WEEKDAY(B23,2)&gt;=2,WEEKDAY(B23,2)&lt;=4),C23&gt;=TIME(22,0,0),C23&lt;TIME(22,45,0)),"B","Other")))))))</f>
        <v/>
      </c>
      <c r="F23" s="11" t="n"/>
      <c r="G23" s="11" t="n"/>
      <c r="H23" s="11" t="n"/>
      <c r="I23" s="11" t="n"/>
      <c r="J23" s="12" t="n"/>
      <c r="K23" s="12" t="n"/>
      <c r="L23" s="12" t="n"/>
      <c r="M23" s="12" t="n"/>
      <c r="N23" s="11" t="n"/>
      <c r="O23" s="11" t="n"/>
      <c r="P23" s="13">
        <f>IF(N23="","",IF(N23="SL",-1,K23/J23))</f>
        <v/>
      </c>
      <c r="Q23" s="13">
        <f>IF(N23="","",IF(OR(N23="SL",N23="TP0 only"),-1,L23/J23))</f>
        <v/>
      </c>
      <c r="R23" s="13">
        <f>IF(N23="","",IF(N23="TP2",M23/J23,-1))</f>
        <v/>
      </c>
      <c r="S23" s="13">
        <f>IF(N23="","",IF(N23="SL",-1,IF(N23="TP0 only",0.5*K23/J23,0.5*(K23+L23)/J23)))</f>
        <v/>
      </c>
      <c r="T23" s="13">
        <f>IF(N23="","",IF(N23="SL",-1,IF(N23="TP0 only",0.5*K23/J23-0.5,0.5*(K23+L23)/J23)))</f>
        <v/>
      </c>
      <c r="U23" s="14">
        <f>IF(P23="","",P23*Config!$B$6)</f>
        <v/>
      </c>
      <c r="V23" s="14">
        <f>IF(Q23="","",Q23*Config!$B$6)</f>
        <v/>
      </c>
      <c r="W23" s="14">
        <f>IF(R23="","",R23*Config!$B$6)</f>
        <v/>
      </c>
      <c r="X23" s="14">
        <f>IF(S23="","",S23*Config!$B$6)</f>
        <v/>
      </c>
      <c r="Y23" s="14">
        <f>IF(T23="","",T23*Config!$B$6)</f>
        <v/>
      </c>
      <c r="Z23" s="14">
        <f>IF(U23="","",Config!$B$4 + SUM($U$2:U23))</f>
        <v/>
      </c>
      <c r="AA23" s="14">
        <f>IF(V23="","",Config!$B$4 + SUM($V$2:V23))</f>
        <v/>
      </c>
      <c r="AB23" s="14">
        <f>IF(W23="","",Config!$B$4 + SUM($W$2:W23))</f>
        <v/>
      </c>
      <c r="AC23" s="14">
        <f>IF(X23="","",Config!$B$4 + SUM($X$2:X23))</f>
        <v/>
      </c>
      <c r="AD23" s="14">
        <f>IF(Y23="","",Config!$B$4 + SUM($Y$2:Y23))</f>
        <v/>
      </c>
      <c r="AE23" s="15">
        <f>IF(P23="","",IF(P23&gt;0,1,0))</f>
        <v/>
      </c>
      <c r="AF23" s="15">
        <f>IF(Q23="","",IF(Q23&gt;0,1,0))</f>
        <v/>
      </c>
      <c r="AG23" s="15">
        <f>IF(R23="","",IF(R23&gt;0,1,0))</f>
        <v/>
      </c>
      <c r="AH23" s="15">
        <f>IF(S23="","",IF(S23&gt;0,1,0))</f>
        <v/>
      </c>
      <c r="AI23" s="15">
        <f>IF(T23="","",IF(T23&gt;0,1,0))</f>
        <v/>
      </c>
      <c r="AJ23" s="16">
        <f>IF(Z23="","",IF(AJ22="",Z23,MAX(AJ22,Z23)))</f>
        <v/>
      </c>
      <c r="AK23" s="16">
        <f>IF(AA23="","",IF(AK22="",AA23,MAX(AK22,AA23)))</f>
        <v/>
      </c>
      <c r="AL23" s="16">
        <f>IF(AB23="","",IF(AL22="",AB23,MAX(AL22,AB23)))</f>
        <v/>
      </c>
      <c r="AM23" s="16">
        <f>IF(AC23="","",IF(AM22="",AC23,MAX(AM22,AC23)))</f>
        <v/>
      </c>
      <c r="AN23" s="16">
        <f>IF(AD23="","",IF(AN22="",AD23,MAX(AN22,AD23)))</f>
        <v/>
      </c>
      <c r="AO23" s="16">
        <f>IF(Z23="","",AJ23-Z23)</f>
        <v/>
      </c>
      <c r="AP23" s="16">
        <f>IF(AA23="","",AK23-AA23)</f>
        <v/>
      </c>
      <c r="AQ23" s="16">
        <f>IF(AB23="","",AL23-AB23)</f>
        <v/>
      </c>
      <c r="AR23" s="16">
        <f>IF(AC23="","",AM23-AC23)</f>
        <v/>
      </c>
      <c r="AS23" s="16">
        <f>IF(AD23="","",AN23-AD23)</f>
        <v/>
      </c>
    </row>
    <row r="24">
      <c r="A24">
        <f>ROW()-1</f>
        <v/>
      </c>
      <c r="B24" s="8" t="n"/>
      <c r="C24" s="11" t="n"/>
      <c r="D24" s="10">
        <f>IF(B24="","",CHOOSE(WEEKDAY(B24,2),"Lu","Ma","Mi","Jo","Vi","Sa","Du"))</f>
        <v/>
      </c>
      <c r="E24" s="10">
        <f>IF(OR(B24="",C24=""),"",IF(OR(WEEKDAY(B24,2)=1,WEEKDAY(B24,2)=5),"D",IF(AND(C24&gt;=TIME(15,30,0),C24&lt;TIME(16,30,0)),"C",IF(AND(AND(WEEKDAY(B24,2)&gt;=2,WEEKDAY(B24,2)&lt;=4),C24&gt;=TIME(16,35,0),C24&lt;TIME(17,0,0)),"A1",IF(AND(AND(WEEKDAY(B24,2)&gt;=2,WEEKDAY(B24,2)&lt;=4),C24&gt;=TIME(17,0,0),C24&lt;TIME(18,0,0)),"A2",IF(AND(AND(WEEKDAY(B24,2)&gt;=2,WEEKDAY(B24,2)&lt;=4),C24&gt;=TIME(18,0,0),C24&lt;TIME(19,0,0)),"A3",IF(AND(AND(WEEKDAY(B24,2)&gt;=2,WEEKDAY(B24,2)&lt;=4),C24&gt;=TIME(22,0,0),C24&lt;TIME(22,45,0)),"B","Other")))))))</f>
        <v/>
      </c>
      <c r="F24" s="11" t="n"/>
      <c r="G24" s="11" t="n"/>
      <c r="H24" s="11" t="n"/>
      <c r="I24" s="11" t="n"/>
      <c r="J24" s="12" t="n"/>
      <c r="K24" s="12" t="n"/>
      <c r="L24" s="12" t="n"/>
      <c r="M24" s="12" t="n"/>
      <c r="N24" s="11" t="n"/>
      <c r="O24" s="11" t="n"/>
      <c r="P24" s="13">
        <f>IF(N24="","",IF(N24="SL",-1,K24/J24))</f>
        <v/>
      </c>
      <c r="Q24" s="13">
        <f>IF(N24="","",IF(OR(N24="SL",N24="TP0 only"),-1,L24/J24))</f>
        <v/>
      </c>
      <c r="R24" s="13">
        <f>IF(N24="","",IF(N24="TP2",M24/J24,-1))</f>
        <v/>
      </c>
      <c r="S24" s="13">
        <f>IF(N24="","",IF(N24="SL",-1,IF(N24="TP0 only",0.5*K24/J24,0.5*(K24+L24)/J24)))</f>
        <v/>
      </c>
      <c r="T24" s="13">
        <f>IF(N24="","",IF(N24="SL",-1,IF(N24="TP0 only",0.5*K24/J24-0.5,0.5*(K24+L24)/J24)))</f>
        <v/>
      </c>
      <c r="U24" s="14">
        <f>IF(P24="","",P24*Config!$B$6)</f>
        <v/>
      </c>
      <c r="V24" s="14">
        <f>IF(Q24="","",Q24*Config!$B$6)</f>
        <v/>
      </c>
      <c r="W24" s="14">
        <f>IF(R24="","",R24*Config!$B$6)</f>
        <v/>
      </c>
      <c r="X24" s="14">
        <f>IF(S24="","",S24*Config!$B$6)</f>
        <v/>
      </c>
      <c r="Y24" s="14">
        <f>IF(T24="","",T24*Config!$B$6)</f>
        <v/>
      </c>
      <c r="Z24" s="14">
        <f>IF(U24="","",Config!$B$4 + SUM($U$2:U24))</f>
        <v/>
      </c>
      <c r="AA24" s="14">
        <f>IF(V24="","",Config!$B$4 + SUM($V$2:V24))</f>
        <v/>
      </c>
      <c r="AB24" s="14">
        <f>IF(W24="","",Config!$B$4 + SUM($W$2:W24))</f>
        <v/>
      </c>
      <c r="AC24" s="14">
        <f>IF(X24="","",Config!$B$4 + SUM($X$2:X24))</f>
        <v/>
      </c>
      <c r="AD24" s="14">
        <f>IF(Y24="","",Config!$B$4 + SUM($Y$2:Y24))</f>
        <v/>
      </c>
      <c r="AE24" s="15">
        <f>IF(P24="","",IF(P24&gt;0,1,0))</f>
        <v/>
      </c>
      <c r="AF24" s="15">
        <f>IF(Q24="","",IF(Q24&gt;0,1,0))</f>
        <v/>
      </c>
      <c r="AG24" s="15">
        <f>IF(R24="","",IF(R24&gt;0,1,0))</f>
        <v/>
      </c>
      <c r="AH24" s="15">
        <f>IF(S24="","",IF(S24&gt;0,1,0))</f>
        <v/>
      </c>
      <c r="AI24" s="15">
        <f>IF(T24="","",IF(T24&gt;0,1,0))</f>
        <v/>
      </c>
      <c r="AJ24" s="16">
        <f>IF(Z24="","",IF(AJ23="",Z24,MAX(AJ23,Z24)))</f>
        <v/>
      </c>
      <c r="AK24" s="16">
        <f>IF(AA24="","",IF(AK23="",AA24,MAX(AK23,AA24)))</f>
        <v/>
      </c>
      <c r="AL24" s="16">
        <f>IF(AB24="","",IF(AL23="",AB24,MAX(AL23,AB24)))</f>
        <v/>
      </c>
      <c r="AM24" s="16">
        <f>IF(AC24="","",IF(AM23="",AC24,MAX(AM23,AC24)))</f>
        <v/>
      </c>
      <c r="AN24" s="16">
        <f>IF(AD24="","",IF(AN23="",AD24,MAX(AN23,AD24)))</f>
        <v/>
      </c>
      <c r="AO24" s="16">
        <f>IF(Z24="","",AJ24-Z24)</f>
        <v/>
      </c>
      <c r="AP24" s="16">
        <f>IF(AA24="","",AK24-AA24)</f>
        <v/>
      </c>
      <c r="AQ24" s="16">
        <f>IF(AB24="","",AL24-AB24)</f>
        <v/>
      </c>
      <c r="AR24" s="16">
        <f>IF(AC24="","",AM24-AC24)</f>
        <v/>
      </c>
      <c r="AS24" s="16">
        <f>IF(AD24="","",AN24-AD24)</f>
        <v/>
      </c>
    </row>
    <row r="25">
      <c r="A25">
        <f>ROW()-1</f>
        <v/>
      </c>
      <c r="B25" s="8" t="n"/>
      <c r="C25" s="11" t="n"/>
      <c r="D25" s="10">
        <f>IF(B25="","",CHOOSE(WEEKDAY(B25,2),"Lu","Ma","Mi","Jo","Vi","Sa","Du"))</f>
        <v/>
      </c>
      <c r="E25" s="10">
        <f>IF(OR(B25="",C25=""),"",IF(OR(WEEKDAY(B25,2)=1,WEEKDAY(B25,2)=5),"D",IF(AND(C25&gt;=TIME(15,30,0),C25&lt;TIME(16,30,0)),"C",IF(AND(AND(WEEKDAY(B25,2)&gt;=2,WEEKDAY(B25,2)&lt;=4),C25&gt;=TIME(16,35,0),C25&lt;TIME(17,0,0)),"A1",IF(AND(AND(WEEKDAY(B25,2)&gt;=2,WEEKDAY(B25,2)&lt;=4),C25&gt;=TIME(17,0,0),C25&lt;TIME(18,0,0)),"A2",IF(AND(AND(WEEKDAY(B25,2)&gt;=2,WEEKDAY(B25,2)&lt;=4),C25&gt;=TIME(18,0,0),C25&lt;TIME(19,0,0)),"A3",IF(AND(AND(WEEKDAY(B25,2)&gt;=2,WEEKDAY(B25,2)&lt;=4),C25&gt;=TIME(22,0,0),C25&lt;TIME(22,45,0)),"B","Other")))))))</f>
        <v/>
      </c>
      <c r="F25" s="11" t="n"/>
      <c r="G25" s="11" t="n"/>
      <c r="H25" s="11" t="n"/>
      <c r="I25" s="11" t="n"/>
      <c r="J25" s="12" t="n"/>
      <c r="K25" s="12" t="n"/>
      <c r="L25" s="12" t="n"/>
      <c r="M25" s="12" t="n"/>
      <c r="N25" s="11" t="n"/>
      <c r="O25" s="11" t="n"/>
      <c r="P25" s="13">
        <f>IF(N25="","",IF(N25="SL",-1,K25/J25))</f>
        <v/>
      </c>
      <c r="Q25" s="13">
        <f>IF(N25="","",IF(OR(N25="SL",N25="TP0 only"),-1,L25/J25))</f>
        <v/>
      </c>
      <c r="R25" s="13">
        <f>IF(N25="","",IF(N25="TP2",M25/J25,-1))</f>
        <v/>
      </c>
      <c r="S25" s="13">
        <f>IF(N25="","",IF(N25="SL",-1,IF(N25="TP0 only",0.5*K25/J25,0.5*(K25+L25)/J25)))</f>
        <v/>
      </c>
      <c r="T25" s="13">
        <f>IF(N25="","",IF(N25="SL",-1,IF(N25="TP0 only",0.5*K25/J25-0.5,0.5*(K25+L25)/J25)))</f>
        <v/>
      </c>
      <c r="U25" s="14">
        <f>IF(P25="","",P25*Config!$B$6)</f>
        <v/>
      </c>
      <c r="V25" s="14">
        <f>IF(Q25="","",Q25*Config!$B$6)</f>
        <v/>
      </c>
      <c r="W25" s="14">
        <f>IF(R25="","",R25*Config!$B$6)</f>
        <v/>
      </c>
      <c r="X25" s="14">
        <f>IF(S25="","",S25*Config!$B$6)</f>
        <v/>
      </c>
      <c r="Y25" s="14">
        <f>IF(T25="","",T25*Config!$B$6)</f>
        <v/>
      </c>
      <c r="Z25" s="14">
        <f>IF(U25="","",Config!$B$4 + SUM($U$2:U25))</f>
        <v/>
      </c>
      <c r="AA25" s="14">
        <f>IF(V25="","",Config!$B$4 + SUM($V$2:V25))</f>
        <v/>
      </c>
      <c r="AB25" s="14">
        <f>IF(W25="","",Config!$B$4 + SUM($W$2:W25))</f>
        <v/>
      </c>
      <c r="AC25" s="14">
        <f>IF(X25="","",Config!$B$4 + SUM($X$2:X25))</f>
        <v/>
      </c>
      <c r="AD25" s="14">
        <f>IF(Y25="","",Config!$B$4 + SUM($Y$2:Y25))</f>
        <v/>
      </c>
      <c r="AE25" s="15">
        <f>IF(P25="","",IF(P25&gt;0,1,0))</f>
        <v/>
      </c>
      <c r="AF25" s="15">
        <f>IF(Q25="","",IF(Q25&gt;0,1,0))</f>
        <v/>
      </c>
      <c r="AG25" s="15">
        <f>IF(R25="","",IF(R25&gt;0,1,0))</f>
        <v/>
      </c>
      <c r="AH25" s="15">
        <f>IF(S25="","",IF(S25&gt;0,1,0))</f>
        <v/>
      </c>
      <c r="AI25" s="15">
        <f>IF(T25="","",IF(T25&gt;0,1,0))</f>
        <v/>
      </c>
      <c r="AJ25" s="16">
        <f>IF(Z25="","",IF(AJ24="",Z25,MAX(AJ24,Z25)))</f>
        <v/>
      </c>
      <c r="AK25" s="16">
        <f>IF(AA25="","",IF(AK24="",AA25,MAX(AK24,AA25)))</f>
        <v/>
      </c>
      <c r="AL25" s="16">
        <f>IF(AB25="","",IF(AL24="",AB25,MAX(AL24,AB25)))</f>
        <v/>
      </c>
      <c r="AM25" s="16">
        <f>IF(AC25="","",IF(AM24="",AC25,MAX(AM24,AC25)))</f>
        <v/>
      </c>
      <c r="AN25" s="16">
        <f>IF(AD25="","",IF(AN24="",AD25,MAX(AN24,AD25)))</f>
        <v/>
      </c>
      <c r="AO25" s="16">
        <f>IF(Z25="","",AJ25-Z25)</f>
        <v/>
      </c>
      <c r="AP25" s="16">
        <f>IF(AA25="","",AK25-AA25)</f>
        <v/>
      </c>
      <c r="AQ25" s="16">
        <f>IF(AB25="","",AL25-AB25)</f>
        <v/>
      </c>
      <c r="AR25" s="16">
        <f>IF(AC25="","",AM25-AC25)</f>
        <v/>
      </c>
      <c r="AS25" s="16">
        <f>IF(AD25="","",AN25-AD25)</f>
        <v/>
      </c>
    </row>
    <row r="26">
      <c r="A26">
        <f>ROW()-1</f>
        <v/>
      </c>
      <c r="B26" s="8" t="n"/>
      <c r="C26" s="11" t="n"/>
      <c r="D26" s="10">
        <f>IF(B26="","",CHOOSE(WEEKDAY(B26,2),"Lu","Ma","Mi","Jo","Vi","Sa","Du"))</f>
        <v/>
      </c>
      <c r="E26" s="10">
        <f>IF(OR(B26="",C26=""),"",IF(OR(WEEKDAY(B26,2)=1,WEEKDAY(B26,2)=5),"D",IF(AND(C26&gt;=TIME(15,30,0),C26&lt;TIME(16,30,0)),"C",IF(AND(AND(WEEKDAY(B26,2)&gt;=2,WEEKDAY(B26,2)&lt;=4),C26&gt;=TIME(16,35,0),C26&lt;TIME(17,0,0)),"A1",IF(AND(AND(WEEKDAY(B26,2)&gt;=2,WEEKDAY(B26,2)&lt;=4),C26&gt;=TIME(17,0,0),C26&lt;TIME(18,0,0)),"A2",IF(AND(AND(WEEKDAY(B26,2)&gt;=2,WEEKDAY(B26,2)&lt;=4),C26&gt;=TIME(18,0,0),C26&lt;TIME(19,0,0)),"A3",IF(AND(AND(WEEKDAY(B26,2)&gt;=2,WEEKDAY(B26,2)&lt;=4),C26&gt;=TIME(22,0,0),C26&lt;TIME(22,45,0)),"B","Other")))))))</f>
        <v/>
      </c>
      <c r="F26" s="11" t="n"/>
      <c r="G26" s="11" t="n"/>
      <c r="H26" s="11" t="n"/>
      <c r="I26" s="11" t="n"/>
      <c r="J26" s="12" t="n"/>
      <c r="K26" s="12" t="n"/>
      <c r="L26" s="12" t="n"/>
      <c r="M26" s="12" t="n"/>
      <c r="N26" s="11" t="n"/>
      <c r="O26" s="11" t="n"/>
      <c r="P26" s="13">
        <f>IF(N26="","",IF(N26="SL",-1,K26/J26))</f>
        <v/>
      </c>
      <c r="Q26" s="13">
        <f>IF(N26="","",IF(OR(N26="SL",N26="TP0 only"),-1,L26/J26))</f>
        <v/>
      </c>
      <c r="R26" s="13">
        <f>IF(N26="","",IF(N26="TP2",M26/J26,-1))</f>
        <v/>
      </c>
      <c r="S26" s="13">
        <f>IF(N26="","",IF(N26="SL",-1,IF(N26="TP0 only",0.5*K26/J26,0.5*(K26+L26)/J26)))</f>
        <v/>
      </c>
      <c r="T26" s="13">
        <f>IF(N26="","",IF(N26="SL",-1,IF(N26="TP0 only",0.5*K26/J26-0.5,0.5*(K26+L26)/J26)))</f>
        <v/>
      </c>
      <c r="U26" s="14">
        <f>IF(P26="","",P26*Config!$B$6)</f>
        <v/>
      </c>
      <c r="V26" s="14">
        <f>IF(Q26="","",Q26*Config!$B$6)</f>
        <v/>
      </c>
      <c r="W26" s="14">
        <f>IF(R26="","",R26*Config!$B$6)</f>
        <v/>
      </c>
      <c r="X26" s="14">
        <f>IF(S26="","",S26*Config!$B$6)</f>
        <v/>
      </c>
      <c r="Y26" s="14">
        <f>IF(T26="","",T26*Config!$B$6)</f>
        <v/>
      </c>
      <c r="Z26" s="14">
        <f>IF(U26="","",Config!$B$4 + SUM($U$2:U26))</f>
        <v/>
      </c>
      <c r="AA26" s="14">
        <f>IF(V26="","",Config!$B$4 + SUM($V$2:V26))</f>
        <v/>
      </c>
      <c r="AB26" s="14">
        <f>IF(W26="","",Config!$B$4 + SUM($W$2:W26))</f>
        <v/>
      </c>
      <c r="AC26" s="14">
        <f>IF(X26="","",Config!$B$4 + SUM($X$2:X26))</f>
        <v/>
      </c>
      <c r="AD26" s="14">
        <f>IF(Y26="","",Config!$B$4 + SUM($Y$2:Y26))</f>
        <v/>
      </c>
      <c r="AE26" s="15">
        <f>IF(P26="","",IF(P26&gt;0,1,0))</f>
        <v/>
      </c>
      <c r="AF26" s="15">
        <f>IF(Q26="","",IF(Q26&gt;0,1,0))</f>
        <v/>
      </c>
      <c r="AG26" s="15">
        <f>IF(R26="","",IF(R26&gt;0,1,0))</f>
        <v/>
      </c>
      <c r="AH26" s="15">
        <f>IF(S26="","",IF(S26&gt;0,1,0))</f>
        <v/>
      </c>
      <c r="AI26" s="15">
        <f>IF(T26="","",IF(T26&gt;0,1,0))</f>
        <v/>
      </c>
      <c r="AJ26" s="16">
        <f>IF(Z26="","",IF(AJ25="",Z26,MAX(AJ25,Z26)))</f>
        <v/>
      </c>
      <c r="AK26" s="16">
        <f>IF(AA26="","",IF(AK25="",AA26,MAX(AK25,AA26)))</f>
        <v/>
      </c>
      <c r="AL26" s="16">
        <f>IF(AB26="","",IF(AL25="",AB26,MAX(AL25,AB26)))</f>
        <v/>
      </c>
      <c r="AM26" s="16">
        <f>IF(AC26="","",IF(AM25="",AC26,MAX(AM25,AC26)))</f>
        <v/>
      </c>
      <c r="AN26" s="16">
        <f>IF(AD26="","",IF(AN25="",AD26,MAX(AN25,AD26)))</f>
        <v/>
      </c>
      <c r="AO26" s="16">
        <f>IF(Z26="","",AJ26-Z26)</f>
        <v/>
      </c>
      <c r="AP26" s="16">
        <f>IF(AA26="","",AK26-AA26)</f>
        <v/>
      </c>
      <c r="AQ26" s="16">
        <f>IF(AB26="","",AL26-AB26)</f>
        <v/>
      </c>
      <c r="AR26" s="16">
        <f>IF(AC26="","",AM26-AC26)</f>
        <v/>
      </c>
      <c r="AS26" s="16">
        <f>IF(AD26="","",AN26-AD26)</f>
        <v/>
      </c>
    </row>
    <row r="27">
      <c r="A27">
        <f>ROW()-1</f>
        <v/>
      </c>
      <c r="B27" s="8" t="n"/>
      <c r="C27" s="11" t="n"/>
      <c r="D27" s="10">
        <f>IF(B27="","",CHOOSE(WEEKDAY(B27,2),"Lu","Ma","Mi","Jo","Vi","Sa","Du"))</f>
        <v/>
      </c>
      <c r="E27" s="10">
        <f>IF(OR(B27="",C27=""),"",IF(OR(WEEKDAY(B27,2)=1,WEEKDAY(B27,2)=5),"D",IF(AND(C27&gt;=TIME(15,30,0),C27&lt;TIME(16,30,0)),"C",IF(AND(AND(WEEKDAY(B27,2)&gt;=2,WEEKDAY(B27,2)&lt;=4),C27&gt;=TIME(16,35,0),C27&lt;TIME(17,0,0)),"A1",IF(AND(AND(WEEKDAY(B27,2)&gt;=2,WEEKDAY(B27,2)&lt;=4),C27&gt;=TIME(17,0,0),C27&lt;TIME(18,0,0)),"A2",IF(AND(AND(WEEKDAY(B27,2)&gt;=2,WEEKDAY(B27,2)&lt;=4),C27&gt;=TIME(18,0,0),C27&lt;TIME(19,0,0)),"A3",IF(AND(AND(WEEKDAY(B27,2)&gt;=2,WEEKDAY(B27,2)&lt;=4),C27&gt;=TIME(22,0,0),C27&lt;TIME(22,45,0)),"B","Other")))))))</f>
        <v/>
      </c>
      <c r="F27" s="11" t="n"/>
      <c r="G27" s="11" t="n"/>
      <c r="H27" s="11" t="n"/>
      <c r="I27" s="11" t="n"/>
      <c r="J27" s="12" t="n"/>
      <c r="K27" s="12" t="n"/>
      <c r="L27" s="12" t="n"/>
      <c r="M27" s="12" t="n"/>
      <c r="N27" s="11" t="n"/>
      <c r="O27" s="11" t="n"/>
      <c r="P27" s="13">
        <f>IF(N27="","",IF(N27="SL",-1,K27/J27))</f>
        <v/>
      </c>
      <c r="Q27" s="13">
        <f>IF(N27="","",IF(OR(N27="SL",N27="TP0 only"),-1,L27/J27))</f>
        <v/>
      </c>
      <c r="R27" s="13">
        <f>IF(N27="","",IF(N27="TP2",M27/J27,-1))</f>
        <v/>
      </c>
      <c r="S27" s="13">
        <f>IF(N27="","",IF(N27="SL",-1,IF(N27="TP0 only",0.5*K27/J27,0.5*(K27+L27)/J27)))</f>
        <v/>
      </c>
      <c r="T27" s="13">
        <f>IF(N27="","",IF(N27="SL",-1,IF(N27="TP0 only",0.5*K27/J27-0.5,0.5*(K27+L27)/J27)))</f>
        <v/>
      </c>
      <c r="U27" s="14">
        <f>IF(P27="","",P27*Config!$B$6)</f>
        <v/>
      </c>
      <c r="V27" s="14">
        <f>IF(Q27="","",Q27*Config!$B$6)</f>
        <v/>
      </c>
      <c r="W27" s="14">
        <f>IF(R27="","",R27*Config!$B$6)</f>
        <v/>
      </c>
      <c r="X27" s="14">
        <f>IF(S27="","",S27*Config!$B$6)</f>
        <v/>
      </c>
      <c r="Y27" s="14">
        <f>IF(T27="","",T27*Config!$B$6)</f>
        <v/>
      </c>
      <c r="Z27" s="14">
        <f>IF(U27="","",Config!$B$4 + SUM($U$2:U27))</f>
        <v/>
      </c>
      <c r="AA27" s="14">
        <f>IF(V27="","",Config!$B$4 + SUM($V$2:V27))</f>
        <v/>
      </c>
      <c r="AB27" s="14">
        <f>IF(W27="","",Config!$B$4 + SUM($W$2:W27))</f>
        <v/>
      </c>
      <c r="AC27" s="14">
        <f>IF(X27="","",Config!$B$4 + SUM($X$2:X27))</f>
        <v/>
      </c>
      <c r="AD27" s="14">
        <f>IF(Y27="","",Config!$B$4 + SUM($Y$2:Y27))</f>
        <v/>
      </c>
      <c r="AE27" s="15">
        <f>IF(P27="","",IF(P27&gt;0,1,0))</f>
        <v/>
      </c>
      <c r="AF27" s="15">
        <f>IF(Q27="","",IF(Q27&gt;0,1,0))</f>
        <v/>
      </c>
      <c r="AG27" s="15">
        <f>IF(R27="","",IF(R27&gt;0,1,0))</f>
        <v/>
      </c>
      <c r="AH27" s="15">
        <f>IF(S27="","",IF(S27&gt;0,1,0))</f>
        <v/>
      </c>
      <c r="AI27" s="15">
        <f>IF(T27="","",IF(T27&gt;0,1,0))</f>
        <v/>
      </c>
      <c r="AJ27" s="16">
        <f>IF(Z27="","",IF(AJ26="",Z27,MAX(AJ26,Z27)))</f>
        <v/>
      </c>
      <c r="AK27" s="16">
        <f>IF(AA27="","",IF(AK26="",AA27,MAX(AK26,AA27)))</f>
        <v/>
      </c>
      <c r="AL27" s="16">
        <f>IF(AB27="","",IF(AL26="",AB27,MAX(AL26,AB27)))</f>
        <v/>
      </c>
      <c r="AM27" s="16">
        <f>IF(AC27="","",IF(AM26="",AC27,MAX(AM26,AC27)))</f>
        <v/>
      </c>
      <c r="AN27" s="16">
        <f>IF(AD27="","",IF(AN26="",AD27,MAX(AN26,AD27)))</f>
        <v/>
      </c>
      <c r="AO27" s="16">
        <f>IF(Z27="","",AJ27-Z27)</f>
        <v/>
      </c>
      <c r="AP27" s="16">
        <f>IF(AA27="","",AK27-AA27)</f>
        <v/>
      </c>
      <c r="AQ27" s="16">
        <f>IF(AB27="","",AL27-AB27)</f>
        <v/>
      </c>
      <c r="AR27" s="16">
        <f>IF(AC27="","",AM27-AC27)</f>
        <v/>
      </c>
      <c r="AS27" s="16">
        <f>IF(AD27="","",AN27-AD27)</f>
        <v/>
      </c>
    </row>
    <row r="28">
      <c r="A28">
        <f>ROW()-1</f>
        <v/>
      </c>
      <c r="B28" s="8" t="n"/>
      <c r="C28" s="11" t="n"/>
      <c r="D28" s="10">
        <f>IF(B28="","",CHOOSE(WEEKDAY(B28,2),"Lu","Ma","Mi","Jo","Vi","Sa","Du"))</f>
        <v/>
      </c>
      <c r="E28" s="10">
        <f>IF(OR(B28="",C28=""),"",IF(OR(WEEKDAY(B28,2)=1,WEEKDAY(B28,2)=5),"D",IF(AND(C28&gt;=TIME(15,30,0),C28&lt;TIME(16,30,0)),"C",IF(AND(AND(WEEKDAY(B28,2)&gt;=2,WEEKDAY(B28,2)&lt;=4),C28&gt;=TIME(16,35,0),C28&lt;TIME(17,0,0)),"A1",IF(AND(AND(WEEKDAY(B28,2)&gt;=2,WEEKDAY(B28,2)&lt;=4),C28&gt;=TIME(17,0,0),C28&lt;TIME(18,0,0)),"A2",IF(AND(AND(WEEKDAY(B28,2)&gt;=2,WEEKDAY(B28,2)&lt;=4),C28&gt;=TIME(18,0,0),C28&lt;TIME(19,0,0)),"A3",IF(AND(AND(WEEKDAY(B28,2)&gt;=2,WEEKDAY(B28,2)&lt;=4),C28&gt;=TIME(22,0,0),C28&lt;TIME(22,45,0)),"B","Other")))))))</f>
        <v/>
      </c>
      <c r="F28" s="11" t="n"/>
      <c r="G28" s="11" t="n"/>
      <c r="H28" s="11" t="n"/>
      <c r="I28" s="11" t="n"/>
      <c r="J28" s="12" t="n"/>
      <c r="K28" s="12" t="n"/>
      <c r="L28" s="12" t="n"/>
      <c r="M28" s="12" t="n"/>
      <c r="N28" s="11" t="n"/>
      <c r="O28" s="11" t="n"/>
      <c r="P28" s="13">
        <f>IF(N28="","",IF(N28="SL",-1,K28/J28))</f>
        <v/>
      </c>
      <c r="Q28" s="13">
        <f>IF(N28="","",IF(OR(N28="SL",N28="TP0 only"),-1,L28/J28))</f>
        <v/>
      </c>
      <c r="R28" s="13">
        <f>IF(N28="","",IF(N28="TP2",M28/J28,-1))</f>
        <v/>
      </c>
      <c r="S28" s="13">
        <f>IF(N28="","",IF(N28="SL",-1,IF(N28="TP0 only",0.5*K28/J28,0.5*(K28+L28)/J28)))</f>
        <v/>
      </c>
      <c r="T28" s="13">
        <f>IF(N28="","",IF(N28="SL",-1,IF(N28="TP0 only",0.5*K28/J28-0.5,0.5*(K28+L28)/J28)))</f>
        <v/>
      </c>
      <c r="U28" s="14">
        <f>IF(P28="","",P28*Config!$B$6)</f>
        <v/>
      </c>
      <c r="V28" s="14">
        <f>IF(Q28="","",Q28*Config!$B$6)</f>
        <v/>
      </c>
      <c r="W28" s="14">
        <f>IF(R28="","",R28*Config!$B$6)</f>
        <v/>
      </c>
      <c r="X28" s="14">
        <f>IF(S28="","",S28*Config!$B$6)</f>
        <v/>
      </c>
      <c r="Y28" s="14">
        <f>IF(T28="","",T28*Config!$B$6)</f>
        <v/>
      </c>
      <c r="Z28" s="14">
        <f>IF(U28="","",Config!$B$4 + SUM($U$2:U28))</f>
        <v/>
      </c>
      <c r="AA28" s="14">
        <f>IF(V28="","",Config!$B$4 + SUM($V$2:V28))</f>
        <v/>
      </c>
      <c r="AB28" s="14">
        <f>IF(W28="","",Config!$B$4 + SUM($W$2:W28))</f>
        <v/>
      </c>
      <c r="AC28" s="14">
        <f>IF(X28="","",Config!$B$4 + SUM($X$2:X28))</f>
        <v/>
      </c>
      <c r="AD28" s="14">
        <f>IF(Y28="","",Config!$B$4 + SUM($Y$2:Y28))</f>
        <v/>
      </c>
      <c r="AE28" s="15">
        <f>IF(P28="","",IF(P28&gt;0,1,0))</f>
        <v/>
      </c>
      <c r="AF28" s="15">
        <f>IF(Q28="","",IF(Q28&gt;0,1,0))</f>
        <v/>
      </c>
      <c r="AG28" s="15">
        <f>IF(R28="","",IF(R28&gt;0,1,0))</f>
        <v/>
      </c>
      <c r="AH28" s="15">
        <f>IF(S28="","",IF(S28&gt;0,1,0))</f>
        <v/>
      </c>
      <c r="AI28" s="15">
        <f>IF(T28="","",IF(T28&gt;0,1,0))</f>
        <v/>
      </c>
      <c r="AJ28" s="16">
        <f>IF(Z28="","",IF(AJ27="",Z28,MAX(AJ27,Z28)))</f>
        <v/>
      </c>
      <c r="AK28" s="16">
        <f>IF(AA28="","",IF(AK27="",AA28,MAX(AK27,AA28)))</f>
        <v/>
      </c>
      <c r="AL28" s="16">
        <f>IF(AB28="","",IF(AL27="",AB28,MAX(AL27,AB28)))</f>
        <v/>
      </c>
      <c r="AM28" s="16">
        <f>IF(AC28="","",IF(AM27="",AC28,MAX(AM27,AC28)))</f>
        <v/>
      </c>
      <c r="AN28" s="16">
        <f>IF(AD28="","",IF(AN27="",AD28,MAX(AN27,AD28)))</f>
        <v/>
      </c>
      <c r="AO28" s="16">
        <f>IF(Z28="","",AJ28-Z28)</f>
        <v/>
      </c>
      <c r="AP28" s="16">
        <f>IF(AA28="","",AK28-AA28)</f>
        <v/>
      </c>
      <c r="AQ28" s="16">
        <f>IF(AB28="","",AL28-AB28)</f>
        <v/>
      </c>
      <c r="AR28" s="16">
        <f>IF(AC28="","",AM28-AC28)</f>
        <v/>
      </c>
      <c r="AS28" s="16">
        <f>IF(AD28="","",AN28-AD28)</f>
        <v/>
      </c>
    </row>
    <row r="29">
      <c r="A29">
        <f>ROW()-1</f>
        <v/>
      </c>
      <c r="B29" s="8" t="n"/>
      <c r="C29" s="11" t="n"/>
      <c r="D29" s="10">
        <f>IF(B29="","",CHOOSE(WEEKDAY(B29,2),"Lu","Ma","Mi","Jo","Vi","Sa","Du"))</f>
        <v/>
      </c>
      <c r="E29" s="10">
        <f>IF(OR(B29="",C29=""),"",IF(OR(WEEKDAY(B29,2)=1,WEEKDAY(B29,2)=5),"D",IF(AND(C29&gt;=TIME(15,30,0),C29&lt;TIME(16,30,0)),"C",IF(AND(AND(WEEKDAY(B29,2)&gt;=2,WEEKDAY(B29,2)&lt;=4),C29&gt;=TIME(16,35,0),C29&lt;TIME(17,0,0)),"A1",IF(AND(AND(WEEKDAY(B29,2)&gt;=2,WEEKDAY(B29,2)&lt;=4),C29&gt;=TIME(17,0,0),C29&lt;TIME(18,0,0)),"A2",IF(AND(AND(WEEKDAY(B29,2)&gt;=2,WEEKDAY(B29,2)&lt;=4),C29&gt;=TIME(18,0,0),C29&lt;TIME(19,0,0)),"A3",IF(AND(AND(WEEKDAY(B29,2)&gt;=2,WEEKDAY(B29,2)&lt;=4),C29&gt;=TIME(22,0,0),C29&lt;TIME(22,45,0)),"B","Other")))))))</f>
        <v/>
      </c>
      <c r="F29" s="11" t="n"/>
      <c r="G29" s="11" t="n"/>
      <c r="H29" s="11" t="n"/>
      <c r="I29" s="11" t="n"/>
      <c r="J29" s="12" t="n"/>
      <c r="K29" s="12" t="n"/>
      <c r="L29" s="12" t="n"/>
      <c r="M29" s="12" t="n"/>
      <c r="N29" s="11" t="n"/>
      <c r="O29" s="11" t="n"/>
      <c r="P29" s="13">
        <f>IF(N29="","",IF(N29="SL",-1,K29/J29))</f>
        <v/>
      </c>
      <c r="Q29" s="13">
        <f>IF(N29="","",IF(OR(N29="SL",N29="TP0 only"),-1,L29/J29))</f>
        <v/>
      </c>
      <c r="R29" s="13">
        <f>IF(N29="","",IF(N29="TP2",M29/J29,-1))</f>
        <v/>
      </c>
      <c r="S29" s="13">
        <f>IF(N29="","",IF(N29="SL",-1,IF(N29="TP0 only",0.5*K29/J29,0.5*(K29+L29)/J29)))</f>
        <v/>
      </c>
      <c r="T29" s="13">
        <f>IF(N29="","",IF(N29="SL",-1,IF(N29="TP0 only",0.5*K29/J29-0.5,0.5*(K29+L29)/J29)))</f>
        <v/>
      </c>
      <c r="U29" s="14">
        <f>IF(P29="","",P29*Config!$B$6)</f>
        <v/>
      </c>
      <c r="V29" s="14">
        <f>IF(Q29="","",Q29*Config!$B$6)</f>
        <v/>
      </c>
      <c r="W29" s="14">
        <f>IF(R29="","",R29*Config!$B$6)</f>
        <v/>
      </c>
      <c r="X29" s="14">
        <f>IF(S29="","",S29*Config!$B$6)</f>
        <v/>
      </c>
      <c r="Y29" s="14">
        <f>IF(T29="","",T29*Config!$B$6)</f>
        <v/>
      </c>
      <c r="Z29" s="14">
        <f>IF(U29="","",Config!$B$4 + SUM($U$2:U29))</f>
        <v/>
      </c>
      <c r="AA29" s="14">
        <f>IF(V29="","",Config!$B$4 + SUM($V$2:V29))</f>
        <v/>
      </c>
      <c r="AB29" s="14">
        <f>IF(W29="","",Config!$B$4 + SUM($W$2:W29))</f>
        <v/>
      </c>
      <c r="AC29" s="14">
        <f>IF(X29="","",Config!$B$4 + SUM($X$2:X29))</f>
        <v/>
      </c>
      <c r="AD29" s="14">
        <f>IF(Y29="","",Config!$B$4 + SUM($Y$2:Y29))</f>
        <v/>
      </c>
      <c r="AE29" s="15">
        <f>IF(P29="","",IF(P29&gt;0,1,0))</f>
        <v/>
      </c>
      <c r="AF29" s="15">
        <f>IF(Q29="","",IF(Q29&gt;0,1,0))</f>
        <v/>
      </c>
      <c r="AG29" s="15">
        <f>IF(R29="","",IF(R29&gt;0,1,0))</f>
        <v/>
      </c>
      <c r="AH29" s="15">
        <f>IF(S29="","",IF(S29&gt;0,1,0))</f>
        <v/>
      </c>
      <c r="AI29" s="15">
        <f>IF(T29="","",IF(T29&gt;0,1,0))</f>
        <v/>
      </c>
      <c r="AJ29" s="16">
        <f>IF(Z29="","",IF(AJ28="",Z29,MAX(AJ28,Z29)))</f>
        <v/>
      </c>
      <c r="AK29" s="16">
        <f>IF(AA29="","",IF(AK28="",AA29,MAX(AK28,AA29)))</f>
        <v/>
      </c>
      <c r="AL29" s="16">
        <f>IF(AB29="","",IF(AL28="",AB29,MAX(AL28,AB29)))</f>
        <v/>
      </c>
      <c r="AM29" s="16">
        <f>IF(AC29="","",IF(AM28="",AC29,MAX(AM28,AC29)))</f>
        <v/>
      </c>
      <c r="AN29" s="16">
        <f>IF(AD29="","",IF(AN28="",AD29,MAX(AN28,AD29)))</f>
        <v/>
      </c>
      <c r="AO29" s="16">
        <f>IF(Z29="","",AJ29-Z29)</f>
        <v/>
      </c>
      <c r="AP29" s="16">
        <f>IF(AA29="","",AK29-AA29)</f>
        <v/>
      </c>
      <c r="AQ29" s="16">
        <f>IF(AB29="","",AL29-AB29)</f>
        <v/>
      </c>
      <c r="AR29" s="16">
        <f>IF(AC29="","",AM29-AC29)</f>
        <v/>
      </c>
      <c r="AS29" s="16">
        <f>IF(AD29="","",AN29-AD29)</f>
        <v/>
      </c>
    </row>
    <row r="30">
      <c r="A30">
        <f>ROW()-1</f>
        <v/>
      </c>
      <c r="B30" s="8" t="n"/>
      <c r="C30" s="11" t="n"/>
      <c r="D30" s="10">
        <f>IF(B30="","",CHOOSE(WEEKDAY(B30,2),"Lu","Ma","Mi","Jo","Vi","Sa","Du"))</f>
        <v/>
      </c>
      <c r="E30" s="10">
        <f>IF(OR(B30="",C30=""),"",IF(OR(WEEKDAY(B30,2)=1,WEEKDAY(B30,2)=5),"D",IF(AND(C30&gt;=TIME(15,30,0),C30&lt;TIME(16,30,0)),"C",IF(AND(AND(WEEKDAY(B30,2)&gt;=2,WEEKDAY(B30,2)&lt;=4),C30&gt;=TIME(16,35,0),C30&lt;TIME(17,0,0)),"A1",IF(AND(AND(WEEKDAY(B30,2)&gt;=2,WEEKDAY(B30,2)&lt;=4),C30&gt;=TIME(17,0,0),C30&lt;TIME(18,0,0)),"A2",IF(AND(AND(WEEKDAY(B30,2)&gt;=2,WEEKDAY(B30,2)&lt;=4),C30&gt;=TIME(18,0,0),C30&lt;TIME(19,0,0)),"A3",IF(AND(AND(WEEKDAY(B30,2)&gt;=2,WEEKDAY(B30,2)&lt;=4),C30&gt;=TIME(22,0,0),C30&lt;TIME(22,45,0)),"B","Other")))))))</f>
        <v/>
      </c>
      <c r="F30" s="11" t="n"/>
      <c r="G30" s="11" t="n"/>
      <c r="H30" s="11" t="n"/>
      <c r="I30" s="11" t="n"/>
      <c r="J30" s="12" t="n"/>
      <c r="K30" s="12" t="n"/>
      <c r="L30" s="12" t="n"/>
      <c r="M30" s="12" t="n"/>
      <c r="N30" s="11" t="n"/>
      <c r="O30" s="11" t="n"/>
      <c r="P30" s="13">
        <f>IF(N30="","",IF(N30="SL",-1,K30/J30))</f>
        <v/>
      </c>
      <c r="Q30" s="13">
        <f>IF(N30="","",IF(OR(N30="SL",N30="TP0 only"),-1,L30/J30))</f>
        <v/>
      </c>
      <c r="R30" s="13">
        <f>IF(N30="","",IF(N30="TP2",M30/J30,-1))</f>
        <v/>
      </c>
      <c r="S30" s="13">
        <f>IF(N30="","",IF(N30="SL",-1,IF(N30="TP0 only",0.5*K30/J30,0.5*(K30+L30)/J30)))</f>
        <v/>
      </c>
      <c r="T30" s="13">
        <f>IF(N30="","",IF(N30="SL",-1,IF(N30="TP0 only",0.5*K30/J30-0.5,0.5*(K30+L30)/J30)))</f>
        <v/>
      </c>
      <c r="U30" s="14">
        <f>IF(P30="","",P30*Config!$B$6)</f>
        <v/>
      </c>
      <c r="V30" s="14">
        <f>IF(Q30="","",Q30*Config!$B$6)</f>
        <v/>
      </c>
      <c r="W30" s="14">
        <f>IF(R30="","",R30*Config!$B$6)</f>
        <v/>
      </c>
      <c r="X30" s="14">
        <f>IF(S30="","",S30*Config!$B$6)</f>
        <v/>
      </c>
      <c r="Y30" s="14">
        <f>IF(T30="","",T30*Config!$B$6)</f>
        <v/>
      </c>
      <c r="Z30" s="14">
        <f>IF(U30="","",Config!$B$4 + SUM($U$2:U30))</f>
        <v/>
      </c>
      <c r="AA30" s="14">
        <f>IF(V30="","",Config!$B$4 + SUM($V$2:V30))</f>
        <v/>
      </c>
      <c r="AB30" s="14">
        <f>IF(W30="","",Config!$B$4 + SUM($W$2:W30))</f>
        <v/>
      </c>
      <c r="AC30" s="14">
        <f>IF(X30="","",Config!$B$4 + SUM($X$2:X30))</f>
        <v/>
      </c>
      <c r="AD30" s="14">
        <f>IF(Y30="","",Config!$B$4 + SUM($Y$2:Y30))</f>
        <v/>
      </c>
      <c r="AE30" s="15">
        <f>IF(P30="","",IF(P30&gt;0,1,0))</f>
        <v/>
      </c>
      <c r="AF30" s="15">
        <f>IF(Q30="","",IF(Q30&gt;0,1,0))</f>
        <v/>
      </c>
      <c r="AG30" s="15">
        <f>IF(R30="","",IF(R30&gt;0,1,0))</f>
        <v/>
      </c>
      <c r="AH30" s="15">
        <f>IF(S30="","",IF(S30&gt;0,1,0))</f>
        <v/>
      </c>
      <c r="AI30" s="15">
        <f>IF(T30="","",IF(T30&gt;0,1,0))</f>
        <v/>
      </c>
      <c r="AJ30" s="16">
        <f>IF(Z30="","",IF(AJ29="",Z30,MAX(AJ29,Z30)))</f>
        <v/>
      </c>
      <c r="AK30" s="16">
        <f>IF(AA30="","",IF(AK29="",AA30,MAX(AK29,AA30)))</f>
        <v/>
      </c>
      <c r="AL30" s="16">
        <f>IF(AB30="","",IF(AL29="",AB30,MAX(AL29,AB30)))</f>
        <v/>
      </c>
      <c r="AM30" s="16">
        <f>IF(AC30="","",IF(AM29="",AC30,MAX(AM29,AC30)))</f>
        <v/>
      </c>
      <c r="AN30" s="16">
        <f>IF(AD30="","",IF(AN29="",AD30,MAX(AN29,AD30)))</f>
        <v/>
      </c>
      <c r="AO30" s="16">
        <f>IF(Z30="","",AJ30-Z30)</f>
        <v/>
      </c>
      <c r="AP30" s="16">
        <f>IF(AA30="","",AK30-AA30)</f>
        <v/>
      </c>
      <c r="AQ30" s="16">
        <f>IF(AB30="","",AL30-AB30)</f>
        <v/>
      </c>
      <c r="AR30" s="16">
        <f>IF(AC30="","",AM30-AC30)</f>
        <v/>
      </c>
      <c r="AS30" s="16">
        <f>IF(AD30="","",AN30-AD30)</f>
        <v/>
      </c>
    </row>
    <row r="31">
      <c r="A31">
        <f>ROW()-1</f>
        <v/>
      </c>
      <c r="B31" s="8" t="n"/>
      <c r="C31" s="11" t="n"/>
      <c r="D31" s="10">
        <f>IF(B31="","",CHOOSE(WEEKDAY(B31,2),"Lu","Ma","Mi","Jo","Vi","Sa","Du"))</f>
        <v/>
      </c>
      <c r="E31" s="10">
        <f>IF(OR(B31="",C31=""),"",IF(OR(WEEKDAY(B31,2)=1,WEEKDAY(B31,2)=5),"D",IF(AND(C31&gt;=TIME(15,30,0),C31&lt;TIME(16,30,0)),"C",IF(AND(AND(WEEKDAY(B31,2)&gt;=2,WEEKDAY(B31,2)&lt;=4),C31&gt;=TIME(16,35,0),C31&lt;TIME(17,0,0)),"A1",IF(AND(AND(WEEKDAY(B31,2)&gt;=2,WEEKDAY(B31,2)&lt;=4),C31&gt;=TIME(17,0,0),C31&lt;TIME(18,0,0)),"A2",IF(AND(AND(WEEKDAY(B31,2)&gt;=2,WEEKDAY(B31,2)&lt;=4),C31&gt;=TIME(18,0,0),C31&lt;TIME(19,0,0)),"A3",IF(AND(AND(WEEKDAY(B31,2)&gt;=2,WEEKDAY(B31,2)&lt;=4),C31&gt;=TIME(22,0,0),C31&lt;TIME(22,45,0)),"B","Other")))))))</f>
        <v/>
      </c>
      <c r="F31" s="11" t="n"/>
      <c r="G31" s="11" t="n"/>
      <c r="H31" s="11" t="n"/>
      <c r="I31" s="11" t="n"/>
      <c r="J31" s="12" t="n"/>
      <c r="K31" s="12" t="n"/>
      <c r="L31" s="12" t="n"/>
      <c r="M31" s="12" t="n"/>
      <c r="N31" s="11" t="n"/>
      <c r="O31" s="11" t="n"/>
      <c r="P31" s="13">
        <f>IF(N31="","",IF(N31="SL",-1,K31/J31))</f>
        <v/>
      </c>
      <c r="Q31" s="13">
        <f>IF(N31="","",IF(OR(N31="SL",N31="TP0 only"),-1,L31/J31))</f>
        <v/>
      </c>
      <c r="R31" s="13">
        <f>IF(N31="","",IF(N31="TP2",M31/J31,-1))</f>
        <v/>
      </c>
      <c r="S31" s="13">
        <f>IF(N31="","",IF(N31="SL",-1,IF(N31="TP0 only",0.5*K31/J31,0.5*(K31+L31)/J31)))</f>
        <v/>
      </c>
      <c r="T31" s="13">
        <f>IF(N31="","",IF(N31="SL",-1,IF(N31="TP0 only",0.5*K31/J31-0.5,0.5*(K31+L31)/J31)))</f>
        <v/>
      </c>
      <c r="U31" s="14">
        <f>IF(P31="","",P31*Config!$B$6)</f>
        <v/>
      </c>
      <c r="V31" s="14">
        <f>IF(Q31="","",Q31*Config!$B$6)</f>
        <v/>
      </c>
      <c r="W31" s="14">
        <f>IF(R31="","",R31*Config!$B$6)</f>
        <v/>
      </c>
      <c r="X31" s="14">
        <f>IF(S31="","",S31*Config!$B$6)</f>
        <v/>
      </c>
      <c r="Y31" s="14">
        <f>IF(T31="","",T31*Config!$B$6)</f>
        <v/>
      </c>
      <c r="Z31" s="14">
        <f>IF(U31="","",Config!$B$4 + SUM($U$2:U31))</f>
        <v/>
      </c>
      <c r="AA31" s="14">
        <f>IF(V31="","",Config!$B$4 + SUM($V$2:V31))</f>
        <v/>
      </c>
      <c r="AB31" s="14">
        <f>IF(W31="","",Config!$B$4 + SUM($W$2:W31))</f>
        <v/>
      </c>
      <c r="AC31" s="14">
        <f>IF(X31="","",Config!$B$4 + SUM($X$2:X31))</f>
        <v/>
      </c>
      <c r="AD31" s="14">
        <f>IF(Y31="","",Config!$B$4 + SUM($Y$2:Y31))</f>
        <v/>
      </c>
      <c r="AE31" s="15">
        <f>IF(P31="","",IF(P31&gt;0,1,0))</f>
        <v/>
      </c>
      <c r="AF31" s="15">
        <f>IF(Q31="","",IF(Q31&gt;0,1,0))</f>
        <v/>
      </c>
      <c r="AG31" s="15">
        <f>IF(R31="","",IF(R31&gt;0,1,0))</f>
        <v/>
      </c>
      <c r="AH31" s="15">
        <f>IF(S31="","",IF(S31&gt;0,1,0))</f>
        <v/>
      </c>
      <c r="AI31" s="15">
        <f>IF(T31="","",IF(T31&gt;0,1,0))</f>
        <v/>
      </c>
      <c r="AJ31" s="16">
        <f>IF(Z31="","",IF(AJ30="",Z31,MAX(AJ30,Z31)))</f>
        <v/>
      </c>
      <c r="AK31" s="16">
        <f>IF(AA31="","",IF(AK30="",AA31,MAX(AK30,AA31)))</f>
        <v/>
      </c>
      <c r="AL31" s="16">
        <f>IF(AB31="","",IF(AL30="",AB31,MAX(AL30,AB31)))</f>
        <v/>
      </c>
      <c r="AM31" s="16">
        <f>IF(AC31="","",IF(AM30="",AC31,MAX(AM30,AC31)))</f>
        <v/>
      </c>
      <c r="AN31" s="16">
        <f>IF(AD31="","",IF(AN30="",AD31,MAX(AN30,AD31)))</f>
        <v/>
      </c>
      <c r="AO31" s="16">
        <f>IF(Z31="","",AJ31-Z31)</f>
        <v/>
      </c>
      <c r="AP31" s="16">
        <f>IF(AA31="","",AK31-AA31)</f>
        <v/>
      </c>
      <c r="AQ31" s="16">
        <f>IF(AB31="","",AL31-AB31)</f>
        <v/>
      </c>
      <c r="AR31" s="16">
        <f>IF(AC31="","",AM31-AC31)</f>
        <v/>
      </c>
      <c r="AS31" s="16">
        <f>IF(AD31="","",AN31-AD31)</f>
        <v/>
      </c>
    </row>
    <row r="32">
      <c r="A32">
        <f>ROW()-1</f>
        <v/>
      </c>
      <c r="B32" s="8" t="n"/>
      <c r="C32" s="11" t="n"/>
      <c r="D32" s="10">
        <f>IF(B32="","",CHOOSE(WEEKDAY(B32,2),"Lu","Ma","Mi","Jo","Vi","Sa","Du"))</f>
        <v/>
      </c>
      <c r="E32" s="10">
        <f>IF(OR(B32="",C32=""),"",IF(OR(WEEKDAY(B32,2)=1,WEEKDAY(B32,2)=5),"D",IF(AND(C32&gt;=TIME(15,30,0),C32&lt;TIME(16,30,0)),"C",IF(AND(AND(WEEKDAY(B32,2)&gt;=2,WEEKDAY(B32,2)&lt;=4),C32&gt;=TIME(16,35,0),C32&lt;TIME(17,0,0)),"A1",IF(AND(AND(WEEKDAY(B32,2)&gt;=2,WEEKDAY(B32,2)&lt;=4),C32&gt;=TIME(17,0,0),C32&lt;TIME(18,0,0)),"A2",IF(AND(AND(WEEKDAY(B32,2)&gt;=2,WEEKDAY(B32,2)&lt;=4),C32&gt;=TIME(18,0,0),C32&lt;TIME(19,0,0)),"A3",IF(AND(AND(WEEKDAY(B32,2)&gt;=2,WEEKDAY(B32,2)&lt;=4),C32&gt;=TIME(22,0,0),C32&lt;TIME(22,45,0)),"B","Other")))))))</f>
        <v/>
      </c>
      <c r="F32" s="11" t="n"/>
      <c r="G32" s="11" t="n"/>
      <c r="H32" s="11" t="n"/>
      <c r="I32" s="11" t="n"/>
      <c r="J32" s="12" t="n"/>
      <c r="K32" s="12" t="n"/>
      <c r="L32" s="12" t="n"/>
      <c r="M32" s="12" t="n"/>
      <c r="N32" s="11" t="n"/>
      <c r="O32" s="11" t="n"/>
      <c r="P32" s="13">
        <f>IF(N32="","",IF(N32="SL",-1,K32/J32))</f>
        <v/>
      </c>
      <c r="Q32" s="13">
        <f>IF(N32="","",IF(OR(N32="SL",N32="TP0 only"),-1,L32/J32))</f>
        <v/>
      </c>
      <c r="R32" s="13">
        <f>IF(N32="","",IF(N32="TP2",M32/J32,-1))</f>
        <v/>
      </c>
      <c r="S32" s="13">
        <f>IF(N32="","",IF(N32="SL",-1,IF(N32="TP0 only",0.5*K32/J32,0.5*(K32+L32)/J32)))</f>
        <v/>
      </c>
      <c r="T32" s="13">
        <f>IF(N32="","",IF(N32="SL",-1,IF(N32="TP0 only",0.5*K32/J32-0.5,0.5*(K32+L32)/J32)))</f>
        <v/>
      </c>
      <c r="U32" s="14">
        <f>IF(P32="","",P32*Config!$B$6)</f>
        <v/>
      </c>
      <c r="V32" s="14">
        <f>IF(Q32="","",Q32*Config!$B$6)</f>
        <v/>
      </c>
      <c r="W32" s="14">
        <f>IF(R32="","",R32*Config!$B$6)</f>
        <v/>
      </c>
      <c r="X32" s="14">
        <f>IF(S32="","",S32*Config!$B$6)</f>
        <v/>
      </c>
      <c r="Y32" s="14">
        <f>IF(T32="","",T32*Config!$B$6)</f>
        <v/>
      </c>
      <c r="Z32" s="14">
        <f>IF(U32="","",Config!$B$4 + SUM($U$2:U32))</f>
        <v/>
      </c>
      <c r="AA32" s="14">
        <f>IF(V32="","",Config!$B$4 + SUM($V$2:V32))</f>
        <v/>
      </c>
      <c r="AB32" s="14">
        <f>IF(W32="","",Config!$B$4 + SUM($W$2:W32))</f>
        <v/>
      </c>
      <c r="AC32" s="14">
        <f>IF(X32="","",Config!$B$4 + SUM($X$2:X32))</f>
        <v/>
      </c>
      <c r="AD32" s="14">
        <f>IF(Y32="","",Config!$B$4 + SUM($Y$2:Y32))</f>
        <v/>
      </c>
      <c r="AE32" s="15">
        <f>IF(P32="","",IF(P32&gt;0,1,0))</f>
        <v/>
      </c>
      <c r="AF32" s="15">
        <f>IF(Q32="","",IF(Q32&gt;0,1,0))</f>
        <v/>
      </c>
      <c r="AG32" s="15">
        <f>IF(R32="","",IF(R32&gt;0,1,0))</f>
        <v/>
      </c>
      <c r="AH32" s="15">
        <f>IF(S32="","",IF(S32&gt;0,1,0))</f>
        <v/>
      </c>
      <c r="AI32" s="15">
        <f>IF(T32="","",IF(T32&gt;0,1,0))</f>
        <v/>
      </c>
      <c r="AJ32" s="16">
        <f>IF(Z32="","",IF(AJ31="",Z32,MAX(AJ31,Z32)))</f>
        <v/>
      </c>
      <c r="AK32" s="16">
        <f>IF(AA32="","",IF(AK31="",AA32,MAX(AK31,AA32)))</f>
        <v/>
      </c>
      <c r="AL32" s="16">
        <f>IF(AB32="","",IF(AL31="",AB32,MAX(AL31,AB32)))</f>
        <v/>
      </c>
      <c r="AM32" s="16">
        <f>IF(AC32="","",IF(AM31="",AC32,MAX(AM31,AC32)))</f>
        <v/>
      </c>
      <c r="AN32" s="16">
        <f>IF(AD32="","",IF(AN31="",AD32,MAX(AN31,AD32)))</f>
        <v/>
      </c>
      <c r="AO32" s="16">
        <f>IF(Z32="","",AJ32-Z32)</f>
        <v/>
      </c>
      <c r="AP32" s="16">
        <f>IF(AA32="","",AK32-AA32)</f>
        <v/>
      </c>
      <c r="AQ32" s="16">
        <f>IF(AB32="","",AL32-AB32)</f>
        <v/>
      </c>
      <c r="AR32" s="16">
        <f>IF(AC32="","",AM32-AC32)</f>
        <v/>
      </c>
      <c r="AS32" s="16">
        <f>IF(AD32="","",AN32-AD32)</f>
        <v/>
      </c>
    </row>
    <row r="33">
      <c r="A33">
        <f>ROW()-1</f>
        <v/>
      </c>
      <c r="B33" s="8" t="n"/>
      <c r="C33" s="11" t="n"/>
      <c r="D33" s="10">
        <f>IF(B33="","",CHOOSE(WEEKDAY(B33,2),"Lu","Ma","Mi","Jo","Vi","Sa","Du"))</f>
        <v/>
      </c>
      <c r="E33" s="10">
        <f>IF(OR(B33="",C33=""),"",IF(OR(WEEKDAY(B33,2)=1,WEEKDAY(B33,2)=5),"D",IF(AND(C33&gt;=TIME(15,30,0),C33&lt;TIME(16,30,0)),"C",IF(AND(AND(WEEKDAY(B33,2)&gt;=2,WEEKDAY(B33,2)&lt;=4),C33&gt;=TIME(16,35,0),C33&lt;TIME(17,0,0)),"A1",IF(AND(AND(WEEKDAY(B33,2)&gt;=2,WEEKDAY(B33,2)&lt;=4),C33&gt;=TIME(17,0,0),C33&lt;TIME(18,0,0)),"A2",IF(AND(AND(WEEKDAY(B33,2)&gt;=2,WEEKDAY(B33,2)&lt;=4),C33&gt;=TIME(18,0,0),C33&lt;TIME(19,0,0)),"A3",IF(AND(AND(WEEKDAY(B33,2)&gt;=2,WEEKDAY(B33,2)&lt;=4),C33&gt;=TIME(22,0,0),C33&lt;TIME(22,45,0)),"B","Other")))))))</f>
        <v/>
      </c>
      <c r="F33" s="11" t="n"/>
      <c r="G33" s="11" t="n"/>
      <c r="H33" s="11" t="n"/>
      <c r="I33" s="11" t="n"/>
      <c r="J33" s="12" t="n"/>
      <c r="K33" s="12" t="n"/>
      <c r="L33" s="12" t="n"/>
      <c r="M33" s="12" t="n"/>
      <c r="N33" s="11" t="n"/>
      <c r="O33" s="11" t="n"/>
      <c r="P33" s="13">
        <f>IF(N33="","",IF(N33="SL",-1,K33/J33))</f>
        <v/>
      </c>
      <c r="Q33" s="13">
        <f>IF(N33="","",IF(OR(N33="SL",N33="TP0 only"),-1,L33/J33))</f>
        <v/>
      </c>
      <c r="R33" s="13">
        <f>IF(N33="","",IF(N33="TP2",M33/J33,-1))</f>
        <v/>
      </c>
      <c r="S33" s="13">
        <f>IF(N33="","",IF(N33="SL",-1,IF(N33="TP0 only",0.5*K33/J33,0.5*(K33+L33)/J33)))</f>
        <v/>
      </c>
      <c r="T33" s="13">
        <f>IF(N33="","",IF(N33="SL",-1,IF(N33="TP0 only",0.5*K33/J33-0.5,0.5*(K33+L33)/J33)))</f>
        <v/>
      </c>
      <c r="U33" s="14">
        <f>IF(P33="","",P33*Config!$B$6)</f>
        <v/>
      </c>
      <c r="V33" s="14">
        <f>IF(Q33="","",Q33*Config!$B$6)</f>
        <v/>
      </c>
      <c r="W33" s="14">
        <f>IF(R33="","",R33*Config!$B$6)</f>
        <v/>
      </c>
      <c r="X33" s="14">
        <f>IF(S33="","",S33*Config!$B$6)</f>
        <v/>
      </c>
      <c r="Y33" s="14">
        <f>IF(T33="","",T33*Config!$B$6)</f>
        <v/>
      </c>
      <c r="Z33" s="14">
        <f>IF(U33="","",Config!$B$4 + SUM($U$2:U33))</f>
        <v/>
      </c>
      <c r="AA33" s="14">
        <f>IF(V33="","",Config!$B$4 + SUM($V$2:V33))</f>
        <v/>
      </c>
      <c r="AB33" s="14">
        <f>IF(W33="","",Config!$B$4 + SUM($W$2:W33))</f>
        <v/>
      </c>
      <c r="AC33" s="14">
        <f>IF(X33="","",Config!$B$4 + SUM($X$2:X33))</f>
        <v/>
      </c>
      <c r="AD33" s="14">
        <f>IF(Y33="","",Config!$B$4 + SUM($Y$2:Y33))</f>
        <v/>
      </c>
      <c r="AE33" s="15">
        <f>IF(P33="","",IF(P33&gt;0,1,0))</f>
        <v/>
      </c>
      <c r="AF33" s="15">
        <f>IF(Q33="","",IF(Q33&gt;0,1,0))</f>
        <v/>
      </c>
      <c r="AG33" s="15">
        <f>IF(R33="","",IF(R33&gt;0,1,0))</f>
        <v/>
      </c>
      <c r="AH33" s="15">
        <f>IF(S33="","",IF(S33&gt;0,1,0))</f>
        <v/>
      </c>
      <c r="AI33" s="15">
        <f>IF(T33="","",IF(T33&gt;0,1,0))</f>
        <v/>
      </c>
      <c r="AJ33" s="16">
        <f>IF(Z33="","",IF(AJ32="",Z33,MAX(AJ32,Z33)))</f>
        <v/>
      </c>
      <c r="AK33" s="16">
        <f>IF(AA33="","",IF(AK32="",AA33,MAX(AK32,AA33)))</f>
        <v/>
      </c>
      <c r="AL33" s="16">
        <f>IF(AB33="","",IF(AL32="",AB33,MAX(AL32,AB33)))</f>
        <v/>
      </c>
      <c r="AM33" s="16">
        <f>IF(AC33="","",IF(AM32="",AC33,MAX(AM32,AC33)))</f>
        <v/>
      </c>
      <c r="AN33" s="16">
        <f>IF(AD33="","",IF(AN32="",AD33,MAX(AN32,AD33)))</f>
        <v/>
      </c>
      <c r="AO33" s="16">
        <f>IF(Z33="","",AJ33-Z33)</f>
        <v/>
      </c>
      <c r="AP33" s="16">
        <f>IF(AA33="","",AK33-AA33)</f>
        <v/>
      </c>
      <c r="AQ33" s="16">
        <f>IF(AB33="","",AL33-AB33)</f>
        <v/>
      </c>
      <c r="AR33" s="16">
        <f>IF(AC33="","",AM33-AC33)</f>
        <v/>
      </c>
      <c r="AS33" s="16">
        <f>IF(AD33="","",AN33-AD33)</f>
        <v/>
      </c>
    </row>
    <row r="34">
      <c r="A34">
        <f>ROW()-1</f>
        <v/>
      </c>
      <c r="B34" s="8" t="n"/>
      <c r="C34" s="11" t="n"/>
      <c r="D34" s="10">
        <f>IF(B34="","",CHOOSE(WEEKDAY(B34,2),"Lu","Ma","Mi","Jo","Vi","Sa","Du"))</f>
        <v/>
      </c>
      <c r="E34" s="10">
        <f>IF(OR(B34="",C34=""),"",IF(OR(WEEKDAY(B34,2)=1,WEEKDAY(B34,2)=5),"D",IF(AND(C34&gt;=TIME(15,30,0),C34&lt;TIME(16,30,0)),"C",IF(AND(AND(WEEKDAY(B34,2)&gt;=2,WEEKDAY(B34,2)&lt;=4),C34&gt;=TIME(16,35,0),C34&lt;TIME(17,0,0)),"A1",IF(AND(AND(WEEKDAY(B34,2)&gt;=2,WEEKDAY(B34,2)&lt;=4),C34&gt;=TIME(17,0,0),C34&lt;TIME(18,0,0)),"A2",IF(AND(AND(WEEKDAY(B34,2)&gt;=2,WEEKDAY(B34,2)&lt;=4),C34&gt;=TIME(18,0,0),C34&lt;TIME(19,0,0)),"A3",IF(AND(AND(WEEKDAY(B34,2)&gt;=2,WEEKDAY(B34,2)&lt;=4),C34&gt;=TIME(22,0,0),C34&lt;TIME(22,45,0)),"B","Other")))))))</f>
        <v/>
      </c>
      <c r="F34" s="11" t="n"/>
      <c r="G34" s="11" t="n"/>
      <c r="H34" s="11" t="n"/>
      <c r="I34" s="11" t="n"/>
      <c r="J34" s="12" t="n"/>
      <c r="K34" s="12" t="n"/>
      <c r="L34" s="12" t="n"/>
      <c r="M34" s="12" t="n"/>
      <c r="N34" s="11" t="n"/>
      <c r="O34" s="11" t="n"/>
      <c r="P34" s="13">
        <f>IF(N34="","",IF(N34="SL",-1,K34/J34))</f>
        <v/>
      </c>
      <c r="Q34" s="13">
        <f>IF(N34="","",IF(OR(N34="SL",N34="TP0 only"),-1,L34/J34))</f>
        <v/>
      </c>
      <c r="R34" s="13">
        <f>IF(N34="","",IF(N34="TP2",M34/J34,-1))</f>
        <v/>
      </c>
      <c r="S34" s="13">
        <f>IF(N34="","",IF(N34="SL",-1,IF(N34="TP0 only",0.5*K34/J34,0.5*(K34+L34)/J34)))</f>
        <v/>
      </c>
      <c r="T34" s="13">
        <f>IF(N34="","",IF(N34="SL",-1,IF(N34="TP0 only",0.5*K34/J34-0.5,0.5*(K34+L34)/J34)))</f>
        <v/>
      </c>
      <c r="U34" s="14">
        <f>IF(P34="","",P34*Config!$B$6)</f>
        <v/>
      </c>
      <c r="V34" s="14">
        <f>IF(Q34="","",Q34*Config!$B$6)</f>
        <v/>
      </c>
      <c r="W34" s="14">
        <f>IF(R34="","",R34*Config!$B$6)</f>
        <v/>
      </c>
      <c r="X34" s="14">
        <f>IF(S34="","",S34*Config!$B$6)</f>
        <v/>
      </c>
      <c r="Y34" s="14">
        <f>IF(T34="","",T34*Config!$B$6)</f>
        <v/>
      </c>
      <c r="Z34" s="14">
        <f>IF(U34="","",Config!$B$4 + SUM($U$2:U34))</f>
        <v/>
      </c>
      <c r="AA34" s="14">
        <f>IF(V34="","",Config!$B$4 + SUM($V$2:V34))</f>
        <v/>
      </c>
      <c r="AB34" s="14">
        <f>IF(W34="","",Config!$B$4 + SUM($W$2:W34))</f>
        <v/>
      </c>
      <c r="AC34" s="14">
        <f>IF(X34="","",Config!$B$4 + SUM($X$2:X34))</f>
        <v/>
      </c>
      <c r="AD34" s="14">
        <f>IF(Y34="","",Config!$B$4 + SUM($Y$2:Y34))</f>
        <v/>
      </c>
      <c r="AE34" s="15">
        <f>IF(P34="","",IF(P34&gt;0,1,0))</f>
        <v/>
      </c>
      <c r="AF34" s="15">
        <f>IF(Q34="","",IF(Q34&gt;0,1,0))</f>
        <v/>
      </c>
      <c r="AG34" s="15">
        <f>IF(R34="","",IF(R34&gt;0,1,0))</f>
        <v/>
      </c>
      <c r="AH34" s="15">
        <f>IF(S34="","",IF(S34&gt;0,1,0))</f>
        <v/>
      </c>
      <c r="AI34" s="15">
        <f>IF(T34="","",IF(T34&gt;0,1,0))</f>
        <v/>
      </c>
      <c r="AJ34" s="16">
        <f>IF(Z34="","",IF(AJ33="",Z34,MAX(AJ33,Z34)))</f>
        <v/>
      </c>
      <c r="AK34" s="16">
        <f>IF(AA34="","",IF(AK33="",AA34,MAX(AK33,AA34)))</f>
        <v/>
      </c>
      <c r="AL34" s="16">
        <f>IF(AB34="","",IF(AL33="",AB34,MAX(AL33,AB34)))</f>
        <v/>
      </c>
      <c r="AM34" s="16">
        <f>IF(AC34="","",IF(AM33="",AC34,MAX(AM33,AC34)))</f>
        <v/>
      </c>
      <c r="AN34" s="16">
        <f>IF(AD34="","",IF(AN33="",AD34,MAX(AN33,AD34)))</f>
        <v/>
      </c>
      <c r="AO34" s="16">
        <f>IF(Z34="","",AJ34-Z34)</f>
        <v/>
      </c>
      <c r="AP34" s="16">
        <f>IF(AA34="","",AK34-AA34)</f>
        <v/>
      </c>
      <c r="AQ34" s="16">
        <f>IF(AB34="","",AL34-AB34)</f>
        <v/>
      </c>
      <c r="AR34" s="16">
        <f>IF(AC34="","",AM34-AC34)</f>
        <v/>
      </c>
      <c r="AS34" s="16">
        <f>IF(AD34="","",AN34-AD34)</f>
        <v/>
      </c>
    </row>
    <row r="35">
      <c r="A35">
        <f>ROW()-1</f>
        <v/>
      </c>
      <c r="B35" s="8" t="n"/>
      <c r="C35" s="11" t="n"/>
      <c r="D35" s="10">
        <f>IF(B35="","",CHOOSE(WEEKDAY(B35,2),"Lu","Ma","Mi","Jo","Vi","Sa","Du"))</f>
        <v/>
      </c>
      <c r="E35" s="10">
        <f>IF(OR(B35="",C35=""),"",IF(OR(WEEKDAY(B35,2)=1,WEEKDAY(B35,2)=5),"D",IF(AND(C35&gt;=TIME(15,30,0),C35&lt;TIME(16,30,0)),"C",IF(AND(AND(WEEKDAY(B35,2)&gt;=2,WEEKDAY(B35,2)&lt;=4),C35&gt;=TIME(16,35,0),C35&lt;TIME(17,0,0)),"A1",IF(AND(AND(WEEKDAY(B35,2)&gt;=2,WEEKDAY(B35,2)&lt;=4),C35&gt;=TIME(17,0,0),C35&lt;TIME(18,0,0)),"A2",IF(AND(AND(WEEKDAY(B35,2)&gt;=2,WEEKDAY(B35,2)&lt;=4),C35&gt;=TIME(18,0,0),C35&lt;TIME(19,0,0)),"A3",IF(AND(AND(WEEKDAY(B35,2)&gt;=2,WEEKDAY(B35,2)&lt;=4),C35&gt;=TIME(22,0,0),C35&lt;TIME(22,45,0)),"B","Other")))))))</f>
        <v/>
      </c>
      <c r="F35" s="11" t="n"/>
      <c r="G35" s="11" t="n"/>
      <c r="H35" s="11" t="n"/>
      <c r="I35" s="11" t="n"/>
      <c r="J35" s="12" t="n"/>
      <c r="K35" s="12" t="n"/>
      <c r="L35" s="12" t="n"/>
      <c r="M35" s="12" t="n"/>
      <c r="N35" s="11" t="n"/>
      <c r="O35" s="11" t="n"/>
      <c r="P35" s="13">
        <f>IF(N35="","",IF(N35="SL",-1,K35/J35))</f>
        <v/>
      </c>
      <c r="Q35" s="13">
        <f>IF(N35="","",IF(OR(N35="SL",N35="TP0 only"),-1,L35/J35))</f>
        <v/>
      </c>
      <c r="R35" s="13">
        <f>IF(N35="","",IF(N35="TP2",M35/J35,-1))</f>
        <v/>
      </c>
      <c r="S35" s="13">
        <f>IF(N35="","",IF(N35="SL",-1,IF(N35="TP0 only",0.5*K35/J35,0.5*(K35+L35)/J35)))</f>
        <v/>
      </c>
      <c r="T35" s="13">
        <f>IF(N35="","",IF(N35="SL",-1,IF(N35="TP0 only",0.5*K35/J35-0.5,0.5*(K35+L35)/J35)))</f>
        <v/>
      </c>
      <c r="U35" s="14">
        <f>IF(P35="","",P35*Config!$B$6)</f>
        <v/>
      </c>
      <c r="V35" s="14">
        <f>IF(Q35="","",Q35*Config!$B$6)</f>
        <v/>
      </c>
      <c r="W35" s="14">
        <f>IF(R35="","",R35*Config!$B$6)</f>
        <v/>
      </c>
      <c r="X35" s="14">
        <f>IF(S35="","",S35*Config!$B$6)</f>
        <v/>
      </c>
      <c r="Y35" s="14">
        <f>IF(T35="","",T35*Config!$B$6)</f>
        <v/>
      </c>
      <c r="Z35" s="14">
        <f>IF(U35="","",Config!$B$4 + SUM($U$2:U35))</f>
        <v/>
      </c>
      <c r="AA35" s="14">
        <f>IF(V35="","",Config!$B$4 + SUM($V$2:V35))</f>
        <v/>
      </c>
      <c r="AB35" s="14">
        <f>IF(W35="","",Config!$B$4 + SUM($W$2:W35))</f>
        <v/>
      </c>
      <c r="AC35" s="14">
        <f>IF(X35="","",Config!$B$4 + SUM($X$2:X35))</f>
        <v/>
      </c>
      <c r="AD35" s="14">
        <f>IF(Y35="","",Config!$B$4 + SUM($Y$2:Y35))</f>
        <v/>
      </c>
      <c r="AE35" s="15">
        <f>IF(P35="","",IF(P35&gt;0,1,0))</f>
        <v/>
      </c>
      <c r="AF35" s="15">
        <f>IF(Q35="","",IF(Q35&gt;0,1,0))</f>
        <v/>
      </c>
      <c r="AG35" s="15">
        <f>IF(R35="","",IF(R35&gt;0,1,0))</f>
        <v/>
      </c>
      <c r="AH35" s="15">
        <f>IF(S35="","",IF(S35&gt;0,1,0))</f>
        <v/>
      </c>
      <c r="AI35" s="15">
        <f>IF(T35="","",IF(T35&gt;0,1,0))</f>
        <v/>
      </c>
      <c r="AJ35" s="16">
        <f>IF(Z35="","",IF(AJ34="",Z35,MAX(AJ34,Z35)))</f>
        <v/>
      </c>
      <c r="AK35" s="16">
        <f>IF(AA35="","",IF(AK34="",AA35,MAX(AK34,AA35)))</f>
        <v/>
      </c>
      <c r="AL35" s="16">
        <f>IF(AB35="","",IF(AL34="",AB35,MAX(AL34,AB35)))</f>
        <v/>
      </c>
      <c r="AM35" s="16">
        <f>IF(AC35="","",IF(AM34="",AC35,MAX(AM34,AC35)))</f>
        <v/>
      </c>
      <c r="AN35" s="16">
        <f>IF(AD35="","",IF(AN34="",AD35,MAX(AN34,AD35)))</f>
        <v/>
      </c>
      <c r="AO35" s="16">
        <f>IF(Z35="","",AJ35-Z35)</f>
        <v/>
      </c>
      <c r="AP35" s="16">
        <f>IF(AA35="","",AK35-AA35)</f>
        <v/>
      </c>
      <c r="AQ35" s="16">
        <f>IF(AB35="","",AL35-AB35)</f>
        <v/>
      </c>
      <c r="AR35" s="16">
        <f>IF(AC35="","",AM35-AC35)</f>
        <v/>
      </c>
      <c r="AS35" s="16">
        <f>IF(AD35="","",AN35-AD35)</f>
        <v/>
      </c>
    </row>
    <row r="36">
      <c r="A36">
        <f>ROW()-1</f>
        <v/>
      </c>
      <c r="B36" s="8" t="n"/>
      <c r="C36" s="11" t="n"/>
      <c r="D36" s="10">
        <f>IF(B36="","",CHOOSE(WEEKDAY(B36,2),"Lu","Ma","Mi","Jo","Vi","Sa","Du"))</f>
        <v/>
      </c>
      <c r="E36" s="10">
        <f>IF(OR(B36="",C36=""),"",IF(OR(WEEKDAY(B36,2)=1,WEEKDAY(B36,2)=5),"D",IF(AND(C36&gt;=TIME(15,30,0),C36&lt;TIME(16,30,0)),"C",IF(AND(AND(WEEKDAY(B36,2)&gt;=2,WEEKDAY(B36,2)&lt;=4),C36&gt;=TIME(16,35,0),C36&lt;TIME(17,0,0)),"A1",IF(AND(AND(WEEKDAY(B36,2)&gt;=2,WEEKDAY(B36,2)&lt;=4),C36&gt;=TIME(17,0,0),C36&lt;TIME(18,0,0)),"A2",IF(AND(AND(WEEKDAY(B36,2)&gt;=2,WEEKDAY(B36,2)&lt;=4),C36&gt;=TIME(18,0,0),C36&lt;TIME(19,0,0)),"A3",IF(AND(AND(WEEKDAY(B36,2)&gt;=2,WEEKDAY(B36,2)&lt;=4),C36&gt;=TIME(22,0,0),C36&lt;TIME(22,45,0)),"B","Other")))))))</f>
        <v/>
      </c>
      <c r="F36" s="11" t="n"/>
      <c r="G36" s="11" t="n"/>
      <c r="H36" s="11" t="n"/>
      <c r="I36" s="11" t="n"/>
      <c r="J36" s="12" t="n"/>
      <c r="K36" s="12" t="n"/>
      <c r="L36" s="12" t="n"/>
      <c r="M36" s="12" t="n"/>
      <c r="N36" s="11" t="n"/>
      <c r="O36" s="11" t="n"/>
      <c r="P36" s="13">
        <f>IF(N36="","",IF(N36="SL",-1,K36/J36))</f>
        <v/>
      </c>
      <c r="Q36" s="13">
        <f>IF(N36="","",IF(OR(N36="SL",N36="TP0 only"),-1,L36/J36))</f>
        <v/>
      </c>
      <c r="R36" s="13">
        <f>IF(N36="","",IF(N36="TP2",M36/J36,-1))</f>
        <v/>
      </c>
      <c r="S36" s="13">
        <f>IF(N36="","",IF(N36="SL",-1,IF(N36="TP0 only",0.5*K36/J36,0.5*(K36+L36)/J36)))</f>
        <v/>
      </c>
      <c r="T36" s="13">
        <f>IF(N36="","",IF(N36="SL",-1,IF(N36="TP0 only",0.5*K36/J36-0.5,0.5*(K36+L36)/J36)))</f>
        <v/>
      </c>
      <c r="U36" s="14">
        <f>IF(P36="","",P36*Config!$B$6)</f>
        <v/>
      </c>
      <c r="V36" s="14">
        <f>IF(Q36="","",Q36*Config!$B$6)</f>
        <v/>
      </c>
      <c r="W36" s="14">
        <f>IF(R36="","",R36*Config!$B$6)</f>
        <v/>
      </c>
      <c r="X36" s="14">
        <f>IF(S36="","",S36*Config!$B$6)</f>
        <v/>
      </c>
      <c r="Y36" s="14">
        <f>IF(T36="","",T36*Config!$B$6)</f>
        <v/>
      </c>
      <c r="Z36" s="14">
        <f>IF(U36="","",Config!$B$4 + SUM($U$2:U36))</f>
        <v/>
      </c>
      <c r="AA36" s="14">
        <f>IF(V36="","",Config!$B$4 + SUM($V$2:V36))</f>
        <v/>
      </c>
      <c r="AB36" s="14">
        <f>IF(W36="","",Config!$B$4 + SUM($W$2:W36))</f>
        <v/>
      </c>
      <c r="AC36" s="14">
        <f>IF(X36="","",Config!$B$4 + SUM($X$2:X36))</f>
        <v/>
      </c>
      <c r="AD36" s="14">
        <f>IF(Y36="","",Config!$B$4 + SUM($Y$2:Y36))</f>
        <v/>
      </c>
      <c r="AE36" s="15">
        <f>IF(P36="","",IF(P36&gt;0,1,0))</f>
        <v/>
      </c>
      <c r="AF36" s="15">
        <f>IF(Q36="","",IF(Q36&gt;0,1,0))</f>
        <v/>
      </c>
      <c r="AG36" s="15">
        <f>IF(R36="","",IF(R36&gt;0,1,0))</f>
        <v/>
      </c>
      <c r="AH36" s="15">
        <f>IF(S36="","",IF(S36&gt;0,1,0))</f>
        <v/>
      </c>
      <c r="AI36" s="15">
        <f>IF(T36="","",IF(T36&gt;0,1,0))</f>
        <v/>
      </c>
      <c r="AJ36" s="16">
        <f>IF(Z36="","",IF(AJ35="",Z36,MAX(AJ35,Z36)))</f>
        <v/>
      </c>
      <c r="AK36" s="16">
        <f>IF(AA36="","",IF(AK35="",AA36,MAX(AK35,AA36)))</f>
        <v/>
      </c>
      <c r="AL36" s="16">
        <f>IF(AB36="","",IF(AL35="",AB36,MAX(AL35,AB36)))</f>
        <v/>
      </c>
      <c r="AM36" s="16">
        <f>IF(AC36="","",IF(AM35="",AC36,MAX(AM35,AC36)))</f>
        <v/>
      </c>
      <c r="AN36" s="16">
        <f>IF(AD36="","",IF(AN35="",AD36,MAX(AN35,AD36)))</f>
        <v/>
      </c>
      <c r="AO36" s="16">
        <f>IF(Z36="","",AJ36-Z36)</f>
        <v/>
      </c>
      <c r="AP36" s="16">
        <f>IF(AA36="","",AK36-AA36)</f>
        <v/>
      </c>
      <c r="AQ36" s="16">
        <f>IF(AB36="","",AL36-AB36)</f>
        <v/>
      </c>
      <c r="AR36" s="16">
        <f>IF(AC36="","",AM36-AC36)</f>
        <v/>
      </c>
      <c r="AS36" s="16">
        <f>IF(AD36="","",AN36-AD36)</f>
        <v/>
      </c>
    </row>
    <row r="37">
      <c r="A37">
        <f>ROW()-1</f>
        <v/>
      </c>
      <c r="B37" s="8" t="n"/>
      <c r="C37" s="11" t="n"/>
      <c r="D37" s="10">
        <f>IF(B37="","",CHOOSE(WEEKDAY(B37,2),"Lu","Ma","Mi","Jo","Vi","Sa","Du"))</f>
        <v/>
      </c>
      <c r="E37" s="10">
        <f>IF(OR(B37="",C37=""),"",IF(OR(WEEKDAY(B37,2)=1,WEEKDAY(B37,2)=5),"D",IF(AND(C37&gt;=TIME(15,30,0),C37&lt;TIME(16,30,0)),"C",IF(AND(AND(WEEKDAY(B37,2)&gt;=2,WEEKDAY(B37,2)&lt;=4),C37&gt;=TIME(16,35,0),C37&lt;TIME(17,0,0)),"A1",IF(AND(AND(WEEKDAY(B37,2)&gt;=2,WEEKDAY(B37,2)&lt;=4),C37&gt;=TIME(17,0,0),C37&lt;TIME(18,0,0)),"A2",IF(AND(AND(WEEKDAY(B37,2)&gt;=2,WEEKDAY(B37,2)&lt;=4),C37&gt;=TIME(18,0,0),C37&lt;TIME(19,0,0)),"A3",IF(AND(AND(WEEKDAY(B37,2)&gt;=2,WEEKDAY(B37,2)&lt;=4),C37&gt;=TIME(22,0,0),C37&lt;TIME(22,45,0)),"B","Other")))))))</f>
        <v/>
      </c>
      <c r="F37" s="11" t="n"/>
      <c r="G37" s="11" t="n"/>
      <c r="H37" s="11" t="n"/>
      <c r="I37" s="11" t="n"/>
      <c r="J37" s="12" t="n"/>
      <c r="K37" s="12" t="n"/>
      <c r="L37" s="12" t="n"/>
      <c r="M37" s="12" t="n"/>
      <c r="N37" s="11" t="n"/>
      <c r="O37" s="11" t="n"/>
      <c r="P37" s="13">
        <f>IF(N37="","",IF(N37="SL",-1,K37/J37))</f>
        <v/>
      </c>
      <c r="Q37" s="13">
        <f>IF(N37="","",IF(OR(N37="SL",N37="TP0 only"),-1,L37/J37))</f>
        <v/>
      </c>
      <c r="R37" s="13">
        <f>IF(N37="","",IF(N37="TP2",M37/J37,-1))</f>
        <v/>
      </c>
      <c r="S37" s="13">
        <f>IF(N37="","",IF(N37="SL",-1,IF(N37="TP0 only",0.5*K37/J37,0.5*(K37+L37)/J37)))</f>
        <v/>
      </c>
      <c r="T37" s="13">
        <f>IF(N37="","",IF(N37="SL",-1,IF(N37="TP0 only",0.5*K37/J37-0.5,0.5*(K37+L37)/J37)))</f>
        <v/>
      </c>
      <c r="U37" s="14">
        <f>IF(P37="","",P37*Config!$B$6)</f>
        <v/>
      </c>
      <c r="V37" s="14">
        <f>IF(Q37="","",Q37*Config!$B$6)</f>
        <v/>
      </c>
      <c r="W37" s="14">
        <f>IF(R37="","",R37*Config!$B$6)</f>
        <v/>
      </c>
      <c r="X37" s="14">
        <f>IF(S37="","",S37*Config!$B$6)</f>
        <v/>
      </c>
      <c r="Y37" s="14">
        <f>IF(T37="","",T37*Config!$B$6)</f>
        <v/>
      </c>
      <c r="Z37" s="14">
        <f>IF(U37="","",Config!$B$4 + SUM($U$2:U37))</f>
        <v/>
      </c>
      <c r="AA37" s="14">
        <f>IF(V37="","",Config!$B$4 + SUM($V$2:V37))</f>
        <v/>
      </c>
      <c r="AB37" s="14">
        <f>IF(W37="","",Config!$B$4 + SUM($W$2:W37))</f>
        <v/>
      </c>
      <c r="AC37" s="14">
        <f>IF(X37="","",Config!$B$4 + SUM($X$2:X37))</f>
        <v/>
      </c>
      <c r="AD37" s="14">
        <f>IF(Y37="","",Config!$B$4 + SUM($Y$2:Y37))</f>
        <v/>
      </c>
      <c r="AE37" s="15">
        <f>IF(P37="","",IF(P37&gt;0,1,0))</f>
        <v/>
      </c>
      <c r="AF37" s="15">
        <f>IF(Q37="","",IF(Q37&gt;0,1,0))</f>
        <v/>
      </c>
      <c r="AG37" s="15">
        <f>IF(R37="","",IF(R37&gt;0,1,0))</f>
        <v/>
      </c>
      <c r="AH37" s="15">
        <f>IF(S37="","",IF(S37&gt;0,1,0))</f>
        <v/>
      </c>
      <c r="AI37" s="15">
        <f>IF(T37="","",IF(T37&gt;0,1,0))</f>
        <v/>
      </c>
      <c r="AJ37" s="16">
        <f>IF(Z37="","",IF(AJ36="",Z37,MAX(AJ36,Z37)))</f>
        <v/>
      </c>
      <c r="AK37" s="16">
        <f>IF(AA37="","",IF(AK36="",AA37,MAX(AK36,AA37)))</f>
        <v/>
      </c>
      <c r="AL37" s="16">
        <f>IF(AB37="","",IF(AL36="",AB37,MAX(AL36,AB37)))</f>
        <v/>
      </c>
      <c r="AM37" s="16">
        <f>IF(AC37="","",IF(AM36="",AC37,MAX(AM36,AC37)))</f>
        <v/>
      </c>
      <c r="AN37" s="16">
        <f>IF(AD37="","",IF(AN36="",AD37,MAX(AN36,AD37)))</f>
        <v/>
      </c>
      <c r="AO37" s="16">
        <f>IF(Z37="","",AJ37-Z37)</f>
        <v/>
      </c>
      <c r="AP37" s="16">
        <f>IF(AA37="","",AK37-AA37)</f>
        <v/>
      </c>
      <c r="AQ37" s="16">
        <f>IF(AB37="","",AL37-AB37)</f>
        <v/>
      </c>
      <c r="AR37" s="16">
        <f>IF(AC37="","",AM37-AC37)</f>
        <v/>
      </c>
      <c r="AS37" s="16">
        <f>IF(AD37="","",AN37-AD37)</f>
        <v/>
      </c>
    </row>
    <row r="38">
      <c r="A38">
        <f>ROW()-1</f>
        <v/>
      </c>
      <c r="B38" s="8" t="n"/>
      <c r="C38" s="11" t="n"/>
      <c r="D38" s="10">
        <f>IF(B38="","",CHOOSE(WEEKDAY(B38,2),"Lu","Ma","Mi","Jo","Vi","Sa","Du"))</f>
        <v/>
      </c>
      <c r="E38" s="10">
        <f>IF(OR(B38="",C38=""),"",IF(OR(WEEKDAY(B38,2)=1,WEEKDAY(B38,2)=5),"D",IF(AND(C38&gt;=TIME(15,30,0),C38&lt;TIME(16,30,0)),"C",IF(AND(AND(WEEKDAY(B38,2)&gt;=2,WEEKDAY(B38,2)&lt;=4),C38&gt;=TIME(16,35,0),C38&lt;TIME(17,0,0)),"A1",IF(AND(AND(WEEKDAY(B38,2)&gt;=2,WEEKDAY(B38,2)&lt;=4),C38&gt;=TIME(17,0,0),C38&lt;TIME(18,0,0)),"A2",IF(AND(AND(WEEKDAY(B38,2)&gt;=2,WEEKDAY(B38,2)&lt;=4),C38&gt;=TIME(18,0,0),C38&lt;TIME(19,0,0)),"A3",IF(AND(AND(WEEKDAY(B38,2)&gt;=2,WEEKDAY(B38,2)&lt;=4),C38&gt;=TIME(22,0,0),C38&lt;TIME(22,45,0)),"B","Other")))))))</f>
        <v/>
      </c>
      <c r="F38" s="11" t="n"/>
      <c r="G38" s="11" t="n"/>
      <c r="H38" s="11" t="n"/>
      <c r="I38" s="11" t="n"/>
      <c r="J38" s="12" t="n"/>
      <c r="K38" s="12" t="n"/>
      <c r="L38" s="12" t="n"/>
      <c r="M38" s="12" t="n"/>
      <c r="N38" s="11" t="n"/>
      <c r="O38" s="11" t="n"/>
      <c r="P38" s="13">
        <f>IF(N38="","",IF(N38="SL",-1,K38/J38))</f>
        <v/>
      </c>
      <c r="Q38" s="13">
        <f>IF(N38="","",IF(OR(N38="SL",N38="TP0 only"),-1,L38/J38))</f>
        <v/>
      </c>
      <c r="R38" s="13">
        <f>IF(N38="","",IF(N38="TP2",M38/J38,-1))</f>
        <v/>
      </c>
      <c r="S38" s="13">
        <f>IF(N38="","",IF(N38="SL",-1,IF(N38="TP0 only",0.5*K38/J38,0.5*(K38+L38)/J38)))</f>
        <v/>
      </c>
      <c r="T38" s="13">
        <f>IF(N38="","",IF(N38="SL",-1,IF(N38="TP0 only",0.5*K38/J38-0.5,0.5*(K38+L38)/J38)))</f>
        <v/>
      </c>
      <c r="U38" s="14">
        <f>IF(P38="","",P38*Config!$B$6)</f>
        <v/>
      </c>
      <c r="V38" s="14">
        <f>IF(Q38="","",Q38*Config!$B$6)</f>
        <v/>
      </c>
      <c r="W38" s="14">
        <f>IF(R38="","",R38*Config!$B$6)</f>
        <v/>
      </c>
      <c r="X38" s="14">
        <f>IF(S38="","",S38*Config!$B$6)</f>
        <v/>
      </c>
      <c r="Y38" s="14">
        <f>IF(T38="","",T38*Config!$B$6)</f>
        <v/>
      </c>
      <c r="Z38" s="14">
        <f>IF(U38="","",Config!$B$4 + SUM($U$2:U38))</f>
        <v/>
      </c>
      <c r="AA38" s="14">
        <f>IF(V38="","",Config!$B$4 + SUM($V$2:V38))</f>
        <v/>
      </c>
      <c r="AB38" s="14">
        <f>IF(W38="","",Config!$B$4 + SUM($W$2:W38))</f>
        <v/>
      </c>
      <c r="AC38" s="14">
        <f>IF(X38="","",Config!$B$4 + SUM($X$2:X38))</f>
        <v/>
      </c>
      <c r="AD38" s="14">
        <f>IF(Y38="","",Config!$B$4 + SUM($Y$2:Y38))</f>
        <v/>
      </c>
      <c r="AE38" s="15">
        <f>IF(P38="","",IF(P38&gt;0,1,0))</f>
        <v/>
      </c>
      <c r="AF38" s="15">
        <f>IF(Q38="","",IF(Q38&gt;0,1,0))</f>
        <v/>
      </c>
      <c r="AG38" s="15">
        <f>IF(R38="","",IF(R38&gt;0,1,0))</f>
        <v/>
      </c>
      <c r="AH38" s="15">
        <f>IF(S38="","",IF(S38&gt;0,1,0))</f>
        <v/>
      </c>
      <c r="AI38" s="15">
        <f>IF(T38="","",IF(T38&gt;0,1,0))</f>
        <v/>
      </c>
      <c r="AJ38" s="16">
        <f>IF(Z38="","",IF(AJ37="",Z38,MAX(AJ37,Z38)))</f>
        <v/>
      </c>
      <c r="AK38" s="16">
        <f>IF(AA38="","",IF(AK37="",AA38,MAX(AK37,AA38)))</f>
        <v/>
      </c>
      <c r="AL38" s="16">
        <f>IF(AB38="","",IF(AL37="",AB38,MAX(AL37,AB38)))</f>
        <v/>
      </c>
      <c r="AM38" s="16">
        <f>IF(AC38="","",IF(AM37="",AC38,MAX(AM37,AC38)))</f>
        <v/>
      </c>
      <c r="AN38" s="16">
        <f>IF(AD38="","",IF(AN37="",AD38,MAX(AN37,AD38)))</f>
        <v/>
      </c>
      <c r="AO38" s="16">
        <f>IF(Z38="","",AJ38-Z38)</f>
        <v/>
      </c>
      <c r="AP38" s="16">
        <f>IF(AA38="","",AK38-AA38)</f>
        <v/>
      </c>
      <c r="AQ38" s="16">
        <f>IF(AB38="","",AL38-AB38)</f>
        <v/>
      </c>
      <c r="AR38" s="16">
        <f>IF(AC38="","",AM38-AC38)</f>
        <v/>
      </c>
      <c r="AS38" s="16">
        <f>IF(AD38="","",AN38-AD38)</f>
        <v/>
      </c>
    </row>
    <row r="39">
      <c r="A39">
        <f>ROW()-1</f>
        <v/>
      </c>
      <c r="B39" s="8" t="n"/>
      <c r="C39" s="11" t="n"/>
      <c r="D39" s="10">
        <f>IF(B39="","",CHOOSE(WEEKDAY(B39,2),"Lu","Ma","Mi","Jo","Vi","Sa","Du"))</f>
        <v/>
      </c>
      <c r="E39" s="10">
        <f>IF(OR(B39="",C39=""),"",IF(OR(WEEKDAY(B39,2)=1,WEEKDAY(B39,2)=5),"D",IF(AND(C39&gt;=TIME(15,30,0),C39&lt;TIME(16,30,0)),"C",IF(AND(AND(WEEKDAY(B39,2)&gt;=2,WEEKDAY(B39,2)&lt;=4),C39&gt;=TIME(16,35,0),C39&lt;TIME(17,0,0)),"A1",IF(AND(AND(WEEKDAY(B39,2)&gt;=2,WEEKDAY(B39,2)&lt;=4),C39&gt;=TIME(17,0,0),C39&lt;TIME(18,0,0)),"A2",IF(AND(AND(WEEKDAY(B39,2)&gt;=2,WEEKDAY(B39,2)&lt;=4),C39&gt;=TIME(18,0,0),C39&lt;TIME(19,0,0)),"A3",IF(AND(AND(WEEKDAY(B39,2)&gt;=2,WEEKDAY(B39,2)&lt;=4),C39&gt;=TIME(22,0,0),C39&lt;TIME(22,45,0)),"B","Other")))))))</f>
        <v/>
      </c>
      <c r="F39" s="11" t="n"/>
      <c r="G39" s="11" t="n"/>
      <c r="H39" s="11" t="n"/>
      <c r="I39" s="11" t="n"/>
      <c r="J39" s="12" t="n"/>
      <c r="K39" s="12" t="n"/>
      <c r="L39" s="12" t="n"/>
      <c r="M39" s="12" t="n"/>
      <c r="N39" s="11" t="n"/>
      <c r="O39" s="11" t="n"/>
      <c r="P39" s="13">
        <f>IF(N39="","",IF(N39="SL",-1,K39/J39))</f>
        <v/>
      </c>
      <c r="Q39" s="13">
        <f>IF(N39="","",IF(OR(N39="SL",N39="TP0 only"),-1,L39/J39))</f>
        <v/>
      </c>
      <c r="R39" s="13">
        <f>IF(N39="","",IF(N39="TP2",M39/J39,-1))</f>
        <v/>
      </c>
      <c r="S39" s="13">
        <f>IF(N39="","",IF(N39="SL",-1,IF(N39="TP0 only",0.5*K39/J39,0.5*(K39+L39)/J39)))</f>
        <v/>
      </c>
      <c r="T39" s="13">
        <f>IF(N39="","",IF(N39="SL",-1,IF(N39="TP0 only",0.5*K39/J39-0.5,0.5*(K39+L39)/J39)))</f>
        <v/>
      </c>
      <c r="U39" s="14">
        <f>IF(P39="","",P39*Config!$B$6)</f>
        <v/>
      </c>
      <c r="V39" s="14">
        <f>IF(Q39="","",Q39*Config!$B$6)</f>
        <v/>
      </c>
      <c r="W39" s="14">
        <f>IF(R39="","",R39*Config!$B$6)</f>
        <v/>
      </c>
      <c r="X39" s="14">
        <f>IF(S39="","",S39*Config!$B$6)</f>
        <v/>
      </c>
      <c r="Y39" s="14">
        <f>IF(T39="","",T39*Config!$B$6)</f>
        <v/>
      </c>
      <c r="Z39" s="14">
        <f>IF(U39="","",Config!$B$4 + SUM($U$2:U39))</f>
        <v/>
      </c>
      <c r="AA39" s="14">
        <f>IF(V39="","",Config!$B$4 + SUM($V$2:V39))</f>
        <v/>
      </c>
      <c r="AB39" s="14">
        <f>IF(W39="","",Config!$B$4 + SUM($W$2:W39))</f>
        <v/>
      </c>
      <c r="AC39" s="14">
        <f>IF(X39="","",Config!$B$4 + SUM($X$2:X39))</f>
        <v/>
      </c>
      <c r="AD39" s="14">
        <f>IF(Y39="","",Config!$B$4 + SUM($Y$2:Y39))</f>
        <v/>
      </c>
      <c r="AE39" s="15">
        <f>IF(P39="","",IF(P39&gt;0,1,0))</f>
        <v/>
      </c>
      <c r="AF39" s="15">
        <f>IF(Q39="","",IF(Q39&gt;0,1,0))</f>
        <v/>
      </c>
      <c r="AG39" s="15">
        <f>IF(R39="","",IF(R39&gt;0,1,0))</f>
        <v/>
      </c>
      <c r="AH39" s="15">
        <f>IF(S39="","",IF(S39&gt;0,1,0))</f>
        <v/>
      </c>
      <c r="AI39" s="15">
        <f>IF(T39="","",IF(T39&gt;0,1,0))</f>
        <v/>
      </c>
      <c r="AJ39" s="16">
        <f>IF(Z39="","",IF(AJ38="",Z39,MAX(AJ38,Z39)))</f>
        <v/>
      </c>
      <c r="AK39" s="16">
        <f>IF(AA39="","",IF(AK38="",AA39,MAX(AK38,AA39)))</f>
        <v/>
      </c>
      <c r="AL39" s="16">
        <f>IF(AB39="","",IF(AL38="",AB39,MAX(AL38,AB39)))</f>
        <v/>
      </c>
      <c r="AM39" s="16">
        <f>IF(AC39="","",IF(AM38="",AC39,MAX(AM38,AC39)))</f>
        <v/>
      </c>
      <c r="AN39" s="16">
        <f>IF(AD39="","",IF(AN38="",AD39,MAX(AN38,AD39)))</f>
        <v/>
      </c>
      <c r="AO39" s="16">
        <f>IF(Z39="","",AJ39-Z39)</f>
        <v/>
      </c>
      <c r="AP39" s="16">
        <f>IF(AA39="","",AK39-AA39)</f>
        <v/>
      </c>
      <c r="AQ39" s="16">
        <f>IF(AB39="","",AL39-AB39)</f>
        <v/>
      </c>
      <c r="AR39" s="16">
        <f>IF(AC39="","",AM39-AC39)</f>
        <v/>
      </c>
      <c r="AS39" s="16">
        <f>IF(AD39="","",AN39-AD39)</f>
        <v/>
      </c>
    </row>
    <row r="40">
      <c r="A40">
        <f>ROW()-1</f>
        <v/>
      </c>
      <c r="B40" s="8" t="n"/>
      <c r="C40" s="11" t="n"/>
      <c r="D40" s="10">
        <f>IF(B40="","",CHOOSE(WEEKDAY(B40,2),"Lu","Ma","Mi","Jo","Vi","Sa","Du"))</f>
        <v/>
      </c>
      <c r="E40" s="10">
        <f>IF(OR(B40="",C40=""),"",IF(OR(WEEKDAY(B40,2)=1,WEEKDAY(B40,2)=5),"D",IF(AND(C40&gt;=TIME(15,30,0),C40&lt;TIME(16,30,0)),"C",IF(AND(AND(WEEKDAY(B40,2)&gt;=2,WEEKDAY(B40,2)&lt;=4),C40&gt;=TIME(16,35,0),C40&lt;TIME(17,0,0)),"A1",IF(AND(AND(WEEKDAY(B40,2)&gt;=2,WEEKDAY(B40,2)&lt;=4),C40&gt;=TIME(17,0,0),C40&lt;TIME(18,0,0)),"A2",IF(AND(AND(WEEKDAY(B40,2)&gt;=2,WEEKDAY(B40,2)&lt;=4),C40&gt;=TIME(18,0,0),C40&lt;TIME(19,0,0)),"A3",IF(AND(AND(WEEKDAY(B40,2)&gt;=2,WEEKDAY(B40,2)&lt;=4),C40&gt;=TIME(22,0,0),C40&lt;TIME(22,45,0)),"B","Other")))))))</f>
        <v/>
      </c>
      <c r="F40" s="11" t="n"/>
      <c r="G40" s="11" t="n"/>
      <c r="H40" s="11" t="n"/>
      <c r="I40" s="11" t="n"/>
      <c r="J40" s="12" t="n"/>
      <c r="K40" s="12" t="n"/>
      <c r="L40" s="12" t="n"/>
      <c r="M40" s="12" t="n"/>
      <c r="N40" s="11" t="n"/>
      <c r="O40" s="11" t="n"/>
      <c r="P40" s="13">
        <f>IF(N40="","",IF(N40="SL",-1,K40/J40))</f>
        <v/>
      </c>
      <c r="Q40" s="13">
        <f>IF(N40="","",IF(OR(N40="SL",N40="TP0 only"),-1,L40/J40))</f>
        <v/>
      </c>
      <c r="R40" s="13">
        <f>IF(N40="","",IF(N40="TP2",M40/J40,-1))</f>
        <v/>
      </c>
      <c r="S40" s="13">
        <f>IF(N40="","",IF(N40="SL",-1,IF(N40="TP0 only",0.5*K40/J40,0.5*(K40+L40)/J40)))</f>
        <v/>
      </c>
      <c r="T40" s="13">
        <f>IF(N40="","",IF(N40="SL",-1,IF(N40="TP0 only",0.5*K40/J40-0.5,0.5*(K40+L40)/J40)))</f>
        <v/>
      </c>
      <c r="U40" s="14">
        <f>IF(P40="","",P40*Config!$B$6)</f>
        <v/>
      </c>
      <c r="V40" s="14">
        <f>IF(Q40="","",Q40*Config!$B$6)</f>
        <v/>
      </c>
      <c r="W40" s="14">
        <f>IF(R40="","",R40*Config!$B$6)</f>
        <v/>
      </c>
      <c r="X40" s="14">
        <f>IF(S40="","",S40*Config!$B$6)</f>
        <v/>
      </c>
      <c r="Y40" s="14">
        <f>IF(T40="","",T40*Config!$B$6)</f>
        <v/>
      </c>
      <c r="Z40" s="14">
        <f>IF(U40="","",Config!$B$4 + SUM($U$2:U40))</f>
        <v/>
      </c>
      <c r="AA40" s="14">
        <f>IF(V40="","",Config!$B$4 + SUM($V$2:V40))</f>
        <v/>
      </c>
      <c r="AB40" s="14">
        <f>IF(W40="","",Config!$B$4 + SUM($W$2:W40))</f>
        <v/>
      </c>
      <c r="AC40" s="14">
        <f>IF(X40="","",Config!$B$4 + SUM($X$2:X40))</f>
        <v/>
      </c>
      <c r="AD40" s="14">
        <f>IF(Y40="","",Config!$B$4 + SUM($Y$2:Y40))</f>
        <v/>
      </c>
      <c r="AE40" s="15">
        <f>IF(P40="","",IF(P40&gt;0,1,0))</f>
        <v/>
      </c>
      <c r="AF40" s="15">
        <f>IF(Q40="","",IF(Q40&gt;0,1,0))</f>
        <v/>
      </c>
      <c r="AG40" s="15">
        <f>IF(R40="","",IF(R40&gt;0,1,0))</f>
        <v/>
      </c>
      <c r="AH40" s="15">
        <f>IF(S40="","",IF(S40&gt;0,1,0))</f>
        <v/>
      </c>
      <c r="AI40" s="15">
        <f>IF(T40="","",IF(T40&gt;0,1,0))</f>
        <v/>
      </c>
      <c r="AJ40" s="16">
        <f>IF(Z40="","",IF(AJ39="",Z40,MAX(AJ39,Z40)))</f>
        <v/>
      </c>
      <c r="AK40" s="16">
        <f>IF(AA40="","",IF(AK39="",AA40,MAX(AK39,AA40)))</f>
        <v/>
      </c>
      <c r="AL40" s="16">
        <f>IF(AB40="","",IF(AL39="",AB40,MAX(AL39,AB40)))</f>
        <v/>
      </c>
      <c r="AM40" s="16">
        <f>IF(AC40="","",IF(AM39="",AC40,MAX(AM39,AC40)))</f>
        <v/>
      </c>
      <c r="AN40" s="16">
        <f>IF(AD40="","",IF(AN39="",AD40,MAX(AN39,AD40)))</f>
        <v/>
      </c>
      <c r="AO40" s="16">
        <f>IF(Z40="","",AJ40-Z40)</f>
        <v/>
      </c>
      <c r="AP40" s="16">
        <f>IF(AA40="","",AK40-AA40)</f>
        <v/>
      </c>
      <c r="AQ40" s="16">
        <f>IF(AB40="","",AL40-AB40)</f>
        <v/>
      </c>
      <c r="AR40" s="16">
        <f>IF(AC40="","",AM40-AC40)</f>
        <v/>
      </c>
      <c r="AS40" s="16">
        <f>IF(AD40="","",AN40-AD40)</f>
        <v/>
      </c>
    </row>
    <row r="41">
      <c r="A41">
        <f>ROW()-1</f>
        <v/>
      </c>
      <c r="B41" s="8" t="n"/>
      <c r="C41" s="11" t="n"/>
      <c r="D41" s="10">
        <f>IF(B41="","",CHOOSE(WEEKDAY(B41,2),"Lu","Ma","Mi","Jo","Vi","Sa","Du"))</f>
        <v/>
      </c>
      <c r="E41" s="10">
        <f>IF(OR(B41="",C41=""),"",IF(OR(WEEKDAY(B41,2)=1,WEEKDAY(B41,2)=5),"D",IF(AND(C41&gt;=TIME(15,30,0),C41&lt;TIME(16,30,0)),"C",IF(AND(AND(WEEKDAY(B41,2)&gt;=2,WEEKDAY(B41,2)&lt;=4),C41&gt;=TIME(16,35,0),C41&lt;TIME(17,0,0)),"A1",IF(AND(AND(WEEKDAY(B41,2)&gt;=2,WEEKDAY(B41,2)&lt;=4),C41&gt;=TIME(17,0,0),C41&lt;TIME(18,0,0)),"A2",IF(AND(AND(WEEKDAY(B41,2)&gt;=2,WEEKDAY(B41,2)&lt;=4),C41&gt;=TIME(18,0,0),C41&lt;TIME(19,0,0)),"A3",IF(AND(AND(WEEKDAY(B41,2)&gt;=2,WEEKDAY(B41,2)&lt;=4),C41&gt;=TIME(22,0,0),C41&lt;TIME(22,45,0)),"B","Other")))))))</f>
        <v/>
      </c>
      <c r="F41" s="11" t="n"/>
      <c r="G41" s="11" t="n"/>
      <c r="H41" s="11" t="n"/>
      <c r="I41" s="11" t="n"/>
      <c r="J41" s="12" t="n"/>
      <c r="K41" s="12" t="n"/>
      <c r="L41" s="12" t="n"/>
      <c r="M41" s="12" t="n"/>
      <c r="N41" s="11" t="n"/>
      <c r="O41" s="11" t="n"/>
      <c r="P41" s="13">
        <f>IF(N41="","",IF(N41="SL",-1,K41/J41))</f>
        <v/>
      </c>
      <c r="Q41" s="13">
        <f>IF(N41="","",IF(OR(N41="SL",N41="TP0 only"),-1,L41/J41))</f>
        <v/>
      </c>
      <c r="R41" s="13">
        <f>IF(N41="","",IF(N41="TP2",M41/J41,-1))</f>
        <v/>
      </c>
      <c r="S41" s="13">
        <f>IF(N41="","",IF(N41="SL",-1,IF(N41="TP0 only",0.5*K41/J41,0.5*(K41+L41)/J41)))</f>
        <v/>
      </c>
      <c r="T41" s="13">
        <f>IF(N41="","",IF(N41="SL",-1,IF(N41="TP0 only",0.5*K41/J41-0.5,0.5*(K41+L41)/J41)))</f>
        <v/>
      </c>
      <c r="U41" s="14">
        <f>IF(P41="","",P41*Config!$B$6)</f>
        <v/>
      </c>
      <c r="V41" s="14">
        <f>IF(Q41="","",Q41*Config!$B$6)</f>
        <v/>
      </c>
      <c r="W41" s="14">
        <f>IF(R41="","",R41*Config!$B$6)</f>
        <v/>
      </c>
      <c r="X41" s="14">
        <f>IF(S41="","",S41*Config!$B$6)</f>
        <v/>
      </c>
      <c r="Y41" s="14">
        <f>IF(T41="","",T41*Config!$B$6)</f>
        <v/>
      </c>
      <c r="Z41" s="14">
        <f>IF(U41="","",Config!$B$4 + SUM($U$2:U41))</f>
        <v/>
      </c>
      <c r="AA41" s="14">
        <f>IF(V41="","",Config!$B$4 + SUM($V$2:V41))</f>
        <v/>
      </c>
      <c r="AB41" s="14">
        <f>IF(W41="","",Config!$B$4 + SUM($W$2:W41))</f>
        <v/>
      </c>
      <c r="AC41" s="14">
        <f>IF(X41="","",Config!$B$4 + SUM($X$2:X41))</f>
        <v/>
      </c>
      <c r="AD41" s="14">
        <f>IF(Y41="","",Config!$B$4 + SUM($Y$2:Y41))</f>
        <v/>
      </c>
      <c r="AE41" s="15">
        <f>IF(P41="","",IF(P41&gt;0,1,0))</f>
        <v/>
      </c>
      <c r="AF41" s="15">
        <f>IF(Q41="","",IF(Q41&gt;0,1,0))</f>
        <v/>
      </c>
      <c r="AG41" s="15">
        <f>IF(R41="","",IF(R41&gt;0,1,0))</f>
        <v/>
      </c>
      <c r="AH41" s="15">
        <f>IF(S41="","",IF(S41&gt;0,1,0))</f>
        <v/>
      </c>
      <c r="AI41" s="15">
        <f>IF(T41="","",IF(T41&gt;0,1,0))</f>
        <v/>
      </c>
      <c r="AJ41" s="16">
        <f>IF(Z41="","",IF(AJ40="",Z41,MAX(AJ40,Z41)))</f>
        <v/>
      </c>
      <c r="AK41" s="16">
        <f>IF(AA41="","",IF(AK40="",AA41,MAX(AK40,AA41)))</f>
        <v/>
      </c>
      <c r="AL41" s="16">
        <f>IF(AB41="","",IF(AL40="",AB41,MAX(AL40,AB41)))</f>
        <v/>
      </c>
      <c r="AM41" s="16">
        <f>IF(AC41="","",IF(AM40="",AC41,MAX(AM40,AC41)))</f>
        <v/>
      </c>
      <c r="AN41" s="16">
        <f>IF(AD41="","",IF(AN40="",AD41,MAX(AN40,AD41)))</f>
        <v/>
      </c>
      <c r="AO41" s="16">
        <f>IF(Z41="","",AJ41-Z41)</f>
        <v/>
      </c>
      <c r="AP41" s="16">
        <f>IF(AA41="","",AK41-AA41)</f>
        <v/>
      </c>
      <c r="AQ41" s="16">
        <f>IF(AB41="","",AL41-AB41)</f>
        <v/>
      </c>
      <c r="AR41" s="16">
        <f>IF(AC41="","",AM41-AC41)</f>
        <v/>
      </c>
      <c r="AS41" s="16">
        <f>IF(AD41="","",AN41-AD41)</f>
        <v/>
      </c>
    </row>
    <row r="42">
      <c r="A42">
        <f>ROW()-1</f>
        <v/>
      </c>
      <c r="B42" s="8" t="n"/>
      <c r="C42" s="11" t="n"/>
      <c r="D42" s="10">
        <f>IF(B42="","",CHOOSE(WEEKDAY(B42,2),"Lu","Ma","Mi","Jo","Vi","Sa","Du"))</f>
        <v/>
      </c>
      <c r="E42" s="10">
        <f>IF(OR(B42="",C42=""),"",IF(OR(WEEKDAY(B42,2)=1,WEEKDAY(B42,2)=5),"D",IF(AND(C42&gt;=TIME(15,30,0),C42&lt;TIME(16,30,0)),"C",IF(AND(AND(WEEKDAY(B42,2)&gt;=2,WEEKDAY(B42,2)&lt;=4),C42&gt;=TIME(16,35,0),C42&lt;TIME(17,0,0)),"A1",IF(AND(AND(WEEKDAY(B42,2)&gt;=2,WEEKDAY(B42,2)&lt;=4),C42&gt;=TIME(17,0,0),C42&lt;TIME(18,0,0)),"A2",IF(AND(AND(WEEKDAY(B42,2)&gt;=2,WEEKDAY(B42,2)&lt;=4),C42&gt;=TIME(18,0,0),C42&lt;TIME(19,0,0)),"A3",IF(AND(AND(WEEKDAY(B42,2)&gt;=2,WEEKDAY(B42,2)&lt;=4),C42&gt;=TIME(22,0,0),C42&lt;TIME(22,45,0)),"B","Other")))))))</f>
        <v/>
      </c>
      <c r="F42" s="11" t="n"/>
      <c r="G42" s="11" t="n"/>
      <c r="H42" s="11" t="n"/>
      <c r="I42" s="11" t="n"/>
      <c r="J42" s="12" t="n"/>
      <c r="K42" s="12" t="n"/>
      <c r="L42" s="12" t="n"/>
      <c r="M42" s="12" t="n"/>
      <c r="N42" s="11" t="n"/>
      <c r="O42" s="11" t="n"/>
      <c r="P42" s="13">
        <f>IF(N42="","",IF(N42="SL",-1,K42/J42))</f>
        <v/>
      </c>
      <c r="Q42" s="13">
        <f>IF(N42="","",IF(OR(N42="SL",N42="TP0 only"),-1,L42/J42))</f>
        <v/>
      </c>
      <c r="R42" s="13">
        <f>IF(N42="","",IF(N42="TP2",M42/J42,-1))</f>
        <v/>
      </c>
      <c r="S42" s="13">
        <f>IF(N42="","",IF(N42="SL",-1,IF(N42="TP0 only",0.5*K42/J42,0.5*(K42+L42)/J42)))</f>
        <v/>
      </c>
      <c r="T42" s="13">
        <f>IF(N42="","",IF(N42="SL",-1,IF(N42="TP0 only",0.5*K42/J42-0.5,0.5*(K42+L42)/J42)))</f>
        <v/>
      </c>
      <c r="U42" s="14">
        <f>IF(P42="","",P42*Config!$B$6)</f>
        <v/>
      </c>
      <c r="V42" s="14">
        <f>IF(Q42="","",Q42*Config!$B$6)</f>
        <v/>
      </c>
      <c r="W42" s="14">
        <f>IF(R42="","",R42*Config!$B$6)</f>
        <v/>
      </c>
      <c r="X42" s="14">
        <f>IF(S42="","",S42*Config!$B$6)</f>
        <v/>
      </c>
      <c r="Y42" s="14">
        <f>IF(T42="","",T42*Config!$B$6)</f>
        <v/>
      </c>
      <c r="Z42" s="14">
        <f>IF(U42="","",Config!$B$4 + SUM($U$2:U42))</f>
        <v/>
      </c>
      <c r="AA42" s="14">
        <f>IF(V42="","",Config!$B$4 + SUM($V$2:V42))</f>
        <v/>
      </c>
      <c r="AB42" s="14">
        <f>IF(W42="","",Config!$B$4 + SUM($W$2:W42))</f>
        <v/>
      </c>
      <c r="AC42" s="14">
        <f>IF(X42="","",Config!$B$4 + SUM($X$2:X42))</f>
        <v/>
      </c>
      <c r="AD42" s="14">
        <f>IF(Y42="","",Config!$B$4 + SUM($Y$2:Y42))</f>
        <v/>
      </c>
      <c r="AE42" s="15">
        <f>IF(P42="","",IF(P42&gt;0,1,0))</f>
        <v/>
      </c>
      <c r="AF42" s="15">
        <f>IF(Q42="","",IF(Q42&gt;0,1,0))</f>
        <v/>
      </c>
      <c r="AG42" s="15">
        <f>IF(R42="","",IF(R42&gt;0,1,0))</f>
        <v/>
      </c>
      <c r="AH42" s="15">
        <f>IF(S42="","",IF(S42&gt;0,1,0))</f>
        <v/>
      </c>
      <c r="AI42" s="15">
        <f>IF(T42="","",IF(T42&gt;0,1,0))</f>
        <v/>
      </c>
      <c r="AJ42" s="16">
        <f>IF(Z42="","",IF(AJ41="",Z42,MAX(AJ41,Z42)))</f>
        <v/>
      </c>
      <c r="AK42" s="16">
        <f>IF(AA42="","",IF(AK41="",AA42,MAX(AK41,AA42)))</f>
        <v/>
      </c>
      <c r="AL42" s="16">
        <f>IF(AB42="","",IF(AL41="",AB42,MAX(AL41,AB42)))</f>
        <v/>
      </c>
      <c r="AM42" s="16">
        <f>IF(AC42="","",IF(AM41="",AC42,MAX(AM41,AC42)))</f>
        <v/>
      </c>
      <c r="AN42" s="16">
        <f>IF(AD42="","",IF(AN41="",AD42,MAX(AN41,AD42)))</f>
        <v/>
      </c>
      <c r="AO42" s="16">
        <f>IF(Z42="","",AJ42-Z42)</f>
        <v/>
      </c>
      <c r="AP42" s="16">
        <f>IF(AA42="","",AK42-AA42)</f>
        <v/>
      </c>
      <c r="AQ42" s="16">
        <f>IF(AB42="","",AL42-AB42)</f>
        <v/>
      </c>
      <c r="AR42" s="16">
        <f>IF(AC42="","",AM42-AC42)</f>
        <v/>
      </c>
      <c r="AS42" s="16">
        <f>IF(AD42="","",AN42-AD42)</f>
        <v/>
      </c>
    </row>
    <row r="43">
      <c r="A43">
        <f>ROW()-1</f>
        <v/>
      </c>
      <c r="B43" s="8" t="n"/>
      <c r="C43" s="11" t="n"/>
      <c r="D43" s="10">
        <f>IF(B43="","",CHOOSE(WEEKDAY(B43,2),"Lu","Ma","Mi","Jo","Vi","Sa","Du"))</f>
        <v/>
      </c>
      <c r="E43" s="10">
        <f>IF(OR(B43="",C43=""),"",IF(OR(WEEKDAY(B43,2)=1,WEEKDAY(B43,2)=5),"D",IF(AND(C43&gt;=TIME(15,30,0),C43&lt;TIME(16,30,0)),"C",IF(AND(AND(WEEKDAY(B43,2)&gt;=2,WEEKDAY(B43,2)&lt;=4),C43&gt;=TIME(16,35,0),C43&lt;TIME(17,0,0)),"A1",IF(AND(AND(WEEKDAY(B43,2)&gt;=2,WEEKDAY(B43,2)&lt;=4),C43&gt;=TIME(17,0,0),C43&lt;TIME(18,0,0)),"A2",IF(AND(AND(WEEKDAY(B43,2)&gt;=2,WEEKDAY(B43,2)&lt;=4),C43&gt;=TIME(18,0,0),C43&lt;TIME(19,0,0)),"A3",IF(AND(AND(WEEKDAY(B43,2)&gt;=2,WEEKDAY(B43,2)&lt;=4),C43&gt;=TIME(22,0,0),C43&lt;TIME(22,45,0)),"B","Other")))))))</f>
        <v/>
      </c>
      <c r="F43" s="11" t="n"/>
      <c r="G43" s="11" t="n"/>
      <c r="H43" s="11" t="n"/>
      <c r="I43" s="11" t="n"/>
      <c r="J43" s="12" t="n"/>
      <c r="K43" s="12" t="n"/>
      <c r="L43" s="12" t="n"/>
      <c r="M43" s="12" t="n"/>
      <c r="N43" s="11" t="n"/>
      <c r="O43" s="11" t="n"/>
      <c r="P43" s="13">
        <f>IF(N43="","",IF(N43="SL",-1,K43/J43))</f>
        <v/>
      </c>
      <c r="Q43" s="13">
        <f>IF(N43="","",IF(OR(N43="SL",N43="TP0 only"),-1,L43/J43))</f>
        <v/>
      </c>
      <c r="R43" s="13">
        <f>IF(N43="","",IF(N43="TP2",M43/J43,-1))</f>
        <v/>
      </c>
      <c r="S43" s="13">
        <f>IF(N43="","",IF(N43="SL",-1,IF(N43="TP0 only",0.5*K43/J43,0.5*(K43+L43)/J43)))</f>
        <v/>
      </c>
      <c r="T43" s="13">
        <f>IF(N43="","",IF(N43="SL",-1,IF(N43="TP0 only",0.5*K43/J43-0.5,0.5*(K43+L43)/J43)))</f>
        <v/>
      </c>
      <c r="U43" s="14">
        <f>IF(P43="","",P43*Config!$B$6)</f>
        <v/>
      </c>
      <c r="V43" s="14">
        <f>IF(Q43="","",Q43*Config!$B$6)</f>
        <v/>
      </c>
      <c r="W43" s="14">
        <f>IF(R43="","",R43*Config!$B$6)</f>
        <v/>
      </c>
      <c r="X43" s="14">
        <f>IF(S43="","",S43*Config!$B$6)</f>
        <v/>
      </c>
      <c r="Y43" s="14">
        <f>IF(T43="","",T43*Config!$B$6)</f>
        <v/>
      </c>
      <c r="Z43" s="14">
        <f>IF(U43="","",Config!$B$4 + SUM($U$2:U43))</f>
        <v/>
      </c>
      <c r="AA43" s="14">
        <f>IF(V43="","",Config!$B$4 + SUM($V$2:V43))</f>
        <v/>
      </c>
      <c r="AB43" s="14">
        <f>IF(W43="","",Config!$B$4 + SUM($W$2:W43))</f>
        <v/>
      </c>
      <c r="AC43" s="14">
        <f>IF(X43="","",Config!$B$4 + SUM($X$2:X43))</f>
        <v/>
      </c>
      <c r="AD43" s="14">
        <f>IF(Y43="","",Config!$B$4 + SUM($Y$2:Y43))</f>
        <v/>
      </c>
      <c r="AE43" s="15">
        <f>IF(P43="","",IF(P43&gt;0,1,0))</f>
        <v/>
      </c>
      <c r="AF43" s="15">
        <f>IF(Q43="","",IF(Q43&gt;0,1,0))</f>
        <v/>
      </c>
      <c r="AG43" s="15">
        <f>IF(R43="","",IF(R43&gt;0,1,0))</f>
        <v/>
      </c>
      <c r="AH43" s="15">
        <f>IF(S43="","",IF(S43&gt;0,1,0))</f>
        <v/>
      </c>
      <c r="AI43" s="15">
        <f>IF(T43="","",IF(T43&gt;0,1,0))</f>
        <v/>
      </c>
      <c r="AJ43" s="16">
        <f>IF(Z43="","",IF(AJ42="",Z43,MAX(AJ42,Z43)))</f>
        <v/>
      </c>
      <c r="AK43" s="16">
        <f>IF(AA43="","",IF(AK42="",AA43,MAX(AK42,AA43)))</f>
        <v/>
      </c>
      <c r="AL43" s="16">
        <f>IF(AB43="","",IF(AL42="",AB43,MAX(AL42,AB43)))</f>
        <v/>
      </c>
      <c r="AM43" s="16">
        <f>IF(AC43="","",IF(AM42="",AC43,MAX(AM42,AC43)))</f>
        <v/>
      </c>
      <c r="AN43" s="16">
        <f>IF(AD43="","",IF(AN42="",AD43,MAX(AN42,AD43)))</f>
        <v/>
      </c>
      <c r="AO43" s="16">
        <f>IF(Z43="","",AJ43-Z43)</f>
        <v/>
      </c>
      <c r="AP43" s="16">
        <f>IF(AA43="","",AK43-AA43)</f>
        <v/>
      </c>
      <c r="AQ43" s="16">
        <f>IF(AB43="","",AL43-AB43)</f>
        <v/>
      </c>
      <c r="AR43" s="16">
        <f>IF(AC43="","",AM43-AC43)</f>
        <v/>
      </c>
      <c r="AS43" s="16">
        <f>IF(AD43="","",AN43-AD43)</f>
        <v/>
      </c>
    </row>
    <row r="44">
      <c r="A44">
        <f>ROW()-1</f>
        <v/>
      </c>
      <c r="B44" s="8" t="n"/>
      <c r="C44" s="11" t="n"/>
      <c r="D44" s="10">
        <f>IF(B44="","",CHOOSE(WEEKDAY(B44,2),"Lu","Ma","Mi","Jo","Vi","Sa","Du"))</f>
        <v/>
      </c>
      <c r="E44" s="10">
        <f>IF(OR(B44="",C44=""),"",IF(OR(WEEKDAY(B44,2)=1,WEEKDAY(B44,2)=5),"D",IF(AND(C44&gt;=TIME(15,30,0),C44&lt;TIME(16,30,0)),"C",IF(AND(AND(WEEKDAY(B44,2)&gt;=2,WEEKDAY(B44,2)&lt;=4),C44&gt;=TIME(16,35,0),C44&lt;TIME(17,0,0)),"A1",IF(AND(AND(WEEKDAY(B44,2)&gt;=2,WEEKDAY(B44,2)&lt;=4),C44&gt;=TIME(17,0,0),C44&lt;TIME(18,0,0)),"A2",IF(AND(AND(WEEKDAY(B44,2)&gt;=2,WEEKDAY(B44,2)&lt;=4),C44&gt;=TIME(18,0,0),C44&lt;TIME(19,0,0)),"A3",IF(AND(AND(WEEKDAY(B44,2)&gt;=2,WEEKDAY(B44,2)&lt;=4),C44&gt;=TIME(22,0,0),C44&lt;TIME(22,45,0)),"B","Other")))))))</f>
        <v/>
      </c>
      <c r="F44" s="11" t="n"/>
      <c r="G44" s="11" t="n"/>
      <c r="H44" s="11" t="n"/>
      <c r="I44" s="11" t="n"/>
      <c r="J44" s="12" t="n"/>
      <c r="K44" s="12" t="n"/>
      <c r="L44" s="12" t="n"/>
      <c r="M44" s="12" t="n"/>
      <c r="N44" s="11" t="n"/>
      <c r="O44" s="11" t="n"/>
      <c r="P44" s="13">
        <f>IF(N44="","",IF(N44="SL",-1,K44/J44))</f>
        <v/>
      </c>
      <c r="Q44" s="13">
        <f>IF(N44="","",IF(OR(N44="SL",N44="TP0 only"),-1,L44/J44))</f>
        <v/>
      </c>
      <c r="R44" s="13">
        <f>IF(N44="","",IF(N44="TP2",M44/J44,-1))</f>
        <v/>
      </c>
      <c r="S44" s="13">
        <f>IF(N44="","",IF(N44="SL",-1,IF(N44="TP0 only",0.5*K44/J44,0.5*(K44+L44)/J44)))</f>
        <v/>
      </c>
      <c r="T44" s="13">
        <f>IF(N44="","",IF(N44="SL",-1,IF(N44="TP0 only",0.5*K44/J44-0.5,0.5*(K44+L44)/J44)))</f>
        <v/>
      </c>
      <c r="U44" s="14">
        <f>IF(P44="","",P44*Config!$B$6)</f>
        <v/>
      </c>
      <c r="V44" s="14">
        <f>IF(Q44="","",Q44*Config!$B$6)</f>
        <v/>
      </c>
      <c r="W44" s="14">
        <f>IF(R44="","",R44*Config!$B$6)</f>
        <v/>
      </c>
      <c r="X44" s="14">
        <f>IF(S44="","",S44*Config!$B$6)</f>
        <v/>
      </c>
      <c r="Y44" s="14">
        <f>IF(T44="","",T44*Config!$B$6)</f>
        <v/>
      </c>
      <c r="Z44" s="14">
        <f>IF(U44="","",Config!$B$4 + SUM($U$2:U44))</f>
        <v/>
      </c>
      <c r="AA44" s="14">
        <f>IF(V44="","",Config!$B$4 + SUM($V$2:V44))</f>
        <v/>
      </c>
      <c r="AB44" s="14">
        <f>IF(W44="","",Config!$B$4 + SUM($W$2:W44))</f>
        <v/>
      </c>
      <c r="AC44" s="14">
        <f>IF(X44="","",Config!$B$4 + SUM($X$2:X44))</f>
        <v/>
      </c>
      <c r="AD44" s="14">
        <f>IF(Y44="","",Config!$B$4 + SUM($Y$2:Y44))</f>
        <v/>
      </c>
      <c r="AE44" s="15">
        <f>IF(P44="","",IF(P44&gt;0,1,0))</f>
        <v/>
      </c>
      <c r="AF44" s="15">
        <f>IF(Q44="","",IF(Q44&gt;0,1,0))</f>
        <v/>
      </c>
      <c r="AG44" s="15">
        <f>IF(R44="","",IF(R44&gt;0,1,0))</f>
        <v/>
      </c>
      <c r="AH44" s="15">
        <f>IF(S44="","",IF(S44&gt;0,1,0))</f>
        <v/>
      </c>
      <c r="AI44" s="15">
        <f>IF(T44="","",IF(T44&gt;0,1,0))</f>
        <v/>
      </c>
      <c r="AJ44" s="16">
        <f>IF(Z44="","",IF(AJ43="",Z44,MAX(AJ43,Z44)))</f>
        <v/>
      </c>
      <c r="AK44" s="16">
        <f>IF(AA44="","",IF(AK43="",AA44,MAX(AK43,AA44)))</f>
        <v/>
      </c>
      <c r="AL44" s="16">
        <f>IF(AB44="","",IF(AL43="",AB44,MAX(AL43,AB44)))</f>
        <v/>
      </c>
      <c r="AM44" s="16">
        <f>IF(AC44="","",IF(AM43="",AC44,MAX(AM43,AC44)))</f>
        <v/>
      </c>
      <c r="AN44" s="16">
        <f>IF(AD44="","",IF(AN43="",AD44,MAX(AN43,AD44)))</f>
        <v/>
      </c>
      <c r="AO44" s="16">
        <f>IF(Z44="","",AJ44-Z44)</f>
        <v/>
      </c>
      <c r="AP44" s="16">
        <f>IF(AA44="","",AK44-AA44)</f>
        <v/>
      </c>
      <c r="AQ44" s="16">
        <f>IF(AB44="","",AL44-AB44)</f>
        <v/>
      </c>
      <c r="AR44" s="16">
        <f>IF(AC44="","",AM44-AC44)</f>
        <v/>
      </c>
      <c r="AS44" s="16">
        <f>IF(AD44="","",AN44-AD44)</f>
        <v/>
      </c>
    </row>
    <row r="45">
      <c r="A45">
        <f>ROW()-1</f>
        <v/>
      </c>
      <c r="B45" s="8" t="n"/>
      <c r="C45" s="11" t="n"/>
      <c r="D45" s="10">
        <f>IF(B45="","",CHOOSE(WEEKDAY(B45,2),"Lu","Ma","Mi","Jo","Vi","Sa","Du"))</f>
        <v/>
      </c>
      <c r="E45" s="10">
        <f>IF(OR(B45="",C45=""),"",IF(OR(WEEKDAY(B45,2)=1,WEEKDAY(B45,2)=5),"D",IF(AND(C45&gt;=TIME(15,30,0),C45&lt;TIME(16,30,0)),"C",IF(AND(AND(WEEKDAY(B45,2)&gt;=2,WEEKDAY(B45,2)&lt;=4),C45&gt;=TIME(16,35,0),C45&lt;TIME(17,0,0)),"A1",IF(AND(AND(WEEKDAY(B45,2)&gt;=2,WEEKDAY(B45,2)&lt;=4),C45&gt;=TIME(17,0,0),C45&lt;TIME(18,0,0)),"A2",IF(AND(AND(WEEKDAY(B45,2)&gt;=2,WEEKDAY(B45,2)&lt;=4),C45&gt;=TIME(18,0,0),C45&lt;TIME(19,0,0)),"A3",IF(AND(AND(WEEKDAY(B45,2)&gt;=2,WEEKDAY(B45,2)&lt;=4),C45&gt;=TIME(22,0,0),C45&lt;TIME(22,45,0)),"B","Other")))))))</f>
        <v/>
      </c>
      <c r="F45" s="11" t="n"/>
      <c r="G45" s="11" t="n"/>
      <c r="H45" s="11" t="n"/>
      <c r="I45" s="11" t="n"/>
      <c r="J45" s="12" t="n"/>
      <c r="K45" s="12" t="n"/>
      <c r="L45" s="12" t="n"/>
      <c r="M45" s="12" t="n"/>
      <c r="N45" s="11" t="n"/>
      <c r="O45" s="11" t="n"/>
      <c r="P45" s="13">
        <f>IF(N45="","",IF(N45="SL",-1,K45/J45))</f>
        <v/>
      </c>
      <c r="Q45" s="13">
        <f>IF(N45="","",IF(OR(N45="SL",N45="TP0 only"),-1,L45/J45))</f>
        <v/>
      </c>
      <c r="R45" s="13">
        <f>IF(N45="","",IF(N45="TP2",M45/J45,-1))</f>
        <v/>
      </c>
      <c r="S45" s="13">
        <f>IF(N45="","",IF(N45="SL",-1,IF(N45="TP0 only",0.5*K45/J45,0.5*(K45+L45)/J45)))</f>
        <v/>
      </c>
      <c r="T45" s="13">
        <f>IF(N45="","",IF(N45="SL",-1,IF(N45="TP0 only",0.5*K45/J45-0.5,0.5*(K45+L45)/J45)))</f>
        <v/>
      </c>
      <c r="U45" s="14">
        <f>IF(P45="","",P45*Config!$B$6)</f>
        <v/>
      </c>
      <c r="V45" s="14">
        <f>IF(Q45="","",Q45*Config!$B$6)</f>
        <v/>
      </c>
      <c r="W45" s="14">
        <f>IF(R45="","",R45*Config!$B$6)</f>
        <v/>
      </c>
      <c r="X45" s="14">
        <f>IF(S45="","",S45*Config!$B$6)</f>
        <v/>
      </c>
      <c r="Y45" s="14">
        <f>IF(T45="","",T45*Config!$B$6)</f>
        <v/>
      </c>
      <c r="Z45" s="14">
        <f>IF(U45="","",Config!$B$4 + SUM($U$2:U45))</f>
        <v/>
      </c>
      <c r="AA45" s="14">
        <f>IF(V45="","",Config!$B$4 + SUM($V$2:V45))</f>
        <v/>
      </c>
      <c r="AB45" s="14">
        <f>IF(W45="","",Config!$B$4 + SUM($W$2:W45))</f>
        <v/>
      </c>
      <c r="AC45" s="14">
        <f>IF(X45="","",Config!$B$4 + SUM($X$2:X45))</f>
        <v/>
      </c>
      <c r="AD45" s="14">
        <f>IF(Y45="","",Config!$B$4 + SUM($Y$2:Y45))</f>
        <v/>
      </c>
      <c r="AE45" s="15">
        <f>IF(P45="","",IF(P45&gt;0,1,0))</f>
        <v/>
      </c>
      <c r="AF45" s="15">
        <f>IF(Q45="","",IF(Q45&gt;0,1,0))</f>
        <v/>
      </c>
      <c r="AG45" s="15">
        <f>IF(R45="","",IF(R45&gt;0,1,0))</f>
        <v/>
      </c>
      <c r="AH45" s="15">
        <f>IF(S45="","",IF(S45&gt;0,1,0))</f>
        <v/>
      </c>
      <c r="AI45" s="15">
        <f>IF(T45="","",IF(T45&gt;0,1,0))</f>
        <v/>
      </c>
      <c r="AJ45" s="16">
        <f>IF(Z45="","",IF(AJ44="",Z45,MAX(AJ44,Z45)))</f>
        <v/>
      </c>
      <c r="AK45" s="16">
        <f>IF(AA45="","",IF(AK44="",AA45,MAX(AK44,AA45)))</f>
        <v/>
      </c>
      <c r="AL45" s="16">
        <f>IF(AB45="","",IF(AL44="",AB45,MAX(AL44,AB45)))</f>
        <v/>
      </c>
      <c r="AM45" s="16">
        <f>IF(AC45="","",IF(AM44="",AC45,MAX(AM44,AC45)))</f>
        <v/>
      </c>
      <c r="AN45" s="16">
        <f>IF(AD45="","",IF(AN44="",AD45,MAX(AN44,AD45)))</f>
        <v/>
      </c>
      <c r="AO45" s="16">
        <f>IF(Z45="","",AJ45-Z45)</f>
        <v/>
      </c>
      <c r="AP45" s="16">
        <f>IF(AA45="","",AK45-AA45)</f>
        <v/>
      </c>
      <c r="AQ45" s="16">
        <f>IF(AB45="","",AL45-AB45)</f>
        <v/>
      </c>
      <c r="AR45" s="16">
        <f>IF(AC45="","",AM45-AC45)</f>
        <v/>
      </c>
      <c r="AS45" s="16">
        <f>IF(AD45="","",AN45-AD45)</f>
        <v/>
      </c>
    </row>
    <row r="46">
      <c r="A46">
        <f>ROW()-1</f>
        <v/>
      </c>
      <c r="B46" s="8" t="n"/>
      <c r="C46" s="11" t="n"/>
      <c r="D46" s="10">
        <f>IF(B46="","",CHOOSE(WEEKDAY(B46,2),"Lu","Ma","Mi","Jo","Vi","Sa","Du"))</f>
        <v/>
      </c>
      <c r="E46" s="10">
        <f>IF(OR(B46="",C46=""),"",IF(OR(WEEKDAY(B46,2)=1,WEEKDAY(B46,2)=5),"D",IF(AND(C46&gt;=TIME(15,30,0),C46&lt;TIME(16,30,0)),"C",IF(AND(AND(WEEKDAY(B46,2)&gt;=2,WEEKDAY(B46,2)&lt;=4),C46&gt;=TIME(16,35,0),C46&lt;TIME(17,0,0)),"A1",IF(AND(AND(WEEKDAY(B46,2)&gt;=2,WEEKDAY(B46,2)&lt;=4),C46&gt;=TIME(17,0,0),C46&lt;TIME(18,0,0)),"A2",IF(AND(AND(WEEKDAY(B46,2)&gt;=2,WEEKDAY(B46,2)&lt;=4),C46&gt;=TIME(18,0,0),C46&lt;TIME(19,0,0)),"A3",IF(AND(AND(WEEKDAY(B46,2)&gt;=2,WEEKDAY(B46,2)&lt;=4),C46&gt;=TIME(22,0,0),C46&lt;TIME(22,45,0)),"B","Other")))))))</f>
        <v/>
      </c>
      <c r="F46" s="11" t="n"/>
      <c r="G46" s="11" t="n"/>
      <c r="H46" s="11" t="n"/>
      <c r="I46" s="11" t="n"/>
      <c r="J46" s="12" t="n"/>
      <c r="K46" s="12" t="n"/>
      <c r="L46" s="12" t="n"/>
      <c r="M46" s="12" t="n"/>
      <c r="N46" s="11" t="n"/>
      <c r="O46" s="11" t="n"/>
      <c r="P46" s="13">
        <f>IF(N46="","",IF(N46="SL",-1,K46/J46))</f>
        <v/>
      </c>
      <c r="Q46" s="13">
        <f>IF(N46="","",IF(OR(N46="SL",N46="TP0 only"),-1,L46/J46))</f>
        <v/>
      </c>
      <c r="R46" s="13">
        <f>IF(N46="","",IF(N46="TP2",M46/J46,-1))</f>
        <v/>
      </c>
      <c r="S46" s="13">
        <f>IF(N46="","",IF(N46="SL",-1,IF(N46="TP0 only",0.5*K46/J46,0.5*(K46+L46)/J46)))</f>
        <v/>
      </c>
      <c r="T46" s="13">
        <f>IF(N46="","",IF(N46="SL",-1,IF(N46="TP0 only",0.5*K46/J46-0.5,0.5*(K46+L46)/J46)))</f>
        <v/>
      </c>
      <c r="U46" s="14">
        <f>IF(P46="","",P46*Config!$B$6)</f>
        <v/>
      </c>
      <c r="V46" s="14">
        <f>IF(Q46="","",Q46*Config!$B$6)</f>
        <v/>
      </c>
      <c r="W46" s="14">
        <f>IF(R46="","",R46*Config!$B$6)</f>
        <v/>
      </c>
      <c r="X46" s="14">
        <f>IF(S46="","",S46*Config!$B$6)</f>
        <v/>
      </c>
      <c r="Y46" s="14">
        <f>IF(T46="","",T46*Config!$B$6)</f>
        <v/>
      </c>
      <c r="Z46" s="14">
        <f>IF(U46="","",Config!$B$4 + SUM($U$2:U46))</f>
        <v/>
      </c>
      <c r="AA46" s="14">
        <f>IF(V46="","",Config!$B$4 + SUM($V$2:V46))</f>
        <v/>
      </c>
      <c r="AB46" s="14">
        <f>IF(W46="","",Config!$B$4 + SUM($W$2:W46))</f>
        <v/>
      </c>
      <c r="AC46" s="14">
        <f>IF(X46="","",Config!$B$4 + SUM($X$2:X46))</f>
        <v/>
      </c>
      <c r="AD46" s="14">
        <f>IF(Y46="","",Config!$B$4 + SUM($Y$2:Y46))</f>
        <v/>
      </c>
      <c r="AE46" s="15">
        <f>IF(P46="","",IF(P46&gt;0,1,0))</f>
        <v/>
      </c>
      <c r="AF46" s="15">
        <f>IF(Q46="","",IF(Q46&gt;0,1,0))</f>
        <v/>
      </c>
      <c r="AG46" s="15">
        <f>IF(R46="","",IF(R46&gt;0,1,0))</f>
        <v/>
      </c>
      <c r="AH46" s="15">
        <f>IF(S46="","",IF(S46&gt;0,1,0))</f>
        <v/>
      </c>
      <c r="AI46" s="15">
        <f>IF(T46="","",IF(T46&gt;0,1,0))</f>
        <v/>
      </c>
      <c r="AJ46" s="16">
        <f>IF(Z46="","",IF(AJ45="",Z46,MAX(AJ45,Z46)))</f>
        <v/>
      </c>
      <c r="AK46" s="16">
        <f>IF(AA46="","",IF(AK45="",AA46,MAX(AK45,AA46)))</f>
        <v/>
      </c>
      <c r="AL46" s="16">
        <f>IF(AB46="","",IF(AL45="",AB46,MAX(AL45,AB46)))</f>
        <v/>
      </c>
      <c r="AM46" s="16">
        <f>IF(AC46="","",IF(AM45="",AC46,MAX(AM45,AC46)))</f>
        <v/>
      </c>
      <c r="AN46" s="16">
        <f>IF(AD46="","",IF(AN45="",AD46,MAX(AN45,AD46)))</f>
        <v/>
      </c>
      <c r="AO46" s="16">
        <f>IF(Z46="","",AJ46-Z46)</f>
        <v/>
      </c>
      <c r="AP46" s="16">
        <f>IF(AA46="","",AK46-AA46)</f>
        <v/>
      </c>
      <c r="AQ46" s="16">
        <f>IF(AB46="","",AL46-AB46)</f>
        <v/>
      </c>
      <c r="AR46" s="16">
        <f>IF(AC46="","",AM46-AC46)</f>
        <v/>
      </c>
      <c r="AS46" s="16">
        <f>IF(AD46="","",AN46-AD46)</f>
        <v/>
      </c>
    </row>
    <row r="47">
      <c r="A47">
        <f>ROW()-1</f>
        <v/>
      </c>
      <c r="B47" s="8" t="n"/>
      <c r="C47" s="11" t="n"/>
      <c r="D47" s="10">
        <f>IF(B47="","",CHOOSE(WEEKDAY(B47,2),"Lu","Ma","Mi","Jo","Vi","Sa","Du"))</f>
        <v/>
      </c>
      <c r="E47" s="10">
        <f>IF(OR(B47="",C47=""),"",IF(OR(WEEKDAY(B47,2)=1,WEEKDAY(B47,2)=5),"D",IF(AND(C47&gt;=TIME(15,30,0),C47&lt;TIME(16,30,0)),"C",IF(AND(AND(WEEKDAY(B47,2)&gt;=2,WEEKDAY(B47,2)&lt;=4),C47&gt;=TIME(16,35,0),C47&lt;TIME(17,0,0)),"A1",IF(AND(AND(WEEKDAY(B47,2)&gt;=2,WEEKDAY(B47,2)&lt;=4),C47&gt;=TIME(17,0,0),C47&lt;TIME(18,0,0)),"A2",IF(AND(AND(WEEKDAY(B47,2)&gt;=2,WEEKDAY(B47,2)&lt;=4),C47&gt;=TIME(18,0,0),C47&lt;TIME(19,0,0)),"A3",IF(AND(AND(WEEKDAY(B47,2)&gt;=2,WEEKDAY(B47,2)&lt;=4),C47&gt;=TIME(22,0,0),C47&lt;TIME(22,45,0)),"B","Other")))))))</f>
        <v/>
      </c>
      <c r="F47" s="11" t="n"/>
      <c r="G47" s="11" t="n"/>
      <c r="H47" s="11" t="n"/>
      <c r="I47" s="11" t="n"/>
      <c r="J47" s="12" t="n"/>
      <c r="K47" s="12" t="n"/>
      <c r="L47" s="12" t="n"/>
      <c r="M47" s="12" t="n"/>
      <c r="N47" s="11" t="n"/>
      <c r="O47" s="11" t="n"/>
      <c r="P47" s="13">
        <f>IF(N47="","",IF(N47="SL",-1,K47/J47))</f>
        <v/>
      </c>
      <c r="Q47" s="13">
        <f>IF(N47="","",IF(OR(N47="SL",N47="TP0 only"),-1,L47/J47))</f>
        <v/>
      </c>
      <c r="R47" s="13">
        <f>IF(N47="","",IF(N47="TP2",M47/J47,-1))</f>
        <v/>
      </c>
      <c r="S47" s="13">
        <f>IF(N47="","",IF(N47="SL",-1,IF(N47="TP0 only",0.5*K47/J47,0.5*(K47+L47)/J47)))</f>
        <v/>
      </c>
      <c r="T47" s="13">
        <f>IF(N47="","",IF(N47="SL",-1,IF(N47="TP0 only",0.5*K47/J47-0.5,0.5*(K47+L47)/J47)))</f>
        <v/>
      </c>
      <c r="U47" s="14">
        <f>IF(P47="","",P47*Config!$B$6)</f>
        <v/>
      </c>
      <c r="V47" s="14">
        <f>IF(Q47="","",Q47*Config!$B$6)</f>
        <v/>
      </c>
      <c r="W47" s="14">
        <f>IF(R47="","",R47*Config!$B$6)</f>
        <v/>
      </c>
      <c r="X47" s="14">
        <f>IF(S47="","",S47*Config!$B$6)</f>
        <v/>
      </c>
      <c r="Y47" s="14">
        <f>IF(T47="","",T47*Config!$B$6)</f>
        <v/>
      </c>
      <c r="Z47" s="14">
        <f>IF(U47="","",Config!$B$4 + SUM($U$2:U47))</f>
        <v/>
      </c>
      <c r="AA47" s="14">
        <f>IF(V47="","",Config!$B$4 + SUM($V$2:V47))</f>
        <v/>
      </c>
      <c r="AB47" s="14">
        <f>IF(W47="","",Config!$B$4 + SUM($W$2:W47))</f>
        <v/>
      </c>
      <c r="AC47" s="14">
        <f>IF(X47="","",Config!$B$4 + SUM($X$2:X47))</f>
        <v/>
      </c>
      <c r="AD47" s="14">
        <f>IF(Y47="","",Config!$B$4 + SUM($Y$2:Y47))</f>
        <v/>
      </c>
      <c r="AE47" s="15">
        <f>IF(P47="","",IF(P47&gt;0,1,0))</f>
        <v/>
      </c>
      <c r="AF47" s="15">
        <f>IF(Q47="","",IF(Q47&gt;0,1,0))</f>
        <v/>
      </c>
      <c r="AG47" s="15">
        <f>IF(R47="","",IF(R47&gt;0,1,0))</f>
        <v/>
      </c>
      <c r="AH47" s="15">
        <f>IF(S47="","",IF(S47&gt;0,1,0))</f>
        <v/>
      </c>
      <c r="AI47" s="15">
        <f>IF(T47="","",IF(T47&gt;0,1,0))</f>
        <v/>
      </c>
      <c r="AJ47" s="16">
        <f>IF(Z47="","",IF(AJ46="",Z47,MAX(AJ46,Z47)))</f>
        <v/>
      </c>
      <c r="AK47" s="16">
        <f>IF(AA47="","",IF(AK46="",AA47,MAX(AK46,AA47)))</f>
        <v/>
      </c>
      <c r="AL47" s="16">
        <f>IF(AB47="","",IF(AL46="",AB47,MAX(AL46,AB47)))</f>
        <v/>
      </c>
      <c r="AM47" s="16">
        <f>IF(AC47="","",IF(AM46="",AC47,MAX(AM46,AC47)))</f>
        <v/>
      </c>
      <c r="AN47" s="16">
        <f>IF(AD47="","",IF(AN46="",AD47,MAX(AN46,AD47)))</f>
        <v/>
      </c>
      <c r="AO47" s="16">
        <f>IF(Z47="","",AJ47-Z47)</f>
        <v/>
      </c>
      <c r="AP47" s="16">
        <f>IF(AA47="","",AK47-AA47)</f>
        <v/>
      </c>
      <c r="AQ47" s="16">
        <f>IF(AB47="","",AL47-AB47)</f>
        <v/>
      </c>
      <c r="AR47" s="16">
        <f>IF(AC47="","",AM47-AC47)</f>
        <v/>
      </c>
      <c r="AS47" s="16">
        <f>IF(AD47="","",AN47-AD47)</f>
        <v/>
      </c>
    </row>
    <row r="48">
      <c r="A48">
        <f>ROW()-1</f>
        <v/>
      </c>
      <c r="B48" s="8" t="n"/>
      <c r="C48" s="11" t="n"/>
      <c r="D48" s="10">
        <f>IF(B48="","",CHOOSE(WEEKDAY(B48,2),"Lu","Ma","Mi","Jo","Vi","Sa","Du"))</f>
        <v/>
      </c>
      <c r="E48" s="10">
        <f>IF(OR(B48="",C48=""),"",IF(OR(WEEKDAY(B48,2)=1,WEEKDAY(B48,2)=5),"D",IF(AND(C48&gt;=TIME(15,30,0),C48&lt;TIME(16,30,0)),"C",IF(AND(AND(WEEKDAY(B48,2)&gt;=2,WEEKDAY(B48,2)&lt;=4),C48&gt;=TIME(16,35,0),C48&lt;TIME(17,0,0)),"A1",IF(AND(AND(WEEKDAY(B48,2)&gt;=2,WEEKDAY(B48,2)&lt;=4),C48&gt;=TIME(17,0,0),C48&lt;TIME(18,0,0)),"A2",IF(AND(AND(WEEKDAY(B48,2)&gt;=2,WEEKDAY(B48,2)&lt;=4),C48&gt;=TIME(18,0,0),C48&lt;TIME(19,0,0)),"A3",IF(AND(AND(WEEKDAY(B48,2)&gt;=2,WEEKDAY(B48,2)&lt;=4),C48&gt;=TIME(22,0,0),C48&lt;TIME(22,45,0)),"B","Other")))))))</f>
        <v/>
      </c>
      <c r="F48" s="11" t="n"/>
      <c r="G48" s="11" t="n"/>
      <c r="H48" s="11" t="n"/>
      <c r="I48" s="11" t="n"/>
      <c r="J48" s="12" t="n"/>
      <c r="K48" s="12" t="n"/>
      <c r="L48" s="12" t="n"/>
      <c r="M48" s="12" t="n"/>
      <c r="N48" s="11" t="n"/>
      <c r="O48" s="11" t="n"/>
      <c r="P48" s="13">
        <f>IF(N48="","",IF(N48="SL",-1,K48/J48))</f>
        <v/>
      </c>
      <c r="Q48" s="13">
        <f>IF(N48="","",IF(OR(N48="SL",N48="TP0 only"),-1,L48/J48))</f>
        <v/>
      </c>
      <c r="R48" s="13">
        <f>IF(N48="","",IF(N48="TP2",M48/J48,-1))</f>
        <v/>
      </c>
      <c r="S48" s="13">
        <f>IF(N48="","",IF(N48="SL",-1,IF(N48="TP0 only",0.5*K48/J48,0.5*(K48+L48)/J48)))</f>
        <v/>
      </c>
      <c r="T48" s="13">
        <f>IF(N48="","",IF(N48="SL",-1,IF(N48="TP0 only",0.5*K48/J48-0.5,0.5*(K48+L48)/J48)))</f>
        <v/>
      </c>
      <c r="U48" s="14">
        <f>IF(P48="","",P48*Config!$B$6)</f>
        <v/>
      </c>
      <c r="V48" s="14">
        <f>IF(Q48="","",Q48*Config!$B$6)</f>
        <v/>
      </c>
      <c r="W48" s="14">
        <f>IF(R48="","",R48*Config!$B$6)</f>
        <v/>
      </c>
      <c r="X48" s="14">
        <f>IF(S48="","",S48*Config!$B$6)</f>
        <v/>
      </c>
      <c r="Y48" s="14">
        <f>IF(T48="","",T48*Config!$B$6)</f>
        <v/>
      </c>
      <c r="Z48" s="14">
        <f>IF(U48="","",Config!$B$4 + SUM($U$2:U48))</f>
        <v/>
      </c>
      <c r="AA48" s="14">
        <f>IF(V48="","",Config!$B$4 + SUM($V$2:V48))</f>
        <v/>
      </c>
      <c r="AB48" s="14">
        <f>IF(W48="","",Config!$B$4 + SUM($W$2:W48))</f>
        <v/>
      </c>
      <c r="AC48" s="14">
        <f>IF(X48="","",Config!$B$4 + SUM($X$2:X48))</f>
        <v/>
      </c>
      <c r="AD48" s="14">
        <f>IF(Y48="","",Config!$B$4 + SUM($Y$2:Y48))</f>
        <v/>
      </c>
      <c r="AE48" s="15">
        <f>IF(P48="","",IF(P48&gt;0,1,0))</f>
        <v/>
      </c>
      <c r="AF48" s="15">
        <f>IF(Q48="","",IF(Q48&gt;0,1,0))</f>
        <v/>
      </c>
      <c r="AG48" s="15">
        <f>IF(R48="","",IF(R48&gt;0,1,0))</f>
        <v/>
      </c>
      <c r="AH48" s="15">
        <f>IF(S48="","",IF(S48&gt;0,1,0))</f>
        <v/>
      </c>
      <c r="AI48" s="15">
        <f>IF(T48="","",IF(T48&gt;0,1,0))</f>
        <v/>
      </c>
      <c r="AJ48" s="16">
        <f>IF(Z48="","",IF(AJ47="",Z48,MAX(AJ47,Z48)))</f>
        <v/>
      </c>
      <c r="AK48" s="16">
        <f>IF(AA48="","",IF(AK47="",AA48,MAX(AK47,AA48)))</f>
        <v/>
      </c>
      <c r="AL48" s="16">
        <f>IF(AB48="","",IF(AL47="",AB48,MAX(AL47,AB48)))</f>
        <v/>
      </c>
      <c r="AM48" s="16">
        <f>IF(AC48="","",IF(AM47="",AC48,MAX(AM47,AC48)))</f>
        <v/>
      </c>
      <c r="AN48" s="16">
        <f>IF(AD48="","",IF(AN47="",AD48,MAX(AN47,AD48)))</f>
        <v/>
      </c>
      <c r="AO48" s="16">
        <f>IF(Z48="","",AJ48-Z48)</f>
        <v/>
      </c>
      <c r="AP48" s="16">
        <f>IF(AA48="","",AK48-AA48)</f>
        <v/>
      </c>
      <c r="AQ48" s="16">
        <f>IF(AB48="","",AL48-AB48)</f>
        <v/>
      </c>
      <c r="AR48" s="16">
        <f>IF(AC48="","",AM48-AC48)</f>
        <v/>
      </c>
      <c r="AS48" s="16">
        <f>IF(AD48="","",AN48-AD48)</f>
        <v/>
      </c>
    </row>
    <row r="49">
      <c r="A49">
        <f>ROW()-1</f>
        <v/>
      </c>
      <c r="B49" s="8" t="n"/>
      <c r="C49" s="11" t="n"/>
      <c r="D49" s="10">
        <f>IF(B49="","",CHOOSE(WEEKDAY(B49,2),"Lu","Ma","Mi","Jo","Vi","Sa","Du"))</f>
        <v/>
      </c>
      <c r="E49" s="10">
        <f>IF(OR(B49="",C49=""),"",IF(OR(WEEKDAY(B49,2)=1,WEEKDAY(B49,2)=5),"D",IF(AND(C49&gt;=TIME(15,30,0),C49&lt;TIME(16,30,0)),"C",IF(AND(AND(WEEKDAY(B49,2)&gt;=2,WEEKDAY(B49,2)&lt;=4),C49&gt;=TIME(16,35,0),C49&lt;TIME(17,0,0)),"A1",IF(AND(AND(WEEKDAY(B49,2)&gt;=2,WEEKDAY(B49,2)&lt;=4),C49&gt;=TIME(17,0,0),C49&lt;TIME(18,0,0)),"A2",IF(AND(AND(WEEKDAY(B49,2)&gt;=2,WEEKDAY(B49,2)&lt;=4),C49&gt;=TIME(18,0,0),C49&lt;TIME(19,0,0)),"A3",IF(AND(AND(WEEKDAY(B49,2)&gt;=2,WEEKDAY(B49,2)&lt;=4),C49&gt;=TIME(22,0,0),C49&lt;TIME(22,45,0)),"B","Other")))))))</f>
        <v/>
      </c>
      <c r="F49" s="11" t="n"/>
      <c r="G49" s="11" t="n"/>
      <c r="H49" s="11" t="n"/>
      <c r="I49" s="11" t="n"/>
      <c r="J49" s="12" t="n"/>
      <c r="K49" s="12" t="n"/>
      <c r="L49" s="12" t="n"/>
      <c r="M49" s="12" t="n"/>
      <c r="N49" s="11" t="n"/>
      <c r="O49" s="11" t="n"/>
      <c r="P49" s="13">
        <f>IF(N49="","",IF(N49="SL",-1,K49/J49))</f>
        <v/>
      </c>
      <c r="Q49" s="13">
        <f>IF(N49="","",IF(OR(N49="SL",N49="TP0 only"),-1,L49/J49))</f>
        <v/>
      </c>
      <c r="R49" s="13">
        <f>IF(N49="","",IF(N49="TP2",M49/J49,-1))</f>
        <v/>
      </c>
      <c r="S49" s="13">
        <f>IF(N49="","",IF(N49="SL",-1,IF(N49="TP0 only",0.5*K49/J49,0.5*(K49+L49)/J49)))</f>
        <v/>
      </c>
      <c r="T49" s="13">
        <f>IF(N49="","",IF(N49="SL",-1,IF(N49="TP0 only",0.5*K49/J49-0.5,0.5*(K49+L49)/J49)))</f>
        <v/>
      </c>
      <c r="U49" s="14">
        <f>IF(P49="","",P49*Config!$B$6)</f>
        <v/>
      </c>
      <c r="V49" s="14">
        <f>IF(Q49="","",Q49*Config!$B$6)</f>
        <v/>
      </c>
      <c r="W49" s="14">
        <f>IF(R49="","",R49*Config!$B$6)</f>
        <v/>
      </c>
      <c r="X49" s="14">
        <f>IF(S49="","",S49*Config!$B$6)</f>
        <v/>
      </c>
      <c r="Y49" s="14">
        <f>IF(T49="","",T49*Config!$B$6)</f>
        <v/>
      </c>
      <c r="Z49" s="14">
        <f>IF(U49="","",Config!$B$4 + SUM($U$2:U49))</f>
        <v/>
      </c>
      <c r="AA49" s="14">
        <f>IF(V49="","",Config!$B$4 + SUM($V$2:V49))</f>
        <v/>
      </c>
      <c r="AB49" s="14">
        <f>IF(W49="","",Config!$B$4 + SUM($W$2:W49))</f>
        <v/>
      </c>
      <c r="AC49" s="14">
        <f>IF(X49="","",Config!$B$4 + SUM($X$2:X49))</f>
        <v/>
      </c>
      <c r="AD49" s="14">
        <f>IF(Y49="","",Config!$B$4 + SUM($Y$2:Y49))</f>
        <v/>
      </c>
      <c r="AE49" s="15">
        <f>IF(P49="","",IF(P49&gt;0,1,0))</f>
        <v/>
      </c>
      <c r="AF49" s="15">
        <f>IF(Q49="","",IF(Q49&gt;0,1,0))</f>
        <v/>
      </c>
      <c r="AG49" s="15">
        <f>IF(R49="","",IF(R49&gt;0,1,0))</f>
        <v/>
      </c>
      <c r="AH49" s="15">
        <f>IF(S49="","",IF(S49&gt;0,1,0))</f>
        <v/>
      </c>
      <c r="AI49" s="15">
        <f>IF(T49="","",IF(T49&gt;0,1,0))</f>
        <v/>
      </c>
      <c r="AJ49" s="16">
        <f>IF(Z49="","",IF(AJ48="",Z49,MAX(AJ48,Z49)))</f>
        <v/>
      </c>
      <c r="AK49" s="16">
        <f>IF(AA49="","",IF(AK48="",AA49,MAX(AK48,AA49)))</f>
        <v/>
      </c>
      <c r="AL49" s="16">
        <f>IF(AB49="","",IF(AL48="",AB49,MAX(AL48,AB49)))</f>
        <v/>
      </c>
      <c r="AM49" s="16">
        <f>IF(AC49="","",IF(AM48="",AC49,MAX(AM48,AC49)))</f>
        <v/>
      </c>
      <c r="AN49" s="16">
        <f>IF(AD49="","",IF(AN48="",AD49,MAX(AN48,AD49)))</f>
        <v/>
      </c>
      <c r="AO49" s="16">
        <f>IF(Z49="","",AJ49-Z49)</f>
        <v/>
      </c>
      <c r="AP49" s="16">
        <f>IF(AA49="","",AK49-AA49)</f>
        <v/>
      </c>
      <c r="AQ49" s="16">
        <f>IF(AB49="","",AL49-AB49)</f>
        <v/>
      </c>
      <c r="AR49" s="16">
        <f>IF(AC49="","",AM49-AC49)</f>
        <v/>
      </c>
      <c r="AS49" s="16">
        <f>IF(AD49="","",AN49-AD49)</f>
        <v/>
      </c>
    </row>
    <row r="50">
      <c r="A50">
        <f>ROW()-1</f>
        <v/>
      </c>
      <c r="B50" s="8" t="n"/>
      <c r="C50" s="11" t="n"/>
      <c r="D50" s="10">
        <f>IF(B50="","",CHOOSE(WEEKDAY(B50,2),"Lu","Ma","Mi","Jo","Vi","Sa","Du"))</f>
        <v/>
      </c>
      <c r="E50" s="10">
        <f>IF(OR(B50="",C50=""),"",IF(OR(WEEKDAY(B50,2)=1,WEEKDAY(B50,2)=5),"D",IF(AND(C50&gt;=TIME(15,30,0),C50&lt;TIME(16,30,0)),"C",IF(AND(AND(WEEKDAY(B50,2)&gt;=2,WEEKDAY(B50,2)&lt;=4),C50&gt;=TIME(16,35,0),C50&lt;TIME(17,0,0)),"A1",IF(AND(AND(WEEKDAY(B50,2)&gt;=2,WEEKDAY(B50,2)&lt;=4),C50&gt;=TIME(17,0,0),C50&lt;TIME(18,0,0)),"A2",IF(AND(AND(WEEKDAY(B50,2)&gt;=2,WEEKDAY(B50,2)&lt;=4),C50&gt;=TIME(18,0,0),C50&lt;TIME(19,0,0)),"A3",IF(AND(AND(WEEKDAY(B50,2)&gt;=2,WEEKDAY(B50,2)&lt;=4),C50&gt;=TIME(22,0,0),C50&lt;TIME(22,45,0)),"B","Other")))))))</f>
        <v/>
      </c>
      <c r="F50" s="11" t="n"/>
      <c r="G50" s="11" t="n"/>
      <c r="H50" s="11" t="n"/>
      <c r="I50" s="11" t="n"/>
      <c r="J50" s="12" t="n"/>
      <c r="K50" s="12" t="n"/>
      <c r="L50" s="12" t="n"/>
      <c r="M50" s="12" t="n"/>
      <c r="N50" s="11" t="n"/>
      <c r="O50" s="11" t="n"/>
      <c r="P50" s="13">
        <f>IF(N50="","",IF(N50="SL",-1,K50/J50))</f>
        <v/>
      </c>
      <c r="Q50" s="13">
        <f>IF(N50="","",IF(OR(N50="SL",N50="TP0 only"),-1,L50/J50))</f>
        <v/>
      </c>
      <c r="R50" s="13">
        <f>IF(N50="","",IF(N50="TP2",M50/J50,-1))</f>
        <v/>
      </c>
      <c r="S50" s="13">
        <f>IF(N50="","",IF(N50="SL",-1,IF(N50="TP0 only",0.5*K50/J50,0.5*(K50+L50)/J50)))</f>
        <v/>
      </c>
      <c r="T50" s="13">
        <f>IF(N50="","",IF(N50="SL",-1,IF(N50="TP0 only",0.5*K50/J50-0.5,0.5*(K50+L50)/J50)))</f>
        <v/>
      </c>
      <c r="U50" s="14">
        <f>IF(P50="","",P50*Config!$B$6)</f>
        <v/>
      </c>
      <c r="V50" s="14">
        <f>IF(Q50="","",Q50*Config!$B$6)</f>
        <v/>
      </c>
      <c r="W50" s="14">
        <f>IF(R50="","",R50*Config!$B$6)</f>
        <v/>
      </c>
      <c r="X50" s="14">
        <f>IF(S50="","",S50*Config!$B$6)</f>
        <v/>
      </c>
      <c r="Y50" s="14">
        <f>IF(T50="","",T50*Config!$B$6)</f>
        <v/>
      </c>
      <c r="Z50" s="14">
        <f>IF(U50="","",Config!$B$4 + SUM($U$2:U50))</f>
        <v/>
      </c>
      <c r="AA50" s="14">
        <f>IF(V50="","",Config!$B$4 + SUM($V$2:V50))</f>
        <v/>
      </c>
      <c r="AB50" s="14">
        <f>IF(W50="","",Config!$B$4 + SUM($W$2:W50))</f>
        <v/>
      </c>
      <c r="AC50" s="14">
        <f>IF(X50="","",Config!$B$4 + SUM($X$2:X50))</f>
        <v/>
      </c>
      <c r="AD50" s="14">
        <f>IF(Y50="","",Config!$B$4 + SUM($Y$2:Y50))</f>
        <v/>
      </c>
      <c r="AE50" s="15">
        <f>IF(P50="","",IF(P50&gt;0,1,0))</f>
        <v/>
      </c>
      <c r="AF50" s="15">
        <f>IF(Q50="","",IF(Q50&gt;0,1,0))</f>
        <v/>
      </c>
      <c r="AG50" s="15">
        <f>IF(R50="","",IF(R50&gt;0,1,0))</f>
        <v/>
      </c>
      <c r="AH50" s="15">
        <f>IF(S50="","",IF(S50&gt;0,1,0))</f>
        <v/>
      </c>
      <c r="AI50" s="15">
        <f>IF(T50="","",IF(T50&gt;0,1,0))</f>
        <v/>
      </c>
      <c r="AJ50" s="16">
        <f>IF(Z50="","",IF(AJ49="",Z50,MAX(AJ49,Z50)))</f>
        <v/>
      </c>
      <c r="AK50" s="16">
        <f>IF(AA50="","",IF(AK49="",AA50,MAX(AK49,AA50)))</f>
        <v/>
      </c>
      <c r="AL50" s="16">
        <f>IF(AB50="","",IF(AL49="",AB50,MAX(AL49,AB50)))</f>
        <v/>
      </c>
      <c r="AM50" s="16">
        <f>IF(AC50="","",IF(AM49="",AC50,MAX(AM49,AC50)))</f>
        <v/>
      </c>
      <c r="AN50" s="16">
        <f>IF(AD50="","",IF(AN49="",AD50,MAX(AN49,AD50)))</f>
        <v/>
      </c>
      <c r="AO50" s="16">
        <f>IF(Z50="","",AJ50-Z50)</f>
        <v/>
      </c>
      <c r="AP50" s="16">
        <f>IF(AA50="","",AK50-AA50)</f>
        <v/>
      </c>
      <c r="AQ50" s="16">
        <f>IF(AB50="","",AL50-AB50)</f>
        <v/>
      </c>
      <c r="AR50" s="16">
        <f>IF(AC50="","",AM50-AC50)</f>
        <v/>
      </c>
      <c r="AS50" s="16">
        <f>IF(AD50="","",AN50-AD50)</f>
        <v/>
      </c>
    </row>
    <row r="51">
      <c r="A51">
        <f>ROW()-1</f>
        <v/>
      </c>
      <c r="B51" s="8" t="n"/>
      <c r="C51" s="11" t="n"/>
      <c r="D51" s="10">
        <f>IF(B51="","",CHOOSE(WEEKDAY(B51,2),"Lu","Ma","Mi","Jo","Vi","Sa","Du"))</f>
        <v/>
      </c>
      <c r="E51" s="10">
        <f>IF(OR(B51="",C51=""),"",IF(OR(WEEKDAY(B51,2)=1,WEEKDAY(B51,2)=5),"D",IF(AND(C51&gt;=TIME(15,30,0),C51&lt;TIME(16,30,0)),"C",IF(AND(AND(WEEKDAY(B51,2)&gt;=2,WEEKDAY(B51,2)&lt;=4),C51&gt;=TIME(16,35,0),C51&lt;TIME(17,0,0)),"A1",IF(AND(AND(WEEKDAY(B51,2)&gt;=2,WEEKDAY(B51,2)&lt;=4),C51&gt;=TIME(17,0,0),C51&lt;TIME(18,0,0)),"A2",IF(AND(AND(WEEKDAY(B51,2)&gt;=2,WEEKDAY(B51,2)&lt;=4),C51&gt;=TIME(18,0,0),C51&lt;TIME(19,0,0)),"A3",IF(AND(AND(WEEKDAY(B51,2)&gt;=2,WEEKDAY(B51,2)&lt;=4),C51&gt;=TIME(22,0,0),C51&lt;TIME(22,45,0)),"B","Other")))))))</f>
        <v/>
      </c>
      <c r="F51" s="11" t="n"/>
      <c r="G51" s="11" t="n"/>
      <c r="H51" s="11" t="n"/>
      <c r="I51" s="11" t="n"/>
      <c r="J51" s="12" t="n"/>
      <c r="K51" s="12" t="n"/>
      <c r="L51" s="12" t="n"/>
      <c r="M51" s="12" t="n"/>
      <c r="N51" s="11" t="n"/>
      <c r="O51" s="11" t="n"/>
      <c r="P51" s="13">
        <f>IF(N51="","",IF(N51="SL",-1,K51/J51))</f>
        <v/>
      </c>
      <c r="Q51" s="13">
        <f>IF(N51="","",IF(OR(N51="SL",N51="TP0 only"),-1,L51/J51))</f>
        <v/>
      </c>
      <c r="R51" s="13">
        <f>IF(N51="","",IF(N51="TP2",M51/J51,-1))</f>
        <v/>
      </c>
      <c r="S51" s="13">
        <f>IF(N51="","",IF(N51="SL",-1,IF(N51="TP0 only",0.5*K51/J51,0.5*(K51+L51)/J51)))</f>
        <v/>
      </c>
      <c r="T51" s="13">
        <f>IF(N51="","",IF(N51="SL",-1,IF(N51="TP0 only",0.5*K51/J51-0.5,0.5*(K51+L51)/J51)))</f>
        <v/>
      </c>
      <c r="U51" s="14">
        <f>IF(P51="","",P51*Config!$B$6)</f>
        <v/>
      </c>
      <c r="V51" s="14">
        <f>IF(Q51="","",Q51*Config!$B$6)</f>
        <v/>
      </c>
      <c r="W51" s="14">
        <f>IF(R51="","",R51*Config!$B$6)</f>
        <v/>
      </c>
      <c r="X51" s="14">
        <f>IF(S51="","",S51*Config!$B$6)</f>
        <v/>
      </c>
      <c r="Y51" s="14">
        <f>IF(T51="","",T51*Config!$B$6)</f>
        <v/>
      </c>
      <c r="Z51" s="14">
        <f>IF(U51="","",Config!$B$4 + SUM($U$2:U51))</f>
        <v/>
      </c>
      <c r="AA51" s="14">
        <f>IF(V51="","",Config!$B$4 + SUM($V$2:V51))</f>
        <v/>
      </c>
      <c r="AB51" s="14">
        <f>IF(W51="","",Config!$B$4 + SUM($W$2:W51))</f>
        <v/>
      </c>
      <c r="AC51" s="14">
        <f>IF(X51="","",Config!$B$4 + SUM($X$2:X51))</f>
        <v/>
      </c>
      <c r="AD51" s="14">
        <f>IF(Y51="","",Config!$B$4 + SUM($Y$2:Y51))</f>
        <v/>
      </c>
      <c r="AE51" s="15">
        <f>IF(P51="","",IF(P51&gt;0,1,0))</f>
        <v/>
      </c>
      <c r="AF51" s="15">
        <f>IF(Q51="","",IF(Q51&gt;0,1,0))</f>
        <v/>
      </c>
      <c r="AG51" s="15">
        <f>IF(R51="","",IF(R51&gt;0,1,0))</f>
        <v/>
      </c>
      <c r="AH51" s="15">
        <f>IF(S51="","",IF(S51&gt;0,1,0))</f>
        <v/>
      </c>
      <c r="AI51" s="15">
        <f>IF(T51="","",IF(T51&gt;0,1,0))</f>
        <v/>
      </c>
      <c r="AJ51" s="16">
        <f>IF(Z51="","",IF(AJ50="",Z51,MAX(AJ50,Z51)))</f>
        <v/>
      </c>
      <c r="AK51" s="16">
        <f>IF(AA51="","",IF(AK50="",AA51,MAX(AK50,AA51)))</f>
        <v/>
      </c>
      <c r="AL51" s="16">
        <f>IF(AB51="","",IF(AL50="",AB51,MAX(AL50,AB51)))</f>
        <v/>
      </c>
      <c r="AM51" s="16">
        <f>IF(AC51="","",IF(AM50="",AC51,MAX(AM50,AC51)))</f>
        <v/>
      </c>
      <c r="AN51" s="16">
        <f>IF(AD51="","",IF(AN50="",AD51,MAX(AN50,AD51)))</f>
        <v/>
      </c>
      <c r="AO51" s="16">
        <f>IF(Z51="","",AJ51-Z51)</f>
        <v/>
      </c>
      <c r="AP51" s="16">
        <f>IF(AA51="","",AK51-AA51)</f>
        <v/>
      </c>
      <c r="AQ51" s="16">
        <f>IF(AB51="","",AL51-AB51)</f>
        <v/>
      </c>
      <c r="AR51" s="16">
        <f>IF(AC51="","",AM51-AC51)</f>
        <v/>
      </c>
      <c r="AS51" s="16">
        <f>IF(AD51="","",AN51-AD51)</f>
        <v/>
      </c>
    </row>
    <row r="52">
      <c r="A52">
        <f>ROW()-1</f>
        <v/>
      </c>
      <c r="B52" s="8" t="n"/>
      <c r="C52" s="11" t="n"/>
      <c r="D52" s="10">
        <f>IF(B52="","",CHOOSE(WEEKDAY(B52,2),"Lu","Ma","Mi","Jo","Vi","Sa","Du"))</f>
        <v/>
      </c>
      <c r="E52" s="10">
        <f>IF(OR(B52="",C52=""),"",IF(OR(WEEKDAY(B52,2)=1,WEEKDAY(B52,2)=5),"D",IF(AND(C52&gt;=TIME(15,30,0),C52&lt;TIME(16,30,0)),"C",IF(AND(AND(WEEKDAY(B52,2)&gt;=2,WEEKDAY(B52,2)&lt;=4),C52&gt;=TIME(16,35,0),C52&lt;TIME(17,0,0)),"A1",IF(AND(AND(WEEKDAY(B52,2)&gt;=2,WEEKDAY(B52,2)&lt;=4),C52&gt;=TIME(17,0,0),C52&lt;TIME(18,0,0)),"A2",IF(AND(AND(WEEKDAY(B52,2)&gt;=2,WEEKDAY(B52,2)&lt;=4),C52&gt;=TIME(18,0,0),C52&lt;TIME(19,0,0)),"A3",IF(AND(AND(WEEKDAY(B52,2)&gt;=2,WEEKDAY(B52,2)&lt;=4),C52&gt;=TIME(22,0,0),C52&lt;TIME(22,45,0)),"B","Other")))))))</f>
        <v/>
      </c>
      <c r="F52" s="11" t="n"/>
      <c r="G52" s="11" t="n"/>
      <c r="H52" s="11" t="n"/>
      <c r="I52" s="11" t="n"/>
      <c r="J52" s="12" t="n"/>
      <c r="K52" s="12" t="n"/>
      <c r="L52" s="12" t="n"/>
      <c r="M52" s="12" t="n"/>
      <c r="N52" s="11" t="n"/>
      <c r="O52" s="11" t="n"/>
      <c r="P52" s="13">
        <f>IF(N52="","",IF(N52="SL",-1,K52/J52))</f>
        <v/>
      </c>
      <c r="Q52" s="13">
        <f>IF(N52="","",IF(OR(N52="SL",N52="TP0 only"),-1,L52/J52))</f>
        <v/>
      </c>
      <c r="R52" s="13">
        <f>IF(N52="","",IF(N52="TP2",M52/J52,-1))</f>
        <v/>
      </c>
      <c r="S52" s="13">
        <f>IF(N52="","",IF(N52="SL",-1,IF(N52="TP0 only",0.5*K52/J52,0.5*(K52+L52)/J52)))</f>
        <v/>
      </c>
      <c r="T52" s="13">
        <f>IF(N52="","",IF(N52="SL",-1,IF(N52="TP0 only",0.5*K52/J52-0.5,0.5*(K52+L52)/J52)))</f>
        <v/>
      </c>
      <c r="U52" s="14">
        <f>IF(P52="","",P52*Config!$B$6)</f>
        <v/>
      </c>
      <c r="V52" s="14">
        <f>IF(Q52="","",Q52*Config!$B$6)</f>
        <v/>
      </c>
      <c r="W52" s="14">
        <f>IF(R52="","",R52*Config!$B$6)</f>
        <v/>
      </c>
      <c r="X52" s="14">
        <f>IF(S52="","",S52*Config!$B$6)</f>
        <v/>
      </c>
      <c r="Y52" s="14">
        <f>IF(T52="","",T52*Config!$B$6)</f>
        <v/>
      </c>
      <c r="Z52" s="14">
        <f>IF(U52="","",Config!$B$4 + SUM($U$2:U52))</f>
        <v/>
      </c>
      <c r="AA52" s="14">
        <f>IF(V52="","",Config!$B$4 + SUM($V$2:V52))</f>
        <v/>
      </c>
      <c r="AB52" s="14">
        <f>IF(W52="","",Config!$B$4 + SUM($W$2:W52))</f>
        <v/>
      </c>
      <c r="AC52" s="14">
        <f>IF(X52="","",Config!$B$4 + SUM($X$2:X52))</f>
        <v/>
      </c>
      <c r="AD52" s="14">
        <f>IF(Y52="","",Config!$B$4 + SUM($Y$2:Y52))</f>
        <v/>
      </c>
      <c r="AE52" s="15">
        <f>IF(P52="","",IF(P52&gt;0,1,0))</f>
        <v/>
      </c>
      <c r="AF52" s="15">
        <f>IF(Q52="","",IF(Q52&gt;0,1,0))</f>
        <v/>
      </c>
      <c r="AG52" s="15">
        <f>IF(R52="","",IF(R52&gt;0,1,0))</f>
        <v/>
      </c>
      <c r="AH52" s="15">
        <f>IF(S52="","",IF(S52&gt;0,1,0))</f>
        <v/>
      </c>
      <c r="AI52" s="15">
        <f>IF(T52="","",IF(T52&gt;0,1,0))</f>
        <v/>
      </c>
      <c r="AJ52" s="16">
        <f>IF(Z52="","",IF(AJ51="",Z52,MAX(AJ51,Z52)))</f>
        <v/>
      </c>
      <c r="AK52" s="16">
        <f>IF(AA52="","",IF(AK51="",AA52,MAX(AK51,AA52)))</f>
        <v/>
      </c>
      <c r="AL52" s="16">
        <f>IF(AB52="","",IF(AL51="",AB52,MAX(AL51,AB52)))</f>
        <v/>
      </c>
      <c r="AM52" s="16">
        <f>IF(AC52="","",IF(AM51="",AC52,MAX(AM51,AC52)))</f>
        <v/>
      </c>
      <c r="AN52" s="16">
        <f>IF(AD52="","",IF(AN51="",AD52,MAX(AN51,AD52)))</f>
        <v/>
      </c>
      <c r="AO52" s="16">
        <f>IF(Z52="","",AJ52-Z52)</f>
        <v/>
      </c>
      <c r="AP52" s="16">
        <f>IF(AA52="","",AK52-AA52)</f>
        <v/>
      </c>
      <c r="AQ52" s="16">
        <f>IF(AB52="","",AL52-AB52)</f>
        <v/>
      </c>
      <c r="AR52" s="16">
        <f>IF(AC52="","",AM52-AC52)</f>
        <v/>
      </c>
      <c r="AS52" s="16">
        <f>IF(AD52="","",AN52-AD52)</f>
        <v/>
      </c>
    </row>
    <row r="53">
      <c r="A53">
        <f>ROW()-1</f>
        <v/>
      </c>
      <c r="B53" s="8" t="n"/>
      <c r="C53" s="11" t="n"/>
      <c r="D53" s="10">
        <f>IF(B53="","",CHOOSE(WEEKDAY(B53,2),"Lu","Ma","Mi","Jo","Vi","Sa","Du"))</f>
        <v/>
      </c>
      <c r="E53" s="10">
        <f>IF(OR(B53="",C53=""),"",IF(OR(WEEKDAY(B53,2)=1,WEEKDAY(B53,2)=5),"D",IF(AND(C53&gt;=TIME(15,30,0),C53&lt;TIME(16,30,0)),"C",IF(AND(AND(WEEKDAY(B53,2)&gt;=2,WEEKDAY(B53,2)&lt;=4),C53&gt;=TIME(16,35,0),C53&lt;TIME(17,0,0)),"A1",IF(AND(AND(WEEKDAY(B53,2)&gt;=2,WEEKDAY(B53,2)&lt;=4),C53&gt;=TIME(17,0,0),C53&lt;TIME(18,0,0)),"A2",IF(AND(AND(WEEKDAY(B53,2)&gt;=2,WEEKDAY(B53,2)&lt;=4),C53&gt;=TIME(18,0,0),C53&lt;TIME(19,0,0)),"A3",IF(AND(AND(WEEKDAY(B53,2)&gt;=2,WEEKDAY(B53,2)&lt;=4),C53&gt;=TIME(22,0,0),C53&lt;TIME(22,45,0)),"B","Other")))))))</f>
        <v/>
      </c>
      <c r="F53" s="11" t="n"/>
      <c r="G53" s="11" t="n"/>
      <c r="H53" s="11" t="n"/>
      <c r="I53" s="11" t="n"/>
      <c r="J53" s="12" t="n"/>
      <c r="K53" s="12" t="n"/>
      <c r="L53" s="12" t="n"/>
      <c r="M53" s="12" t="n"/>
      <c r="N53" s="11" t="n"/>
      <c r="O53" s="11" t="n"/>
      <c r="P53" s="13">
        <f>IF(N53="","",IF(N53="SL",-1,K53/J53))</f>
        <v/>
      </c>
      <c r="Q53" s="13">
        <f>IF(N53="","",IF(OR(N53="SL",N53="TP0 only"),-1,L53/J53))</f>
        <v/>
      </c>
      <c r="R53" s="13">
        <f>IF(N53="","",IF(N53="TP2",M53/J53,-1))</f>
        <v/>
      </c>
      <c r="S53" s="13">
        <f>IF(N53="","",IF(N53="SL",-1,IF(N53="TP0 only",0.5*K53/J53,0.5*(K53+L53)/J53)))</f>
        <v/>
      </c>
      <c r="T53" s="13">
        <f>IF(N53="","",IF(N53="SL",-1,IF(N53="TP0 only",0.5*K53/J53-0.5,0.5*(K53+L53)/J53)))</f>
        <v/>
      </c>
      <c r="U53" s="14">
        <f>IF(P53="","",P53*Config!$B$6)</f>
        <v/>
      </c>
      <c r="V53" s="14">
        <f>IF(Q53="","",Q53*Config!$B$6)</f>
        <v/>
      </c>
      <c r="W53" s="14">
        <f>IF(R53="","",R53*Config!$B$6)</f>
        <v/>
      </c>
      <c r="X53" s="14">
        <f>IF(S53="","",S53*Config!$B$6)</f>
        <v/>
      </c>
      <c r="Y53" s="14">
        <f>IF(T53="","",T53*Config!$B$6)</f>
        <v/>
      </c>
      <c r="Z53" s="14">
        <f>IF(U53="","",Config!$B$4 + SUM($U$2:U53))</f>
        <v/>
      </c>
      <c r="AA53" s="14">
        <f>IF(V53="","",Config!$B$4 + SUM($V$2:V53))</f>
        <v/>
      </c>
      <c r="AB53" s="14">
        <f>IF(W53="","",Config!$B$4 + SUM($W$2:W53))</f>
        <v/>
      </c>
      <c r="AC53" s="14">
        <f>IF(X53="","",Config!$B$4 + SUM($X$2:X53))</f>
        <v/>
      </c>
      <c r="AD53" s="14">
        <f>IF(Y53="","",Config!$B$4 + SUM($Y$2:Y53))</f>
        <v/>
      </c>
      <c r="AE53" s="15">
        <f>IF(P53="","",IF(P53&gt;0,1,0))</f>
        <v/>
      </c>
      <c r="AF53" s="15">
        <f>IF(Q53="","",IF(Q53&gt;0,1,0))</f>
        <v/>
      </c>
      <c r="AG53" s="15">
        <f>IF(R53="","",IF(R53&gt;0,1,0))</f>
        <v/>
      </c>
      <c r="AH53" s="15">
        <f>IF(S53="","",IF(S53&gt;0,1,0))</f>
        <v/>
      </c>
      <c r="AI53" s="15">
        <f>IF(T53="","",IF(T53&gt;0,1,0))</f>
        <v/>
      </c>
      <c r="AJ53" s="16">
        <f>IF(Z53="","",IF(AJ52="",Z53,MAX(AJ52,Z53)))</f>
        <v/>
      </c>
      <c r="AK53" s="16">
        <f>IF(AA53="","",IF(AK52="",AA53,MAX(AK52,AA53)))</f>
        <v/>
      </c>
      <c r="AL53" s="16">
        <f>IF(AB53="","",IF(AL52="",AB53,MAX(AL52,AB53)))</f>
        <v/>
      </c>
      <c r="AM53" s="16">
        <f>IF(AC53="","",IF(AM52="",AC53,MAX(AM52,AC53)))</f>
        <v/>
      </c>
      <c r="AN53" s="16">
        <f>IF(AD53="","",IF(AN52="",AD53,MAX(AN52,AD53)))</f>
        <v/>
      </c>
      <c r="AO53" s="16">
        <f>IF(Z53="","",AJ53-Z53)</f>
        <v/>
      </c>
      <c r="AP53" s="16">
        <f>IF(AA53="","",AK53-AA53)</f>
        <v/>
      </c>
      <c r="AQ53" s="16">
        <f>IF(AB53="","",AL53-AB53)</f>
        <v/>
      </c>
      <c r="AR53" s="16">
        <f>IF(AC53="","",AM53-AC53)</f>
        <v/>
      </c>
      <c r="AS53" s="16">
        <f>IF(AD53="","",AN53-AD53)</f>
        <v/>
      </c>
    </row>
    <row r="54">
      <c r="A54">
        <f>ROW()-1</f>
        <v/>
      </c>
      <c r="B54" s="8" t="n"/>
      <c r="C54" s="11" t="n"/>
      <c r="D54" s="10">
        <f>IF(B54="","",CHOOSE(WEEKDAY(B54,2),"Lu","Ma","Mi","Jo","Vi","Sa","Du"))</f>
        <v/>
      </c>
      <c r="E54" s="10">
        <f>IF(OR(B54="",C54=""),"",IF(OR(WEEKDAY(B54,2)=1,WEEKDAY(B54,2)=5),"D",IF(AND(C54&gt;=TIME(15,30,0),C54&lt;TIME(16,30,0)),"C",IF(AND(AND(WEEKDAY(B54,2)&gt;=2,WEEKDAY(B54,2)&lt;=4),C54&gt;=TIME(16,35,0),C54&lt;TIME(17,0,0)),"A1",IF(AND(AND(WEEKDAY(B54,2)&gt;=2,WEEKDAY(B54,2)&lt;=4),C54&gt;=TIME(17,0,0),C54&lt;TIME(18,0,0)),"A2",IF(AND(AND(WEEKDAY(B54,2)&gt;=2,WEEKDAY(B54,2)&lt;=4),C54&gt;=TIME(18,0,0),C54&lt;TIME(19,0,0)),"A3",IF(AND(AND(WEEKDAY(B54,2)&gt;=2,WEEKDAY(B54,2)&lt;=4),C54&gt;=TIME(22,0,0),C54&lt;TIME(22,45,0)),"B","Other")))))))</f>
        <v/>
      </c>
      <c r="F54" s="11" t="n"/>
      <c r="G54" s="11" t="n"/>
      <c r="H54" s="11" t="n"/>
      <c r="I54" s="11" t="n"/>
      <c r="J54" s="12" t="n"/>
      <c r="K54" s="12" t="n"/>
      <c r="L54" s="12" t="n"/>
      <c r="M54" s="12" t="n"/>
      <c r="N54" s="11" t="n"/>
      <c r="O54" s="11" t="n"/>
      <c r="P54" s="13">
        <f>IF(N54="","",IF(N54="SL",-1,K54/J54))</f>
        <v/>
      </c>
      <c r="Q54" s="13">
        <f>IF(N54="","",IF(OR(N54="SL",N54="TP0 only"),-1,L54/J54))</f>
        <v/>
      </c>
      <c r="R54" s="13">
        <f>IF(N54="","",IF(N54="TP2",M54/J54,-1))</f>
        <v/>
      </c>
      <c r="S54" s="13">
        <f>IF(N54="","",IF(N54="SL",-1,IF(N54="TP0 only",0.5*K54/J54,0.5*(K54+L54)/J54)))</f>
        <v/>
      </c>
      <c r="T54" s="13">
        <f>IF(N54="","",IF(N54="SL",-1,IF(N54="TP0 only",0.5*K54/J54-0.5,0.5*(K54+L54)/J54)))</f>
        <v/>
      </c>
      <c r="U54" s="14">
        <f>IF(P54="","",P54*Config!$B$6)</f>
        <v/>
      </c>
      <c r="V54" s="14">
        <f>IF(Q54="","",Q54*Config!$B$6)</f>
        <v/>
      </c>
      <c r="W54" s="14">
        <f>IF(R54="","",R54*Config!$B$6)</f>
        <v/>
      </c>
      <c r="X54" s="14">
        <f>IF(S54="","",S54*Config!$B$6)</f>
        <v/>
      </c>
      <c r="Y54" s="14">
        <f>IF(T54="","",T54*Config!$B$6)</f>
        <v/>
      </c>
      <c r="Z54" s="14">
        <f>IF(U54="","",Config!$B$4 + SUM($U$2:U54))</f>
        <v/>
      </c>
      <c r="AA54" s="14">
        <f>IF(V54="","",Config!$B$4 + SUM($V$2:V54))</f>
        <v/>
      </c>
      <c r="AB54" s="14">
        <f>IF(W54="","",Config!$B$4 + SUM($W$2:W54))</f>
        <v/>
      </c>
      <c r="AC54" s="14">
        <f>IF(X54="","",Config!$B$4 + SUM($X$2:X54))</f>
        <v/>
      </c>
      <c r="AD54" s="14">
        <f>IF(Y54="","",Config!$B$4 + SUM($Y$2:Y54))</f>
        <v/>
      </c>
      <c r="AE54" s="15">
        <f>IF(P54="","",IF(P54&gt;0,1,0))</f>
        <v/>
      </c>
      <c r="AF54" s="15">
        <f>IF(Q54="","",IF(Q54&gt;0,1,0))</f>
        <v/>
      </c>
      <c r="AG54" s="15">
        <f>IF(R54="","",IF(R54&gt;0,1,0))</f>
        <v/>
      </c>
      <c r="AH54" s="15">
        <f>IF(S54="","",IF(S54&gt;0,1,0))</f>
        <v/>
      </c>
      <c r="AI54" s="15">
        <f>IF(T54="","",IF(T54&gt;0,1,0))</f>
        <v/>
      </c>
      <c r="AJ54" s="16">
        <f>IF(Z54="","",IF(AJ53="",Z54,MAX(AJ53,Z54)))</f>
        <v/>
      </c>
      <c r="AK54" s="16">
        <f>IF(AA54="","",IF(AK53="",AA54,MAX(AK53,AA54)))</f>
        <v/>
      </c>
      <c r="AL54" s="16">
        <f>IF(AB54="","",IF(AL53="",AB54,MAX(AL53,AB54)))</f>
        <v/>
      </c>
      <c r="AM54" s="16">
        <f>IF(AC54="","",IF(AM53="",AC54,MAX(AM53,AC54)))</f>
        <v/>
      </c>
      <c r="AN54" s="16">
        <f>IF(AD54="","",IF(AN53="",AD54,MAX(AN53,AD54)))</f>
        <v/>
      </c>
      <c r="AO54" s="16">
        <f>IF(Z54="","",AJ54-Z54)</f>
        <v/>
      </c>
      <c r="AP54" s="16">
        <f>IF(AA54="","",AK54-AA54)</f>
        <v/>
      </c>
      <c r="AQ54" s="16">
        <f>IF(AB54="","",AL54-AB54)</f>
        <v/>
      </c>
      <c r="AR54" s="16">
        <f>IF(AC54="","",AM54-AC54)</f>
        <v/>
      </c>
      <c r="AS54" s="16">
        <f>IF(AD54="","",AN54-AD54)</f>
        <v/>
      </c>
    </row>
    <row r="55">
      <c r="A55">
        <f>ROW()-1</f>
        <v/>
      </c>
      <c r="B55" s="8" t="n"/>
      <c r="C55" s="11" t="n"/>
      <c r="D55" s="10">
        <f>IF(B55="","",CHOOSE(WEEKDAY(B55,2),"Lu","Ma","Mi","Jo","Vi","Sa","Du"))</f>
        <v/>
      </c>
      <c r="E55" s="10">
        <f>IF(OR(B55="",C55=""),"",IF(OR(WEEKDAY(B55,2)=1,WEEKDAY(B55,2)=5),"D",IF(AND(C55&gt;=TIME(15,30,0),C55&lt;TIME(16,30,0)),"C",IF(AND(AND(WEEKDAY(B55,2)&gt;=2,WEEKDAY(B55,2)&lt;=4),C55&gt;=TIME(16,35,0),C55&lt;TIME(17,0,0)),"A1",IF(AND(AND(WEEKDAY(B55,2)&gt;=2,WEEKDAY(B55,2)&lt;=4),C55&gt;=TIME(17,0,0),C55&lt;TIME(18,0,0)),"A2",IF(AND(AND(WEEKDAY(B55,2)&gt;=2,WEEKDAY(B55,2)&lt;=4),C55&gt;=TIME(18,0,0),C55&lt;TIME(19,0,0)),"A3",IF(AND(AND(WEEKDAY(B55,2)&gt;=2,WEEKDAY(B55,2)&lt;=4),C55&gt;=TIME(22,0,0),C55&lt;TIME(22,45,0)),"B","Other")))))))</f>
        <v/>
      </c>
      <c r="F55" s="11" t="n"/>
      <c r="G55" s="11" t="n"/>
      <c r="H55" s="11" t="n"/>
      <c r="I55" s="11" t="n"/>
      <c r="J55" s="12" t="n"/>
      <c r="K55" s="12" t="n"/>
      <c r="L55" s="12" t="n"/>
      <c r="M55" s="12" t="n"/>
      <c r="N55" s="11" t="n"/>
      <c r="O55" s="11" t="n"/>
      <c r="P55" s="13">
        <f>IF(N55="","",IF(N55="SL",-1,K55/J55))</f>
        <v/>
      </c>
      <c r="Q55" s="13">
        <f>IF(N55="","",IF(OR(N55="SL",N55="TP0 only"),-1,L55/J55))</f>
        <v/>
      </c>
      <c r="R55" s="13">
        <f>IF(N55="","",IF(N55="TP2",M55/J55,-1))</f>
        <v/>
      </c>
      <c r="S55" s="13">
        <f>IF(N55="","",IF(N55="SL",-1,IF(N55="TP0 only",0.5*K55/J55,0.5*(K55+L55)/J55)))</f>
        <v/>
      </c>
      <c r="T55" s="13">
        <f>IF(N55="","",IF(N55="SL",-1,IF(N55="TP0 only",0.5*K55/J55-0.5,0.5*(K55+L55)/J55)))</f>
        <v/>
      </c>
      <c r="U55" s="14">
        <f>IF(P55="","",P55*Config!$B$6)</f>
        <v/>
      </c>
      <c r="V55" s="14">
        <f>IF(Q55="","",Q55*Config!$B$6)</f>
        <v/>
      </c>
      <c r="W55" s="14">
        <f>IF(R55="","",R55*Config!$B$6)</f>
        <v/>
      </c>
      <c r="X55" s="14">
        <f>IF(S55="","",S55*Config!$B$6)</f>
        <v/>
      </c>
      <c r="Y55" s="14">
        <f>IF(T55="","",T55*Config!$B$6)</f>
        <v/>
      </c>
      <c r="Z55" s="14">
        <f>IF(U55="","",Config!$B$4 + SUM($U$2:U55))</f>
        <v/>
      </c>
      <c r="AA55" s="14">
        <f>IF(V55="","",Config!$B$4 + SUM($V$2:V55))</f>
        <v/>
      </c>
      <c r="AB55" s="14">
        <f>IF(W55="","",Config!$B$4 + SUM($W$2:W55))</f>
        <v/>
      </c>
      <c r="AC55" s="14">
        <f>IF(X55="","",Config!$B$4 + SUM($X$2:X55))</f>
        <v/>
      </c>
      <c r="AD55" s="14">
        <f>IF(Y55="","",Config!$B$4 + SUM($Y$2:Y55))</f>
        <v/>
      </c>
      <c r="AE55" s="15">
        <f>IF(P55="","",IF(P55&gt;0,1,0))</f>
        <v/>
      </c>
      <c r="AF55" s="15">
        <f>IF(Q55="","",IF(Q55&gt;0,1,0))</f>
        <v/>
      </c>
      <c r="AG55" s="15">
        <f>IF(R55="","",IF(R55&gt;0,1,0))</f>
        <v/>
      </c>
      <c r="AH55" s="15">
        <f>IF(S55="","",IF(S55&gt;0,1,0))</f>
        <v/>
      </c>
      <c r="AI55" s="15">
        <f>IF(T55="","",IF(T55&gt;0,1,0))</f>
        <v/>
      </c>
      <c r="AJ55" s="16">
        <f>IF(Z55="","",IF(AJ54="",Z55,MAX(AJ54,Z55)))</f>
        <v/>
      </c>
      <c r="AK55" s="16">
        <f>IF(AA55="","",IF(AK54="",AA55,MAX(AK54,AA55)))</f>
        <v/>
      </c>
      <c r="AL55" s="16">
        <f>IF(AB55="","",IF(AL54="",AB55,MAX(AL54,AB55)))</f>
        <v/>
      </c>
      <c r="AM55" s="16">
        <f>IF(AC55="","",IF(AM54="",AC55,MAX(AM54,AC55)))</f>
        <v/>
      </c>
      <c r="AN55" s="16">
        <f>IF(AD55="","",IF(AN54="",AD55,MAX(AN54,AD55)))</f>
        <v/>
      </c>
      <c r="AO55" s="16">
        <f>IF(Z55="","",AJ55-Z55)</f>
        <v/>
      </c>
      <c r="AP55" s="16">
        <f>IF(AA55="","",AK55-AA55)</f>
        <v/>
      </c>
      <c r="AQ55" s="16">
        <f>IF(AB55="","",AL55-AB55)</f>
        <v/>
      </c>
      <c r="AR55" s="16">
        <f>IF(AC55="","",AM55-AC55)</f>
        <v/>
      </c>
      <c r="AS55" s="16">
        <f>IF(AD55="","",AN55-AD55)</f>
        <v/>
      </c>
    </row>
    <row r="56">
      <c r="A56">
        <f>ROW()-1</f>
        <v/>
      </c>
      <c r="B56" s="8" t="n"/>
      <c r="C56" s="11" t="n"/>
      <c r="D56" s="10">
        <f>IF(B56="","",CHOOSE(WEEKDAY(B56,2),"Lu","Ma","Mi","Jo","Vi","Sa","Du"))</f>
        <v/>
      </c>
      <c r="E56" s="10">
        <f>IF(OR(B56="",C56=""),"",IF(OR(WEEKDAY(B56,2)=1,WEEKDAY(B56,2)=5),"D",IF(AND(C56&gt;=TIME(15,30,0),C56&lt;TIME(16,30,0)),"C",IF(AND(AND(WEEKDAY(B56,2)&gt;=2,WEEKDAY(B56,2)&lt;=4),C56&gt;=TIME(16,35,0),C56&lt;TIME(17,0,0)),"A1",IF(AND(AND(WEEKDAY(B56,2)&gt;=2,WEEKDAY(B56,2)&lt;=4),C56&gt;=TIME(17,0,0),C56&lt;TIME(18,0,0)),"A2",IF(AND(AND(WEEKDAY(B56,2)&gt;=2,WEEKDAY(B56,2)&lt;=4),C56&gt;=TIME(18,0,0),C56&lt;TIME(19,0,0)),"A3",IF(AND(AND(WEEKDAY(B56,2)&gt;=2,WEEKDAY(B56,2)&lt;=4),C56&gt;=TIME(22,0,0),C56&lt;TIME(22,45,0)),"B","Other")))))))</f>
        <v/>
      </c>
      <c r="F56" s="11" t="n"/>
      <c r="G56" s="11" t="n"/>
      <c r="H56" s="11" t="n"/>
      <c r="I56" s="11" t="n"/>
      <c r="J56" s="12" t="n"/>
      <c r="K56" s="12" t="n"/>
      <c r="L56" s="12" t="n"/>
      <c r="M56" s="12" t="n"/>
      <c r="N56" s="11" t="n"/>
      <c r="O56" s="11" t="n"/>
      <c r="P56" s="13">
        <f>IF(N56="","",IF(N56="SL",-1,K56/J56))</f>
        <v/>
      </c>
      <c r="Q56" s="13">
        <f>IF(N56="","",IF(OR(N56="SL",N56="TP0 only"),-1,L56/J56))</f>
        <v/>
      </c>
      <c r="R56" s="13">
        <f>IF(N56="","",IF(N56="TP2",M56/J56,-1))</f>
        <v/>
      </c>
      <c r="S56" s="13">
        <f>IF(N56="","",IF(N56="SL",-1,IF(N56="TP0 only",0.5*K56/J56,0.5*(K56+L56)/J56)))</f>
        <v/>
      </c>
      <c r="T56" s="13">
        <f>IF(N56="","",IF(N56="SL",-1,IF(N56="TP0 only",0.5*K56/J56-0.5,0.5*(K56+L56)/J56)))</f>
        <v/>
      </c>
      <c r="U56" s="14">
        <f>IF(P56="","",P56*Config!$B$6)</f>
        <v/>
      </c>
      <c r="V56" s="14">
        <f>IF(Q56="","",Q56*Config!$B$6)</f>
        <v/>
      </c>
      <c r="W56" s="14">
        <f>IF(R56="","",R56*Config!$B$6)</f>
        <v/>
      </c>
      <c r="X56" s="14">
        <f>IF(S56="","",S56*Config!$B$6)</f>
        <v/>
      </c>
      <c r="Y56" s="14">
        <f>IF(T56="","",T56*Config!$B$6)</f>
        <v/>
      </c>
      <c r="Z56" s="14">
        <f>IF(U56="","",Config!$B$4 + SUM($U$2:U56))</f>
        <v/>
      </c>
      <c r="AA56" s="14">
        <f>IF(V56="","",Config!$B$4 + SUM($V$2:V56))</f>
        <v/>
      </c>
      <c r="AB56" s="14">
        <f>IF(W56="","",Config!$B$4 + SUM($W$2:W56))</f>
        <v/>
      </c>
      <c r="AC56" s="14">
        <f>IF(X56="","",Config!$B$4 + SUM($X$2:X56))</f>
        <v/>
      </c>
      <c r="AD56" s="14">
        <f>IF(Y56="","",Config!$B$4 + SUM($Y$2:Y56))</f>
        <v/>
      </c>
      <c r="AE56" s="15">
        <f>IF(P56="","",IF(P56&gt;0,1,0))</f>
        <v/>
      </c>
      <c r="AF56" s="15">
        <f>IF(Q56="","",IF(Q56&gt;0,1,0))</f>
        <v/>
      </c>
      <c r="AG56" s="15">
        <f>IF(R56="","",IF(R56&gt;0,1,0))</f>
        <v/>
      </c>
      <c r="AH56" s="15">
        <f>IF(S56="","",IF(S56&gt;0,1,0))</f>
        <v/>
      </c>
      <c r="AI56" s="15">
        <f>IF(T56="","",IF(T56&gt;0,1,0))</f>
        <v/>
      </c>
      <c r="AJ56" s="16">
        <f>IF(Z56="","",IF(AJ55="",Z56,MAX(AJ55,Z56)))</f>
        <v/>
      </c>
      <c r="AK56" s="16">
        <f>IF(AA56="","",IF(AK55="",AA56,MAX(AK55,AA56)))</f>
        <v/>
      </c>
      <c r="AL56" s="16">
        <f>IF(AB56="","",IF(AL55="",AB56,MAX(AL55,AB56)))</f>
        <v/>
      </c>
      <c r="AM56" s="16">
        <f>IF(AC56="","",IF(AM55="",AC56,MAX(AM55,AC56)))</f>
        <v/>
      </c>
      <c r="AN56" s="16">
        <f>IF(AD56="","",IF(AN55="",AD56,MAX(AN55,AD56)))</f>
        <v/>
      </c>
      <c r="AO56" s="16">
        <f>IF(Z56="","",AJ56-Z56)</f>
        <v/>
      </c>
      <c r="AP56" s="16">
        <f>IF(AA56="","",AK56-AA56)</f>
        <v/>
      </c>
      <c r="AQ56" s="16">
        <f>IF(AB56="","",AL56-AB56)</f>
        <v/>
      </c>
      <c r="AR56" s="16">
        <f>IF(AC56="","",AM56-AC56)</f>
        <v/>
      </c>
      <c r="AS56" s="16">
        <f>IF(AD56="","",AN56-AD56)</f>
        <v/>
      </c>
    </row>
    <row r="57">
      <c r="A57">
        <f>ROW()-1</f>
        <v/>
      </c>
      <c r="B57" s="8" t="n"/>
      <c r="C57" s="11" t="n"/>
      <c r="D57" s="10">
        <f>IF(B57="","",CHOOSE(WEEKDAY(B57,2),"Lu","Ma","Mi","Jo","Vi","Sa","Du"))</f>
        <v/>
      </c>
      <c r="E57" s="10">
        <f>IF(OR(B57="",C57=""),"",IF(OR(WEEKDAY(B57,2)=1,WEEKDAY(B57,2)=5),"D",IF(AND(C57&gt;=TIME(15,30,0),C57&lt;TIME(16,30,0)),"C",IF(AND(AND(WEEKDAY(B57,2)&gt;=2,WEEKDAY(B57,2)&lt;=4),C57&gt;=TIME(16,35,0),C57&lt;TIME(17,0,0)),"A1",IF(AND(AND(WEEKDAY(B57,2)&gt;=2,WEEKDAY(B57,2)&lt;=4),C57&gt;=TIME(17,0,0),C57&lt;TIME(18,0,0)),"A2",IF(AND(AND(WEEKDAY(B57,2)&gt;=2,WEEKDAY(B57,2)&lt;=4),C57&gt;=TIME(18,0,0),C57&lt;TIME(19,0,0)),"A3",IF(AND(AND(WEEKDAY(B57,2)&gt;=2,WEEKDAY(B57,2)&lt;=4),C57&gt;=TIME(22,0,0),C57&lt;TIME(22,45,0)),"B","Other")))))))</f>
        <v/>
      </c>
      <c r="F57" s="11" t="n"/>
      <c r="G57" s="11" t="n"/>
      <c r="H57" s="11" t="n"/>
      <c r="I57" s="11" t="n"/>
      <c r="J57" s="12" t="n"/>
      <c r="K57" s="12" t="n"/>
      <c r="L57" s="12" t="n"/>
      <c r="M57" s="12" t="n"/>
      <c r="N57" s="11" t="n"/>
      <c r="O57" s="11" t="n"/>
      <c r="P57" s="13">
        <f>IF(N57="","",IF(N57="SL",-1,K57/J57))</f>
        <v/>
      </c>
      <c r="Q57" s="13">
        <f>IF(N57="","",IF(OR(N57="SL",N57="TP0 only"),-1,L57/J57))</f>
        <v/>
      </c>
      <c r="R57" s="13">
        <f>IF(N57="","",IF(N57="TP2",M57/J57,-1))</f>
        <v/>
      </c>
      <c r="S57" s="13">
        <f>IF(N57="","",IF(N57="SL",-1,IF(N57="TP0 only",0.5*K57/J57,0.5*(K57+L57)/J57)))</f>
        <v/>
      </c>
      <c r="T57" s="13">
        <f>IF(N57="","",IF(N57="SL",-1,IF(N57="TP0 only",0.5*K57/J57-0.5,0.5*(K57+L57)/J57)))</f>
        <v/>
      </c>
      <c r="U57" s="14">
        <f>IF(P57="","",P57*Config!$B$6)</f>
        <v/>
      </c>
      <c r="V57" s="14">
        <f>IF(Q57="","",Q57*Config!$B$6)</f>
        <v/>
      </c>
      <c r="W57" s="14">
        <f>IF(R57="","",R57*Config!$B$6)</f>
        <v/>
      </c>
      <c r="X57" s="14">
        <f>IF(S57="","",S57*Config!$B$6)</f>
        <v/>
      </c>
      <c r="Y57" s="14">
        <f>IF(T57="","",T57*Config!$B$6)</f>
        <v/>
      </c>
      <c r="Z57" s="14">
        <f>IF(U57="","",Config!$B$4 + SUM($U$2:U57))</f>
        <v/>
      </c>
      <c r="AA57" s="14">
        <f>IF(V57="","",Config!$B$4 + SUM($V$2:V57))</f>
        <v/>
      </c>
      <c r="AB57" s="14">
        <f>IF(W57="","",Config!$B$4 + SUM($W$2:W57))</f>
        <v/>
      </c>
      <c r="AC57" s="14">
        <f>IF(X57="","",Config!$B$4 + SUM($X$2:X57))</f>
        <v/>
      </c>
      <c r="AD57" s="14">
        <f>IF(Y57="","",Config!$B$4 + SUM($Y$2:Y57))</f>
        <v/>
      </c>
      <c r="AE57" s="15">
        <f>IF(P57="","",IF(P57&gt;0,1,0))</f>
        <v/>
      </c>
      <c r="AF57" s="15">
        <f>IF(Q57="","",IF(Q57&gt;0,1,0))</f>
        <v/>
      </c>
      <c r="AG57" s="15">
        <f>IF(R57="","",IF(R57&gt;0,1,0))</f>
        <v/>
      </c>
      <c r="AH57" s="15">
        <f>IF(S57="","",IF(S57&gt;0,1,0))</f>
        <v/>
      </c>
      <c r="AI57" s="15">
        <f>IF(T57="","",IF(T57&gt;0,1,0))</f>
        <v/>
      </c>
      <c r="AJ57" s="16">
        <f>IF(Z57="","",IF(AJ56="",Z57,MAX(AJ56,Z57)))</f>
        <v/>
      </c>
      <c r="AK57" s="16">
        <f>IF(AA57="","",IF(AK56="",AA57,MAX(AK56,AA57)))</f>
        <v/>
      </c>
      <c r="AL57" s="16">
        <f>IF(AB57="","",IF(AL56="",AB57,MAX(AL56,AB57)))</f>
        <v/>
      </c>
      <c r="AM57" s="16">
        <f>IF(AC57="","",IF(AM56="",AC57,MAX(AM56,AC57)))</f>
        <v/>
      </c>
      <c r="AN57" s="16">
        <f>IF(AD57="","",IF(AN56="",AD57,MAX(AN56,AD57)))</f>
        <v/>
      </c>
      <c r="AO57" s="16">
        <f>IF(Z57="","",AJ57-Z57)</f>
        <v/>
      </c>
      <c r="AP57" s="16">
        <f>IF(AA57="","",AK57-AA57)</f>
        <v/>
      </c>
      <c r="AQ57" s="16">
        <f>IF(AB57="","",AL57-AB57)</f>
        <v/>
      </c>
      <c r="AR57" s="16">
        <f>IF(AC57="","",AM57-AC57)</f>
        <v/>
      </c>
      <c r="AS57" s="16">
        <f>IF(AD57="","",AN57-AD57)</f>
        <v/>
      </c>
    </row>
    <row r="58">
      <c r="A58">
        <f>ROW()-1</f>
        <v/>
      </c>
      <c r="B58" s="8" t="n"/>
      <c r="C58" s="11" t="n"/>
      <c r="D58" s="10">
        <f>IF(B58="","",CHOOSE(WEEKDAY(B58,2),"Lu","Ma","Mi","Jo","Vi","Sa","Du"))</f>
        <v/>
      </c>
      <c r="E58" s="10">
        <f>IF(OR(B58="",C58=""),"",IF(OR(WEEKDAY(B58,2)=1,WEEKDAY(B58,2)=5),"D",IF(AND(C58&gt;=TIME(15,30,0),C58&lt;TIME(16,30,0)),"C",IF(AND(AND(WEEKDAY(B58,2)&gt;=2,WEEKDAY(B58,2)&lt;=4),C58&gt;=TIME(16,35,0),C58&lt;TIME(17,0,0)),"A1",IF(AND(AND(WEEKDAY(B58,2)&gt;=2,WEEKDAY(B58,2)&lt;=4),C58&gt;=TIME(17,0,0),C58&lt;TIME(18,0,0)),"A2",IF(AND(AND(WEEKDAY(B58,2)&gt;=2,WEEKDAY(B58,2)&lt;=4),C58&gt;=TIME(18,0,0),C58&lt;TIME(19,0,0)),"A3",IF(AND(AND(WEEKDAY(B58,2)&gt;=2,WEEKDAY(B58,2)&lt;=4),C58&gt;=TIME(22,0,0),C58&lt;TIME(22,45,0)),"B","Other")))))))</f>
        <v/>
      </c>
      <c r="F58" s="11" t="n"/>
      <c r="G58" s="11" t="n"/>
      <c r="H58" s="11" t="n"/>
      <c r="I58" s="11" t="n"/>
      <c r="J58" s="12" t="n"/>
      <c r="K58" s="12" t="n"/>
      <c r="L58" s="12" t="n"/>
      <c r="M58" s="12" t="n"/>
      <c r="N58" s="11" t="n"/>
      <c r="O58" s="11" t="n"/>
      <c r="P58" s="13">
        <f>IF(N58="","",IF(N58="SL",-1,K58/J58))</f>
        <v/>
      </c>
      <c r="Q58" s="13">
        <f>IF(N58="","",IF(OR(N58="SL",N58="TP0 only"),-1,L58/J58))</f>
        <v/>
      </c>
      <c r="R58" s="13">
        <f>IF(N58="","",IF(N58="TP2",M58/J58,-1))</f>
        <v/>
      </c>
      <c r="S58" s="13">
        <f>IF(N58="","",IF(N58="SL",-1,IF(N58="TP0 only",0.5*K58/J58,0.5*(K58+L58)/J58)))</f>
        <v/>
      </c>
      <c r="T58" s="13">
        <f>IF(N58="","",IF(N58="SL",-1,IF(N58="TP0 only",0.5*K58/J58-0.5,0.5*(K58+L58)/J58)))</f>
        <v/>
      </c>
      <c r="U58" s="14">
        <f>IF(P58="","",P58*Config!$B$6)</f>
        <v/>
      </c>
      <c r="V58" s="14">
        <f>IF(Q58="","",Q58*Config!$B$6)</f>
        <v/>
      </c>
      <c r="W58" s="14">
        <f>IF(R58="","",R58*Config!$B$6)</f>
        <v/>
      </c>
      <c r="X58" s="14">
        <f>IF(S58="","",S58*Config!$B$6)</f>
        <v/>
      </c>
      <c r="Y58" s="14">
        <f>IF(T58="","",T58*Config!$B$6)</f>
        <v/>
      </c>
      <c r="Z58" s="14">
        <f>IF(U58="","",Config!$B$4 + SUM($U$2:U58))</f>
        <v/>
      </c>
      <c r="AA58" s="14">
        <f>IF(V58="","",Config!$B$4 + SUM($V$2:V58))</f>
        <v/>
      </c>
      <c r="AB58" s="14">
        <f>IF(W58="","",Config!$B$4 + SUM($W$2:W58))</f>
        <v/>
      </c>
      <c r="AC58" s="14">
        <f>IF(X58="","",Config!$B$4 + SUM($X$2:X58))</f>
        <v/>
      </c>
      <c r="AD58" s="14">
        <f>IF(Y58="","",Config!$B$4 + SUM($Y$2:Y58))</f>
        <v/>
      </c>
      <c r="AE58" s="15">
        <f>IF(P58="","",IF(P58&gt;0,1,0))</f>
        <v/>
      </c>
      <c r="AF58" s="15">
        <f>IF(Q58="","",IF(Q58&gt;0,1,0))</f>
        <v/>
      </c>
      <c r="AG58" s="15">
        <f>IF(R58="","",IF(R58&gt;0,1,0))</f>
        <v/>
      </c>
      <c r="AH58" s="15">
        <f>IF(S58="","",IF(S58&gt;0,1,0))</f>
        <v/>
      </c>
      <c r="AI58" s="15">
        <f>IF(T58="","",IF(T58&gt;0,1,0))</f>
        <v/>
      </c>
      <c r="AJ58" s="16">
        <f>IF(Z58="","",IF(AJ57="",Z58,MAX(AJ57,Z58)))</f>
        <v/>
      </c>
      <c r="AK58" s="16">
        <f>IF(AA58="","",IF(AK57="",AA58,MAX(AK57,AA58)))</f>
        <v/>
      </c>
      <c r="AL58" s="16">
        <f>IF(AB58="","",IF(AL57="",AB58,MAX(AL57,AB58)))</f>
        <v/>
      </c>
      <c r="AM58" s="16">
        <f>IF(AC58="","",IF(AM57="",AC58,MAX(AM57,AC58)))</f>
        <v/>
      </c>
      <c r="AN58" s="16">
        <f>IF(AD58="","",IF(AN57="",AD58,MAX(AN57,AD58)))</f>
        <v/>
      </c>
      <c r="AO58" s="16">
        <f>IF(Z58="","",AJ58-Z58)</f>
        <v/>
      </c>
      <c r="AP58" s="16">
        <f>IF(AA58="","",AK58-AA58)</f>
        <v/>
      </c>
      <c r="AQ58" s="16">
        <f>IF(AB58="","",AL58-AB58)</f>
        <v/>
      </c>
      <c r="AR58" s="16">
        <f>IF(AC58="","",AM58-AC58)</f>
        <v/>
      </c>
      <c r="AS58" s="16">
        <f>IF(AD58="","",AN58-AD58)</f>
        <v/>
      </c>
    </row>
    <row r="59">
      <c r="A59">
        <f>ROW()-1</f>
        <v/>
      </c>
      <c r="B59" s="8" t="n"/>
      <c r="C59" s="11" t="n"/>
      <c r="D59" s="10">
        <f>IF(B59="","",CHOOSE(WEEKDAY(B59,2),"Lu","Ma","Mi","Jo","Vi","Sa","Du"))</f>
        <v/>
      </c>
      <c r="E59" s="10">
        <f>IF(OR(B59="",C59=""),"",IF(OR(WEEKDAY(B59,2)=1,WEEKDAY(B59,2)=5),"D",IF(AND(C59&gt;=TIME(15,30,0),C59&lt;TIME(16,30,0)),"C",IF(AND(AND(WEEKDAY(B59,2)&gt;=2,WEEKDAY(B59,2)&lt;=4),C59&gt;=TIME(16,35,0),C59&lt;TIME(17,0,0)),"A1",IF(AND(AND(WEEKDAY(B59,2)&gt;=2,WEEKDAY(B59,2)&lt;=4),C59&gt;=TIME(17,0,0),C59&lt;TIME(18,0,0)),"A2",IF(AND(AND(WEEKDAY(B59,2)&gt;=2,WEEKDAY(B59,2)&lt;=4),C59&gt;=TIME(18,0,0),C59&lt;TIME(19,0,0)),"A3",IF(AND(AND(WEEKDAY(B59,2)&gt;=2,WEEKDAY(B59,2)&lt;=4),C59&gt;=TIME(22,0,0),C59&lt;TIME(22,45,0)),"B","Other")))))))</f>
        <v/>
      </c>
      <c r="F59" s="11" t="n"/>
      <c r="G59" s="11" t="n"/>
      <c r="H59" s="11" t="n"/>
      <c r="I59" s="11" t="n"/>
      <c r="J59" s="12" t="n"/>
      <c r="K59" s="12" t="n"/>
      <c r="L59" s="12" t="n"/>
      <c r="M59" s="12" t="n"/>
      <c r="N59" s="11" t="n"/>
      <c r="O59" s="11" t="n"/>
      <c r="P59" s="13">
        <f>IF(N59="","",IF(N59="SL",-1,K59/J59))</f>
        <v/>
      </c>
      <c r="Q59" s="13">
        <f>IF(N59="","",IF(OR(N59="SL",N59="TP0 only"),-1,L59/J59))</f>
        <v/>
      </c>
      <c r="R59" s="13">
        <f>IF(N59="","",IF(N59="TP2",M59/J59,-1))</f>
        <v/>
      </c>
      <c r="S59" s="13">
        <f>IF(N59="","",IF(N59="SL",-1,IF(N59="TP0 only",0.5*K59/J59,0.5*(K59+L59)/J59)))</f>
        <v/>
      </c>
      <c r="T59" s="13">
        <f>IF(N59="","",IF(N59="SL",-1,IF(N59="TP0 only",0.5*K59/J59-0.5,0.5*(K59+L59)/J59)))</f>
        <v/>
      </c>
      <c r="U59" s="14">
        <f>IF(P59="","",P59*Config!$B$6)</f>
        <v/>
      </c>
      <c r="V59" s="14">
        <f>IF(Q59="","",Q59*Config!$B$6)</f>
        <v/>
      </c>
      <c r="W59" s="14">
        <f>IF(R59="","",R59*Config!$B$6)</f>
        <v/>
      </c>
      <c r="X59" s="14">
        <f>IF(S59="","",S59*Config!$B$6)</f>
        <v/>
      </c>
      <c r="Y59" s="14">
        <f>IF(T59="","",T59*Config!$B$6)</f>
        <v/>
      </c>
      <c r="Z59" s="14">
        <f>IF(U59="","",Config!$B$4 + SUM($U$2:U59))</f>
        <v/>
      </c>
      <c r="AA59" s="14">
        <f>IF(V59="","",Config!$B$4 + SUM($V$2:V59))</f>
        <v/>
      </c>
      <c r="AB59" s="14">
        <f>IF(W59="","",Config!$B$4 + SUM($W$2:W59))</f>
        <v/>
      </c>
      <c r="AC59" s="14">
        <f>IF(X59="","",Config!$B$4 + SUM($X$2:X59))</f>
        <v/>
      </c>
      <c r="AD59" s="14">
        <f>IF(Y59="","",Config!$B$4 + SUM($Y$2:Y59))</f>
        <v/>
      </c>
      <c r="AE59" s="15">
        <f>IF(P59="","",IF(P59&gt;0,1,0))</f>
        <v/>
      </c>
      <c r="AF59" s="15">
        <f>IF(Q59="","",IF(Q59&gt;0,1,0))</f>
        <v/>
      </c>
      <c r="AG59" s="15">
        <f>IF(R59="","",IF(R59&gt;0,1,0))</f>
        <v/>
      </c>
      <c r="AH59" s="15">
        <f>IF(S59="","",IF(S59&gt;0,1,0))</f>
        <v/>
      </c>
      <c r="AI59" s="15">
        <f>IF(T59="","",IF(T59&gt;0,1,0))</f>
        <v/>
      </c>
      <c r="AJ59" s="16">
        <f>IF(Z59="","",IF(AJ58="",Z59,MAX(AJ58,Z59)))</f>
        <v/>
      </c>
      <c r="AK59" s="16">
        <f>IF(AA59="","",IF(AK58="",AA59,MAX(AK58,AA59)))</f>
        <v/>
      </c>
      <c r="AL59" s="16">
        <f>IF(AB59="","",IF(AL58="",AB59,MAX(AL58,AB59)))</f>
        <v/>
      </c>
      <c r="AM59" s="16">
        <f>IF(AC59="","",IF(AM58="",AC59,MAX(AM58,AC59)))</f>
        <v/>
      </c>
      <c r="AN59" s="16">
        <f>IF(AD59="","",IF(AN58="",AD59,MAX(AN58,AD59)))</f>
        <v/>
      </c>
      <c r="AO59" s="16">
        <f>IF(Z59="","",AJ59-Z59)</f>
        <v/>
      </c>
      <c r="AP59" s="16">
        <f>IF(AA59="","",AK59-AA59)</f>
        <v/>
      </c>
      <c r="AQ59" s="16">
        <f>IF(AB59="","",AL59-AB59)</f>
        <v/>
      </c>
      <c r="AR59" s="16">
        <f>IF(AC59="","",AM59-AC59)</f>
        <v/>
      </c>
      <c r="AS59" s="16">
        <f>IF(AD59="","",AN59-AD59)</f>
        <v/>
      </c>
    </row>
    <row r="60">
      <c r="A60">
        <f>ROW()-1</f>
        <v/>
      </c>
      <c r="B60" s="8" t="n"/>
      <c r="C60" s="11" t="n"/>
      <c r="D60" s="10">
        <f>IF(B60="","",CHOOSE(WEEKDAY(B60,2),"Lu","Ma","Mi","Jo","Vi","Sa","Du"))</f>
        <v/>
      </c>
      <c r="E60" s="10">
        <f>IF(OR(B60="",C60=""),"",IF(OR(WEEKDAY(B60,2)=1,WEEKDAY(B60,2)=5),"D",IF(AND(C60&gt;=TIME(15,30,0),C60&lt;TIME(16,30,0)),"C",IF(AND(AND(WEEKDAY(B60,2)&gt;=2,WEEKDAY(B60,2)&lt;=4),C60&gt;=TIME(16,35,0),C60&lt;TIME(17,0,0)),"A1",IF(AND(AND(WEEKDAY(B60,2)&gt;=2,WEEKDAY(B60,2)&lt;=4),C60&gt;=TIME(17,0,0),C60&lt;TIME(18,0,0)),"A2",IF(AND(AND(WEEKDAY(B60,2)&gt;=2,WEEKDAY(B60,2)&lt;=4),C60&gt;=TIME(18,0,0),C60&lt;TIME(19,0,0)),"A3",IF(AND(AND(WEEKDAY(B60,2)&gt;=2,WEEKDAY(B60,2)&lt;=4),C60&gt;=TIME(22,0,0),C60&lt;TIME(22,45,0)),"B","Other")))))))</f>
        <v/>
      </c>
      <c r="F60" s="11" t="n"/>
      <c r="G60" s="11" t="n"/>
      <c r="H60" s="11" t="n"/>
      <c r="I60" s="11" t="n"/>
      <c r="J60" s="12" t="n"/>
      <c r="K60" s="12" t="n"/>
      <c r="L60" s="12" t="n"/>
      <c r="M60" s="12" t="n"/>
      <c r="N60" s="11" t="n"/>
      <c r="O60" s="11" t="n"/>
      <c r="P60" s="13">
        <f>IF(N60="","",IF(N60="SL",-1,K60/J60))</f>
        <v/>
      </c>
      <c r="Q60" s="13">
        <f>IF(N60="","",IF(OR(N60="SL",N60="TP0 only"),-1,L60/J60))</f>
        <v/>
      </c>
      <c r="R60" s="13">
        <f>IF(N60="","",IF(N60="TP2",M60/J60,-1))</f>
        <v/>
      </c>
      <c r="S60" s="13">
        <f>IF(N60="","",IF(N60="SL",-1,IF(N60="TP0 only",0.5*K60/J60,0.5*(K60+L60)/J60)))</f>
        <v/>
      </c>
      <c r="T60" s="13">
        <f>IF(N60="","",IF(N60="SL",-1,IF(N60="TP0 only",0.5*K60/J60-0.5,0.5*(K60+L60)/J60)))</f>
        <v/>
      </c>
      <c r="U60" s="14">
        <f>IF(P60="","",P60*Config!$B$6)</f>
        <v/>
      </c>
      <c r="V60" s="14">
        <f>IF(Q60="","",Q60*Config!$B$6)</f>
        <v/>
      </c>
      <c r="W60" s="14">
        <f>IF(R60="","",R60*Config!$B$6)</f>
        <v/>
      </c>
      <c r="X60" s="14">
        <f>IF(S60="","",S60*Config!$B$6)</f>
        <v/>
      </c>
      <c r="Y60" s="14">
        <f>IF(T60="","",T60*Config!$B$6)</f>
        <v/>
      </c>
      <c r="Z60" s="14">
        <f>IF(U60="","",Config!$B$4 + SUM($U$2:U60))</f>
        <v/>
      </c>
      <c r="AA60" s="14">
        <f>IF(V60="","",Config!$B$4 + SUM($V$2:V60))</f>
        <v/>
      </c>
      <c r="AB60" s="14">
        <f>IF(W60="","",Config!$B$4 + SUM($W$2:W60))</f>
        <v/>
      </c>
      <c r="AC60" s="14">
        <f>IF(X60="","",Config!$B$4 + SUM($X$2:X60))</f>
        <v/>
      </c>
      <c r="AD60" s="14">
        <f>IF(Y60="","",Config!$B$4 + SUM($Y$2:Y60))</f>
        <v/>
      </c>
      <c r="AE60" s="15">
        <f>IF(P60="","",IF(P60&gt;0,1,0))</f>
        <v/>
      </c>
      <c r="AF60" s="15">
        <f>IF(Q60="","",IF(Q60&gt;0,1,0))</f>
        <v/>
      </c>
      <c r="AG60" s="15">
        <f>IF(R60="","",IF(R60&gt;0,1,0))</f>
        <v/>
      </c>
      <c r="AH60" s="15">
        <f>IF(S60="","",IF(S60&gt;0,1,0))</f>
        <v/>
      </c>
      <c r="AI60" s="15">
        <f>IF(T60="","",IF(T60&gt;0,1,0))</f>
        <v/>
      </c>
      <c r="AJ60" s="16">
        <f>IF(Z60="","",IF(AJ59="",Z60,MAX(AJ59,Z60)))</f>
        <v/>
      </c>
      <c r="AK60" s="16">
        <f>IF(AA60="","",IF(AK59="",AA60,MAX(AK59,AA60)))</f>
        <v/>
      </c>
      <c r="AL60" s="16">
        <f>IF(AB60="","",IF(AL59="",AB60,MAX(AL59,AB60)))</f>
        <v/>
      </c>
      <c r="AM60" s="16">
        <f>IF(AC60="","",IF(AM59="",AC60,MAX(AM59,AC60)))</f>
        <v/>
      </c>
      <c r="AN60" s="16">
        <f>IF(AD60="","",IF(AN59="",AD60,MAX(AN59,AD60)))</f>
        <v/>
      </c>
      <c r="AO60" s="16">
        <f>IF(Z60="","",AJ60-Z60)</f>
        <v/>
      </c>
      <c r="AP60" s="16">
        <f>IF(AA60="","",AK60-AA60)</f>
        <v/>
      </c>
      <c r="AQ60" s="16">
        <f>IF(AB60="","",AL60-AB60)</f>
        <v/>
      </c>
      <c r="AR60" s="16">
        <f>IF(AC60="","",AM60-AC60)</f>
        <v/>
      </c>
      <c r="AS60" s="16">
        <f>IF(AD60="","",AN60-AD60)</f>
        <v/>
      </c>
    </row>
    <row r="61">
      <c r="A61">
        <f>ROW()-1</f>
        <v/>
      </c>
      <c r="B61" s="8" t="n"/>
      <c r="C61" s="11" t="n"/>
      <c r="D61" s="10">
        <f>IF(B61="","",CHOOSE(WEEKDAY(B61,2),"Lu","Ma","Mi","Jo","Vi","Sa","Du"))</f>
        <v/>
      </c>
      <c r="E61" s="10">
        <f>IF(OR(B61="",C61=""),"",IF(OR(WEEKDAY(B61,2)=1,WEEKDAY(B61,2)=5),"D",IF(AND(C61&gt;=TIME(15,30,0),C61&lt;TIME(16,30,0)),"C",IF(AND(AND(WEEKDAY(B61,2)&gt;=2,WEEKDAY(B61,2)&lt;=4),C61&gt;=TIME(16,35,0),C61&lt;TIME(17,0,0)),"A1",IF(AND(AND(WEEKDAY(B61,2)&gt;=2,WEEKDAY(B61,2)&lt;=4),C61&gt;=TIME(17,0,0),C61&lt;TIME(18,0,0)),"A2",IF(AND(AND(WEEKDAY(B61,2)&gt;=2,WEEKDAY(B61,2)&lt;=4),C61&gt;=TIME(18,0,0),C61&lt;TIME(19,0,0)),"A3",IF(AND(AND(WEEKDAY(B61,2)&gt;=2,WEEKDAY(B61,2)&lt;=4),C61&gt;=TIME(22,0,0),C61&lt;TIME(22,45,0)),"B","Other")))))))</f>
        <v/>
      </c>
      <c r="F61" s="11" t="n"/>
      <c r="G61" s="11" t="n"/>
      <c r="H61" s="11" t="n"/>
      <c r="I61" s="11" t="n"/>
      <c r="J61" s="12" t="n"/>
      <c r="K61" s="12" t="n"/>
      <c r="L61" s="12" t="n"/>
      <c r="M61" s="12" t="n"/>
      <c r="N61" s="11" t="n"/>
      <c r="O61" s="11" t="n"/>
      <c r="P61" s="13">
        <f>IF(N61="","",IF(N61="SL",-1,K61/J61))</f>
        <v/>
      </c>
      <c r="Q61" s="13">
        <f>IF(N61="","",IF(OR(N61="SL",N61="TP0 only"),-1,L61/J61))</f>
        <v/>
      </c>
      <c r="R61" s="13">
        <f>IF(N61="","",IF(N61="TP2",M61/J61,-1))</f>
        <v/>
      </c>
      <c r="S61" s="13">
        <f>IF(N61="","",IF(N61="SL",-1,IF(N61="TP0 only",0.5*K61/J61,0.5*(K61+L61)/J61)))</f>
        <v/>
      </c>
      <c r="T61" s="13">
        <f>IF(N61="","",IF(N61="SL",-1,IF(N61="TP0 only",0.5*K61/J61-0.5,0.5*(K61+L61)/J61)))</f>
        <v/>
      </c>
      <c r="U61" s="14">
        <f>IF(P61="","",P61*Config!$B$6)</f>
        <v/>
      </c>
      <c r="V61" s="14">
        <f>IF(Q61="","",Q61*Config!$B$6)</f>
        <v/>
      </c>
      <c r="W61" s="14">
        <f>IF(R61="","",R61*Config!$B$6)</f>
        <v/>
      </c>
      <c r="X61" s="14">
        <f>IF(S61="","",S61*Config!$B$6)</f>
        <v/>
      </c>
      <c r="Y61" s="14">
        <f>IF(T61="","",T61*Config!$B$6)</f>
        <v/>
      </c>
      <c r="Z61" s="14">
        <f>IF(U61="","",Config!$B$4 + SUM($U$2:U61))</f>
        <v/>
      </c>
      <c r="AA61" s="14">
        <f>IF(V61="","",Config!$B$4 + SUM($V$2:V61))</f>
        <v/>
      </c>
      <c r="AB61" s="14">
        <f>IF(W61="","",Config!$B$4 + SUM($W$2:W61))</f>
        <v/>
      </c>
      <c r="AC61" s="14">
        <f>IF(X61="","",Config!$B$4 + SUM($X$2:X61))</f>
        <v/>
      </c>
      <c r="AD61" s="14">
        <f>IF(Y61="","",Config!$B$4 + SUM($Y$2:Y61))</f>
        <v/>
      </c>
      <c r="AE61" s="15">
        <f>IF(P61="","",IF(P61&gt;0,1,0))</f>
        <v/>
      </c>
      <c r="AF61" s="15">
        <f>IF(Q61="","",IF(Q61&gt;0,1,0))</f>
        <v/>
      </c>
      <c r="AG61" s="15">
        <f>IF(R61="","",IF(R61&gt;0,1,0))</f>
        <v/>
      </c>
      <c r="AH61" s="15">
        <f>IF(S61="","",IF(S61&gt;0,1,0))</f>
        <v/>
      </c>
      <c r="AI61" s="15">
        <f>IF(T61="","",IF(T61&gt;0,1,0))</f>
        <v/>
      </c>
      <c r="AJ61" s="16">
        <f>IF(Z61="","",IF(AJ60="",Z61,MAX(AJ60,Z61)))</f>
        <v/>
      </c>
      <c r="AK61" s="16">
        <f>IF(AA61="","",IF(AK60="",AA61,MAX(AK60,AA61)))</f>
        <v/>
      </c>
      <c r="AL61" s="16">
        <f>IF(AB61="","",IF(AL60="",AB61,MAX(AL60,AB61)))</f>
        <v/>
      </c>
      <c r="AM61" s="16">
        <f>IF(AC61="","",IF(AM60="",AC61,MAX(AM60,AC61)))</f>
        <v/>
      </c>
      <c r="AN61" s="16">
        <f>IF(AD61="","",IF(AN60="",AD61,MAX(AN60,AD61)))</f>
        <v/>
      </c>
      <c r="AO61" s="16">
        <f>IF(Z61="","",AJ61-Z61)</f>
        <v/>
      </c>
      <c r="AP61" s="16">
        <f>IF(AA61="","",AK61-AA61)</f>
        <v/>
      </c>
      <c r="AQ61" s="16">
        <f>IF(AB61="","",AL61-AB61)</f>
        <v/>
      </c>
      <c r="AR61" s="16">
        <f>IF(AC61="","",AM61-AC61)</f>
        <v/>
      </c>
      <c r="AS61" s="16">
        <f>IF(AD61="","",AN61-AD61)</f>
        <v/>
      </c>
    </row>
    <row r="62">
      <c r="A62">
        <f>ROW()-1</f>
        <v/>
      </c>
      <c r="B62" s="8" t="n"/>
      <c r="C62" s="11" t="n"/>
      <c r="D62" s="10">
        <f>IF(B62="","",CHOOSE(WEEKDAY(B62,2),"Lu","Ma","Mi","Jo","Vi","Sa","Du"))</f>
        <v/>
      </c>
      <c r="E62" s="10">
        <f>IF(OR(B62="",C62=""),"",IF(OR(WEEKDAY(B62,2)=1,WEEKDAY(B62,2)=5),"D",IF(AND(C62&gt;=TIME(15,30,0),C62&lt;TIME(16,30,0)),"C",IF(AND(AND(WEEKDAY(B62,2)&gt;=2,WEEKDAY(B62,2)&lt;=4),C62&gt;=TIME(16,35,0),C62&lt;TIME(17,0,0)),"A1",IF(AND(AND(WEEKDAY(B62,2)&gt;=2,WEEKDAY(B62,2)&lt;=4),C62&gt;=TIME(17,0,0),C62&lt;TIME(18,0,0)),"A2",IF(AND(AND(WEEKDAY(B62,2)&gt;=2,WEEKDAY(B62,2)&lt;=4),C62&gt;=TIME(18,0,0),C62&lt;TIME(19,0,0)),"A3",IF(AND(AND(WEEKDAY(B62,2)&gt;=2,WEEKDAY(B62,2)&lt;=4),C62&gt;=TIME(22,0,0),C62&lt;TIME(22,45,0)),"B","Other")))))))</f>
        <v/>
      </c>
      <c r="F62" s="11" t="n"/>
      <c r="G62" s="11" t="n"/>
      <c r="H62" s="11" t="n"/>
      <c r="I62" s="11" t="n"/>
      <c r="J62" s="12" t="n"/>
      <c r="K62" s="12" t="n"/>
      <c r="L62" s="12" t="n"/>
      <c r="M62" s="12" t="n"/>
      <c r="N62" s="11" t="n"/>
      <c r="O62" s="11" t="n"/>
      <c r="P62" s="13">
        <f>IF(N62="","",IF(N62="SL",-1,K62/J62))</f>
        <v/>
      </c>
      <c r="Q62" s="13">
        <f>IF(N62="","",IF(OR(N62="SL",N62="TP0 only"),-1,L62/J62))</f>
        <v/>
      </c>
      <c r="R62" s="13">
        <f>IF(N62="","",IF(N62="TP2",M62/J62,-1))</f>
        <v/>
      </c>
      <c r="S62" s="13">
        <f>IF(N62="","",IF(N62="SL",-1,IF(N62="TP0 only",0.5*K62/J62,0.5*(K62+L62)/J62)))</f>
        <v/>
      </c>
      <c r="T62" s="13">
        <f>IF(N62="","",IF(N62="SL",-1,IF(N62="TP0 only",0.5*K62/J62-0.5,0.5*(K62+L62)/J62)))</f>
        <v/>
      </c>
      <c r="U62" s="14">
        <f>IF(P62="","",P62*Config!$B$6)</f>
        <v/>
      </c>
      <c r="V62" s="14">
        <f>IF(Q62="","",Q62*Config!$B$6)</f>
        <v/>
      </c>
      <c r="W62" s="14">
        <f>IF(R62="","",R62*Config!$B$6)</f>
        <v/>
      </c>
      <c r="X62" s="14">
        <f>IF(S62="","",S62*Config!$B$6)</f>
        <v/>
      </c>
      <c r="Y62" s="14">
        <f>IF(T62="","",T62*Config!$B$6)</f>
        <v/>
      </c>
      <c r="Z62" s="14">
        <f>IF(U62="","",Config!$B$4 + SUM($U$2:U62))</f>
        <v/>
      </c>
      <c r="AA62" s="14">
        <f>IF(V62="","",Config!$B$4 + SUM($V$2:V62))</f>
        <v/>
      </c>
      <c r="AB62" s="14">
        <f>IF(W62="","",Config!$B$4 + SUM($W$2:W62))</f>
        <v/>
      </c>
      <c r="AC62" s="14">
        <f>IF(X62="","",Config!$B$4 + SUM($X$2:X62))</f>
        <v/>
      </c>
      <c r="AD62" s="14">
        <f>IF(Y62="","",Config!$B$4 + SUM($Y$2:Y62))</f>
        <v/>
      </c>
      <c r="AE62" s="15">
        <f>IF(P62="","",IF(P62&gt;0,1,0))</f>
        <v/>
      </c>
      <c r="AF62" s="15">
        <f>IF(Q62="","",IF(Q62&gt;0,1,0))</f>
        <v/>
      </c>
      <c r="AG62" s="15">
        <f>IF(R62="","",IF(R62&gt;0,1,0))</f>
        <v/>
      </c>
      <c r="AH62" s="15">
        <f>IF(S62="","",IF(S62&gt;0,1,0))</f>
        <v/>
      </c>
      <c r="AI62" s="15">
        <f>IF(T62="","",IF(T62&gt;0,1,0))</f>
        <v/>
      </c>
      <c r="AJ62" s="16">
        <f>IF(Z62="","",IF(AJ61="",Z62,MAX(AJ61,Z62)))</f>
        <v/>
      </c>
      <c r="AK62" s="16">
        <f>IF(AA62="","",IF(AK61="",AA62,MAX(AK61,AA62)))</f>
        <v/>
      </c>
      <c r="AL62" s="16">
        <f>IF(AB62="","",IF(AL61="",AB62,MAX(AL61,AB62)))</f>
        <v/>
      </c>
      <c r="AM62" s="16">
        <f>IF(AC62="","",IF(AM61="",AC62,MAX(AM61,AC62)))</f>
        <v/>
      </c>
      <c r="AN62" s="16">
        <f>IF(AD62="","",IF(AN61="",AD62,MAX(AN61,AD62)))</f>
        <v/>
      </c>
      <c r="AO62" s="16">
        <f>IF(Z62="","",AJ62-Z62)</f>
        <v/>
      </c>
      <c r="AP62" s="16">
        <f>IF(AA62="","",AK62-AA62)</f>
        <v/>
      </c>
      <c r="AQ62" s="16">
        <f>IF(AB62="","",AL62-AB62)</f>
        <v/>
      </c>
      <c r="AR62" s="16">
        <f>IF(AC62="","",AM62-AC62)</f>
        <v/>
      </c>
      <c r="AS62" s="16">
        <f>IF(AD62="","",AN62-AD62)</f>
        <v/>
      </c>
    </row>
    <row r="63">
      <c r="A63">
        <f>ROW()-1</f>
        <v/>
      </c>
      <c r="B63" s="8" t="n"/>
      <c r="C63" s="11" t="n"/>
      <c r="D63" s="10">
        <f>IF(B63="","",CHOOSE(WEEKDAY(B63,2),"Lu","Ma","Mi","Jo","Vi","Sa","Du"))</f>
        <v/>
      </c>
      <c r="E63" s="10">
        <f>IF(OR(B63="",C63=""),"",IF(OR(WEEKDAY(B63,2)=1,WEEKDAY(B63,2)=5),"D",IF(AND(C63&gt;=TIME(15,30,0),C63&lt;TIME(16,30,0)),"C",IF(AND(AND(WEEKDAY(B63,2)&gt;=2,WEEKDAY(B63,2)&lt;=4),C63&gt;=TIME(16,35,0),C63&lt;TIME(17,0,0)),"A1",IF(AND(AND(WEEKDAY(B63,2)&gt;=2,WEEKDAY(B63,2)&lt;=4),C63&gt;=TIME(17,0,0),C63&lt;TIME(18,0,0)),"A2",IF(AND(AND(WEEKDAY(B63,2)&gt;=2,WEEKDAY(B63,2)&lt;=4),C63&gt;=TIME(18,0,0),C63&lt;TIME(19,0,0)),"A3",IF(AND(AND(WEEKDAY(B63,2)&gt;=2,WEEKDAY(B63,2)&lt;=4),C63&gt;=TIME(22,0,0),C63&lt;TIME(22,45,0)),"B","Other")))))))</f>
        <v/>
      </c>
      <c r="F63" s="11" t="n"/>
      <c r="G63" s="11" t="n"/>
      <c r="H63" s="11" t="n"/>
      <c r="I63" s="11" t="n"/>
      <c r="J63" s="12" t="n"/>
      <c r="K63" s="12" t="n"/>
      <c r="L63" s="12" t="n"/>
      <c r="M63" s="12" t="n"/>
      <c r="N63" s="11" t="n"/>
      <c r="O63" s="11" t="n"/>
      <c r="P63" s="13">
        <f>IF(N63="","",IF(N63="SL",-1,K63/J63))</f>
        <v/>
      </c>
      <c r="Q63" s="13">
        <f>IF(N63="","",IF(OR(N63="SL",N63="TP0 only"),-1,L63/J63))</f>
        <v/>
      </c>
      <c r="R63" s="13">
        <f>IF(N63="","",IF(N63="TP2",M63/J63,-1))</f>
        <v/>
      </c>
      <c r="S63" s="13">
        <f>IF(N63="","",IF(N63="SL",-1,IF(N63="TP0 only",0.5*K63/J63,0.5*(K63+L63)/J63)))</f>
        <v/>
      </c>
      <c r="T63" s="13">
        <f>IF(N63="","",IF(N63="SL",-1,IF(N63="TP0 only",0.5*K63/J63-0.5,0.5*(K63+L63)/J63)))</f>
        <v/>
      </c>
      <c r="U63" s="14">
        <f>IF(P63="","",P63*Config!$B$6)</f>
        <v/>
      </c>
      <c r="V63" s="14">
        <f>IF(Q63="","",Q63*Config!$B$6)</f>
        <v/>
      </c>
      <c r="W63" s="14">
        <f>IF(R63="","",R63*Config!$B$6)</f>
        <v/>
      </c>
      <c r="X63" s="14">
        <f>IF(S63="","",S63*Config!$B$6)</f>
        <v/>
      </c>
      <c r="Y63" s="14">
        <f>IF(T63="","",T63*Config!$B$6)</f>
        <v/>
      </c>
      <c r="Z63" s="14">
        <f>IF(U63="","",Config!$B$4 + SUM($U$2:U63))</f>
        <v/>
      </c>
      <c r="AA63" s="14">
        <f>IF(V63="","",Config!$B$4 + SUM($V$2:V63))</f>
        <v/>
      </c>
      <c r="AB63" s="14">
        <f>IF(W63="","",Config!$B$4 + SUM($W$2:W63))</f>
        <v/>
      </c>
      <c r="AC63" s="14">
        <f>IF(X63="","",Config!$B$4 + SUM($X$2:X63))</f>
        <v/>
      </c>
      <c r="AD63" s="14">
        <f>IF(Y63="","",Config!$B$4 + SUM($Y$2:Y63))</f>
        <v/>
      </c>
      <c r="AE63" s="15">
        <f>IF(P63="","",IF(P63&gt;0,1,0))</f>
        <v/>
      </c>
      <c r="AF63" s="15">
        <f>IF(Q63="","",IF(Q63&gt;0,1,0))</f>
        <v/>
      </c>
      <c r="AG63" s="15">
        <f>IF(R63="","",IF(R63&gt;0,1,0))</f>
        <v/>
      </c>
      <c r="AH63" s="15">
        <f>IF(S63="","",IF(S63&gt;0,1,0))</f>
        <v/>
      </c>
      <c r="AI63" s="15">
        <f>IF(T63="","",IF(T63&gt;0,1,0))</f>
        <v/>
      </c>
      <c r="AJ63" s="16">
        <f>IF(Z63="","",IF(AJ62="",Z63,MAX(AJ62,Z63)))</f>
        <v/>
      </c>
      <c r="AK63" s="16">
        <f>IF(AA63="","",IF(AK62="",AA63,MAX(AK62,AA63)))</f>
        <v/>
      </c>
      <c r="AL63" s="16">
        <f>IF(AB63="","",IF(AL62="",AB63,MAX(AL62,AB63)))</f>
        <v/>
      </c>
      <c r="AM63" s="16">
        <f>IF(AC63="","",IF(AM62="",AC63,MAX(AM62,AC63)))</f>
        <v/>
      </c>
      <c r="AN63" s="16">
        <f>IF(AD63="","",IF(AN62="",AD63,MAX(AN62,AD63)))</f>
        <v/>
      </c>
      <c r="AO63" s="16">
        <f>IF(Z63="","",AJ63-Z63)</f>
        <v/>
      </c>
      <c r="AP63" s="16">
        <f>IF(AA63="","",AK63-AA63)</f>
        <v/>
      </c>
      <c r="AQ63" s="16">
        <f>IF(AB63="","",AL63-AB63)</f>
        <v/>
      </c>
      <c r="AR63" s="16">
        <f>IF(AC63="","",AM63-AC63)</f>
        <v/>
      </c>
      <c r="AS63" s="16">
        <f>IF(AD63="","",AN63-AD63)</f>
        <v/>
      </c>
    </row>
    <row r="64">
      <c r="A64">
        <f>ROW()-1</f>
        <v/>
      </c>
      <c r="B64" s="8" t="n"/>
      <c r="C64" s="11" t="n"/>
      <c r="D64" s="10">
        <f>IF(B64="","",CHOOSE(WEEKDAY(B64,2),"Lu","Ma","Mi","Jo","Vi","Sa","Du"))</f>
        <v/>
      </c>
      <c r="E64" s="10">
        <f>IF(OR(B64="",C64=""),"",IF(OR(WEEKDAY(B64,2)=1,WEEKDAY(B64,2)=5),"D",IF(AND(C64&gt;=TIME(15,30,0),C64&lt;TIME(16,30,0)),"C",IF(AND(AND(WEEKDAY(B64,2)&gt;=2,WEEKDAY(B64,2)&lt;=4),C64&gt;=TIME(16,35,0),C64&lt;TIME(17,0,0)),"A1",IF(AND(AND(WEEKDAY(B64,2)&gt;=2,WEEKDAY(B64,2)&lt;=4),C64&gt;=TIME(17,0,0),C64&lt;TIME(18,0,0)),"A2",IF(AND(AND(WEEKDAY(B64,2)&gt;=2,WEEKDAY(B64,2)&lt;=4),C64&gt;=TIME(18,0,0),C64&lt;TIME(19,0,0)),"A3",IF(AND(AND(WEEKDAY(B64,2)&gt;=2,WEEKDAY(B64,2)&lt;=4),C64&gt;=TIME(22,0,0),C64&lt;TIME(22,45,0)),"B","Other")))))))</f>
        <v/>
      </c>
      <c r="F64" s="11" t="n"/>
      <c r="G64" s="11" t="n"/>
      <c r="H64" s="11" t="n"/>
      <c r="I64" s="11" t="n"/>
      <c r="J64" s="12" t="n"/>
      <c r="K64" s="12" t="n"/>
      <c r="L64" s="12" t="n"/>
      <c r="M64" s="12" t="n"/>
      <c r="N64" s="11" t="n"/>
      <c r="O64" s="11" t="n"/>
      <c r="P64" s="13">
        <f>IF(N64="","",IF(N64="SL",-1,K64/J64))</f>
        <v/>
      </c>
      <c r="Q64" s="13">
        <f>IF(N64="","",IF(OR(N64="SL",N64="TP0 only"),-1,L64/J64))</f>
        <v/>
      </c>
      <c r="R64" s="13">
        <f>IF(N64="","",IF(N64="TP2",M64/J64,-1))</f>
        <v/>
      </c>
      <c r="S64" s="13">
        <f>IF(N64="","",IF(N64="SL",-1,IF(N64="TP0 only",0.5*K64/J64,0.5*(K64+L64)/J64)))</f>
        <v/>
      </c>
      <c r="T64" s="13">
        <f>IF(N64="","",IF(N64="SL",-1,IF(N64="TP0 only",0.5*K64/J64-0.5,0.5*(K64+L64)/J64)))</f>
        <v/>
      </c>
      <c r="U64" s="14">
        <f>IF(P64="","",P64*Config!$B$6)</f>
        <v/>
      </c>
      <c r="V64" s="14">
        <f>IF(Q64="","",Q64*Config!$B$6)</f>
        <v/>
      </c>
      <c r="W64" s="14">
        <f>IF(R64="","",R64*Config!$B$6)</f>
        <v/>
      </c>
      <c r="X64" s="14">
        <f>IF(S64="","",S64*Config!$B$6)</f>
        <v/>
      </c>
      <c r="Y64" s="14">
        <f>IF(T64="","",T64*Config!$B$6)</f>
        <v/>
      </c>
      <c r="Z64" s="14">
        <f>IF(U64="","",Config!$B$4 + SUM($U$2:U64))</f>
        <v/>
      </c>
      <c r="AA64" s="14">
        <f>IF(V64="","",Config!$B$4 + SUM($V$2:V64))</f>
        <v/>
      </c>
      <c r="AB64" s="14">
        <f>IF(W64="","",Config!$B$4 + SUM($W$2:W64))</f>
        <v/>
      </c>
      <c r="AC64" s="14">
        <f>IF(X64="","",Config!$B$4 + SUM($X$2:X64))</f>
        <v/>
      </c>
      <c r="AD64" s="14">
        <f>IF(Y64="","",Config!$B$4 + SUM($Y$2:Y64))</f>
        <v/>
      </c>
      <c r="AE64" s="15">
        <f>IF(P64="","",IF(P64&gt;0,1,0))</f>
        <v/>
      </c>
      <c r="AF64" s="15">
        <f>IF(Q64="","",IF(Q64&gt;0,1,0))</f>
        <v/>
      </c>
      <c r="AG64" s="15">
        <f>IF(R64="","",IF(R64&gt;0,1,0))</f>
        <v/>
      </c>
      <c r="AH64" s="15">
        <f>IF(S64="","",IF(S64&gt;0,1,0))</f>
        <v/>
      </c>
      <c r="AI64" s="15">
        <f>IF(T64="","",IF(T64&gt;0,1,0))</f>
        <v/>
      </c>
      <c r="AJ64" s="16">
        <f>IF(Z64="","",IF(AJ63="",Z64,MAX(AJ63,Z64)))</f>
        <v/>
      </c>
      <c r="AK64" s="16">
        <f>IF(AA64="","",IF(AK63="",AA64,MAX(AK63,AA64)))</f>
        <v/>
      </c>
      <c r="AL64" s="16">
        <f>IF(AB64="","",IF(AL63="",AB64,MAX(AL63,AB64)))</f>
        <v/>
      </c>
      <c r="AM64" s="16">
        <f>IF(AC64="","",IF(AM63="",AC64,MAX(AM63,AC64)))</f>
        <v/>
      </c>
      <c r="AN64" s="16">
        <f>IF(AD64="","",IF(AN63="",AD64,MAX(AN63,AD64)))</f>
        <v/>
      </c>
      <c r="AO64" s="16">
        <f>IF(Z64="","",AJ64-Z64)</f>
        <v/>
      </c>
      <c r="AP64" s="16">
        <f>IF(AA64="","",AK64-AA64)</f>
        <v/>
      </c>
      <c r="AQ64" s="16">
        <f>IF(AB64="","",AL64-AB64)</f>
        <v/>
      </c>
      <c r="AR64" s="16">
        <f>IF(AC64="","",AM64-AC64)</f>
        <v/>
      </c>
      <c r="AS64" s="16">
        <f>IF(AD64="","",AN64-AD64)</f>
        <v/>
      </c>
    </row>
    <row r="65">
      <c r="A65">
        <f>ROW()-1</f>
        <v/>
      </c>
      <c r="B65" s="8" t="n"/>
      <c r="C65" s="11" t="n"/>
      <c r="D65" s="10">
        <f>IF(B65="","",CHOOSE(WEEKDAY(B65,2),"Lu","Ma","Mi","Jo","Vi","Sa","Du"))</f>
        <v/>
      </c>
      <c r="E65" s="10">
        <f>IF(OR(B65="",C65=""),"",IF(OR(WEEKDAY(B65,2)=1,WEEKDAY(B65,2)=5),"D",IF(AND(C65&gt;=TIME(15,30,0),C65&lt;TIME(16,30,0)),"C",IF(AND(AND(WEEKDAY(B65,2)&gt;=2,WEEKDAY(B65,2)&lt;=4),C65&gt;=TIME(16,35,0),C65&lt;TIME(17,0,0)),"A1",IF(AND(AND(WEEKDAY(B65,2)&gt;=2,WEEKDAY(B65,2)&lt;=4),C65&gt;=TIME(17,0,0),C65&lt;TIME(18,0,0)),"A2",IF(AND(AND(WEEKDAY(B65,2)&gt;=2,WEEKDAY(B65,2)&lt;=4),C65&gt;=TIME(18,0,0),C65&lt;TIME(19,0,0)),"A3",IF(AND(AND(WEEKDAY(B65,2)&gt;=2,WEEKDAY(B65,2)&lt;=4),C65&gt;=TIME(22,0,0),C65&lt;TIME(22,45,0)),"B","Other")))))))</f>
        <v/>
      </c>
      <c r="F65" s="11" t="n"/>
      <c r="G65" s="11" t="n"/>
      <c r="H65" s="11" t="n"/>
      <c r="I65" s="11" t="n"/>
      <c r="J65" s="12" t="n"/>
      <c r="K65" s="12" t="n"/>
      <c r="L65" s="12" t="n"/>
      <c r="M65" s="12" t="n"/>
      <c r="N65" s="11" t="n"/>
      <c r="O65" s="11" t="n"/>
      <c r="P65" s="13">
        <f>IF(N65="","",IF(N65="SL",-1,K65/J65))</f>
        <v/>
      </c>
      <c r="Q65" s="13">
        <f>IF(N65="","",IF(OR(N65="SL",N65="TP0 only"),-1,L65/J65))</f>
        <v/>
      </c>
      <c r="R65" s="13">
        <f>IF(N65="","",IF(N65="TP2",M65/J65,-1))</f>
        <v/>
      </c>
      <c r="S65" s="13">
        <f>IF(N65="","",IF(N65="SL",-1,IF(N65="TP0 only",0.5*K65/J65,0.5*(K65+L65)/J65)))</f>
        <v/>
      </c>
      <c r="T65" s="13">
        <f>IF(N65="","",IF(N65="SL",-1,IF(N65="TP0 only",0.5*K65/J65-0.5,0.5*(K65+L65)/J65)))</f>
        <v/>
      </c>
      <c r="U65" s="14">
        <f>IF(P65="","",P65*Config!$B$6)</f>
        <v/>
      </c>
      <c r="V65" s="14">
        <f>IF(Q65="","",Q65*Config!$B$6)</f>
        <v/>
      </c>
      <c r="W65" s="14">
        <f>IF(R65="","",R65*Config!$B$6)</f>
        <v/>
      </c>
      <c r="X65" s="14">
        <f>IF(S65="","",S65*Config!$B$6)</f>
        <v/>
      </c>
      <c r="Y65" s="14">
        <f>IF(T65="","",T65*Config!$B$6)</f>
        <v/>
      </c>
      <c r="Z65" s="14">
        <f>IF(U65="","",Config!$B$4 + SUM($U$2:U65))</f>
        <v/>
      </c>
      <c r="AA65" s="14">
        <f>IF(V65="","",Config!$B$4 + SUM($V$2:V65))</f>
        <v/>
      </c>
      <c r="AB65" s="14">
        <f>IF(W65="","",Config!$B$4 + SUM($W$2:W65))</f>
        <v/>
      </c>
      <c r="AC65" s="14">
        <f>IF(X65="","",Config!$B$4 + SUM($X$2:X65))</f>
        <v/>
      </c>
      <c r="AD65" s="14">
        <f>IF(Y65="","",Config!$B$4 + SUM($Y$2:Y65))</f>
        <v/>
      </c>
      <c r="AE65" s="15">
        <f>IF(P65="","",IF(P65&gt;0,1,0))</f>
        <v/>
      </c>
      <c r="AF65" s="15">
        <f>IF(Q65="","",IF(Q65&gt;0,1,0))</f>
        <v/>
      </c>
      <c r="AG65" s="15">
        <f>IF(R65="","",IF(R65&gt;0,1,0))</f>
        <v/>
      </c>
      <c r="AH65" s="15">
        <f>IF(S65="","",IF(S65&gt;0,1,0))</f>
        <v/>
      </c>
      <c r="AI65" s="15">
        <f>IF(T65="","",IF(T65&gt;0,1,0))</f>
        <v/>
      </c>
      <c r="AJ65" s="16">
        <f>IF(Z65="","",IF(AJ64="",Z65,MAX(AJ64,Z65)))</f>
        <v/>
      </c>
      <c r="AK65" s="16">
        <f>IF(AA65="","",IF(AK64="",AA65,MAX(AK64,AA65)))</f>
        <v/>
      </c>
      <c r="AL65" s="16">
        <f>IF(AB65="","",IF(AL64="",AB65,MAX(AL64,AB65)))</f>
        <v/>
      </c>
      <c r="AM65" s="16">
        <f>IF(AC65="","",IF(AM64="",AC65,MAX(AM64,AC65)))</f>
        <v/>
      </c>
      <c r="AN65" s="16">
        <f>IF(AD65="","",IF(AN64="",AD65,MAX(AN64,AD65)))</f>
        <v/>
      </c>
      <c r="AO65" s="16">
        <f>IF(Z65="","",AJ65-Z65)</f>
        <v/>
      </c>
      <c r="AP65" s="16">
        <f>IF(AA65="","",AK65-AA65)</f>
        <v/>
      </c>
      <c r="AQ65" s="16">
        <f>IF(AB65="","",AL65-AB65)</f>
        <v/>
      </c>
      <c r="AR65" s="16">
        <f>IF(AC65="","",AM65-AC65)</f>
        <v/>
      </c>
      <c r="AS65" s="16">
        <f>IF(AD65="","",AN65-AD65)</f>
        <v/>
      </c>
    </row>
    <row r="66">
      <c r="A66">
        <f>ROW()-1</f>
        <v/>
      </c>
      <c r="B66" s="8" t="n"/>
      <c r="C66" s="11" t="n"/>
      <c r="D66" s="10">
        <f>IF(B66="","",CHOOSE(WEEKDAY(B66,2),"Lu","Ma","Mi","Jo","Vi","Sa","Du"))</f>
        <v/>
      </c>
      <c r="E66" s="10">
        <f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/>
      </c>
      <c r="F66" s="11" t="n"/>
      <c r="G66" s="11" t="n"/>
      <c r="H66" s="11" t="n"/>
      <c r="I66" s="11" t="n"/>
      <c r="J66" s="12" t="n"/>
      <c r="K66" s="12" t="n"/>
      <c r="L66" s="12" t="n"/>
      <c r="M66" s="12" t="n"/>
      <c r="N66" s="11" t="n"/>
      <c r="O66" s="11" t="n"/>
      <c r="P66" s="13">
        <f>IF(N66="","",IF(N66="SL",-1,K66/J66))</f>
        <v/>
      </c>
      <c r="Q66" s="13">
        <f>IF(N66="","",IF(OR(N66="SL",N66="TP0 only"),-1,L66/J66))</f>
        <v/>
      </c>
      <c r="R66" s="13">
        <f>IF(N66="","",IF(N66="TP2",M66/J66,-1))</f>
        <v/>
      </c>
      <c r="S66" s="13">
        <f>IF(N66="","",IF(N66="SL",-1,IF(N66="TP0 only",0.5*K66/J66,0.5*(K66+L66)/J66)))</f>
        <v/>
      </c>
      <c r="T66" s="13">
        <f>IF(N66="","",IF(N66="SL",-1,IF(N66="TP0 only",0.5*K66/J66-0.5,0.5*(K66+L66)/J66)))</f>
        <v/>
      </c>
      <c r="U66" s="14">
        <f>IF(P66="","",P66*Config!$B$6)</f>
        <v/>
      </c>
      <c r="V66" s="14">
        <f>IF(Q66="","",Q66*Config!$B$6)</f>
        <v/>
      </c>
      <c r="W66" s="14">
        <f>IF(R66="","",R66*Config!$B$6)</f>
        <v/>
      </c>
      <c r="X66" s="14">
        <f>IF(S66="","",S66*Config!$B$6)</f>
        <v/>
      </c>
      <c r="Y66" s="14">
        <f>IF(T66="","",T66*Config!$B$6)</f>
        <v/>
      </c>
      <c r="Z66" s="14">
        <f>IF(U66="","",Config!$B$4 + SUM($U$2:U66))</f>
        <v/>
      </c>
      <c r="AA66" s="14">
        <f>IF(V66="","",Config!$B$4 + SUM($V$2:V66))</f>
        <v/>
      </c>
      <c r="AB66" s="14">
        <f>IF(W66="","",Config!$B$4 + SUM($W$2:W66))</f>
        <v/>
      </c>
      <c r="AC66" s="14">
        <f>IF(X66="","",Config!$B$4 + SUM($X$2:X66))</f>
        <v/>
      </c>
      <c r="AD66" s="14">
        <f>IF(Y66="","",Config!$B$4 + SUM($Y$2:Y66))</f>
        <v/>
      </c>
      <c r="AE66" s="15">
        <f>IF(P66="","",IF(P66&gt;0,1,0))</f>
        <v/>
      </c>
      <c r="AF66" s="15">
        <f>IF(Q66="","",IF(Q66&gt;0,1,0))</f>
        <v/>
      </c>
      <c r="AG66" s="15">
        <f>IF(R66="","",IF(R66&gt;0,1,0))</f>
        <v/>
      </c>
      <c r="AH66" s="15">
        <f>IF(S66="","",IF(S66&gt;0,1,0))</f>
        <v/>
      </c>
      <c r="AI66" s="15">
        <f>IF(T66="","",IF(T66&gt;0,1,0))</f>
        <v/>
      </c>
      <c r="AJ66" s="16">
        <f>IF(Z66="","",IF(AJ65="",Z66,MAX(AJ65,Z66)))</f>
        <v/>
      </c>
      <c r="AK66" s="16">
        <f>IF(AA66="","",IF(AK65="",AA66,MAX(AK65,AA66)))</f>
        <v/>
      </c>
      <c r="AL66" s="16">
        <f>IF(AB66="","",IF(AL65="",AB66,MAX(AL65,AB66)))</f>
        <v/>
      </c>
      <c r="AM66" s="16">
        <f>IF(AC66="","",IF(AM65="",AC66,MAX(AM65,AC66)))</f>
        <v/>
      </c>
      <c r="AN66" s="16">
        <f>IF(AD66="","",IF(AN65="",AD66,MAX(AN65,AD66)))</f>
        <v/>
      </c>
      <c r="AO66" s="16">
        <f>IF(Z66="","",AJ66-Z66)</f>
        <v/>
      </c>
      <c r="AP66" s="16">
        <f>IF(AA66="","",AK66-AA66)</f>
        <v/>
      </c>
      <c r="AQ66" s="16">
        <f>IF(AB66="","",AL66-AB66)</f>
        <v/>
      </c>
      <c r="AR66" s="16">
        <f>IF(AC66="","",AM66-AC66)</f>
        <v/>
      </c>
      <c r="AS66" s="16">
        <f>IF(AD66="","",AN66-AD66)</f>
        <v/>
      </c>
    </row>
    <row r="67">
      <c r="A67">
        <f>ROW()-1</f>
        <v/>
      </c>
      <c r="B67" s="8" t="n"/>
      <c r="C67" s="11" t="n"/>
      <c r="D67" s="10">
        <f>IF(B67="","",CHOOSE(WEEKDAY(B67,2),"Lu","Ma","Mi","Jo","Vi","Sa","Du"))</f>
        <v/>
      </c>
      <c r="E67" s="10">
        <f>IF(OR(B67="",C67=""),"",IF(OR(WEEKDAY(B67,2)=1,WEEKDAY(B67,2)=5),"D",IF(AND(C67&gt;=TIME(15,30,0),C67&lt;TIME(16,30,0)),"C",IF(AND(AND(WEEKDAY(B67,2)&gt;=2,WEEKDAY(B67,2)&lt;=4),C67&gt;=TIME(16,35,0),C67&lt;TIME(17,0,0)),"A1",IF(AND(AND(WEEKDAY(B67,2)&gt;=2,WEEKDAY(B67,2)&lt;=4),C67&gt;=TIME(17,0,0),C67&lt;TIME(18,0,0)),"A2",IF(AND(AND(WEEKDAY(B67,2)&gt;=2,WEEKDAY(B67,2)&lt;=4),C67&gt;=TIME(18,0,0),C67&lt;TIME(19,0,0)),"A3",IF(AND(AND(WEEKDAY(B67,2)&gt;=2,WEEKDAY(B67,2)&lt;=4),C67&gt;=TIME(22,0,0),C67&lt;TIME(22,45,0)),"B","Other")))))))</f>
        <v/>
      </c>
      <c r="F67" s="11" t="n"/>
      <c r="G67" s="11" t="n"/>
      <c r="H67" s="11" t="n"/>
      <c r="I67" s="11" t="n"/>
      <c r="J67" s="12" t="n"/>
      <c r="K67" s="12" t="n"/>
      <c r="L67" s="12" t="n"/>
      <c r="M67" s="12" t="n"/>
      <c r="N67" s="11" t="n"/>
      <c r="O67" s="11" t="n"/>
      <c r="P67" s="13">
        <f>IF(N67="","",IF(N67="SL",-1,K67/J67))</f>
        <v/>
      </c>
      <c r="Q67" s="13">
        <f>IF(N67="","",IF(OR(N67="SL",N67="TP0 only"),-1,L67/J67))</f>
        <v/>
      </c>
      <c r="R67" s="13">
        <f>IF(N67="","",IF(N67="TP2",M67/J67,-1))</f>
        <v/>
      </c>
      <c r="S67" s="13">
        <f>IF(N67="","",IF(N67="SL",-1,IF(N67="TP0 only",0.5*K67/J67,0.5*(K67+L67)/J67)))</f>
        <v/>
      </c>
      <c r="T67" s="13">
        <f>IF(N67="","",IF(N67="SL",-1,IF(N67="TP0 only",0.5*K67/J67-0.5,0.5*(K67+L67)/J67)))</f>
        <v/>
      </c>
      <c r="U67" s="14">
        <f>IF(P67="","",P67*Config!$B$6)</f>
        <v/>
      </c>
      <c r="V67" s="14">
        <f>IF(Q67="","",Q67*Config!$B$6)</f>
        <v/>
      </c>
      <c r="W67" s="14">
        <f>IF(R67="","",R67*Config!$B$6)</f>
        <v/>
      </c>
      <c r="X67" s="14">
        <f>IF(S67="","",S67*Config!$B$6)</f>
        <v/>
      </c>
      <c r="Y67" s="14">
        <f>IF(T67="","",T67*Config!$B$6)</f>
        <v/>
      </c>
      <c r="Z67" s="14">
        <f>IF(U67="","",Config!$B$4 + SUM($U$2:U67))</f>
        <v/>
      </c>
      <c r="AA67" s="14">
        <f>IF(V67="","",Config!$B$4 + SUM($V$2:V67))</f>
        <v/>
      </c>
      <c r="AB67" s="14">
        <f>IF(W67="","",Config!$B$4 + SUM($W$2:W67))</f>
        <v/>
      </c>
      <c r="AC67" s="14">
        <f>IF(X67="","",Config!$B$4 + SUM($X$2:X67))</f>
        <v/>
      </c>
      <c r="AD67" s="14">
        <f>IF(Y67="","",Config!$B$4 + SUM($Y$2:Y67))</f>
        <v/>
      </c>
      <c r="AE67" s="15">
        <f>IF(P67="","",IF(P67&gt;0,1,0))</f>
        <v/>
      </c>
      <c r="AF67" s="15">
        <f>IF(Q67="","",IF(Q67&gt;0,1,0))</f>
        <v/>
      </c>
      <c r="AG67" s="15">
        <f>IF(R67="","",IF(R67&gt;0,1,0))</f>
        <v/>
      </c>
      <c r="AH67" s="15">
        <f>IF(S67="","",IF(S67&gt;0,1,0))</f>
        <v/>
      </c>
      <c r="AI67" s="15">
        <f>IF(T67="","",IF(T67&gt;0,1,0))</f>
        <v/>
      </c>
      <c r="AJ67" s="16">
        <f>IF(Z67="","",IF(AJ66="",Z67,MAX(AJ66,Z67)))</f>
        <v/>
      </c>
      <c r="AK67" s="16">
        <f>IF(AA67="","",IF(AK66="",AA67,MAX(AK66,AA67)))</f>
        <v/>
      </c>
      <c r="AL67" s="16">
        <f>IF(AB67="","",IF(AL66="",AB67,MAX(AL66,AB67)))</f>
        <v/>
      </c>
      <c r="AM67" s="16">
        <f>IF(AC67="","",IF(AM66="",AC67,MAX(AM66,AC67)))</f>
        <v/>
      </c>
      <c r="AN67" s="16">
        <f>IF(AD67="","",IF(AN66="",AD67,MAX(AN66,AD67)))</f>
        <v/>
      </c>
      <c r="AO67" s="16">
        <f>IF(Z67="","",AJ67-Z67)</f>
        <v/>
      </c>
      <c r="AP67" s="16">
        <f>IF(AA67="","",AK67-AA67)</f>
        <v/>
      </c>
      <c r="AQ67" s="16">
        <f>IF(AB67="","",AL67-AB67)</f>
        <v/>
      </c>
      <c r="AR67" s="16">
        <f>IF(AC67="","",AM67-AC67)</f>
        <v/>
      </c>
      <c r="AS67" s="16">
        <f>IF(AD67="","",AN67-AD67)</f>
        <v/>
      </c>
    </row>
    <row r="68">
      <c r="A68">
        <f>ROW()-1</f>
        <v/>
      </c>
      <c r="B68" s="8" t="n"/>
      <c r="C68" s="11" t="n"/>
      <c r="D68" s="10">
        <f>IF(B68="","",CHOOSE(WEEKDAY(B68,2),"Lu","Ma","Mi","Jo","Vi","Sa","Du"))</f>
        <v/>
      </c>
      <c r="E68" s="10">
        <f>IF(OR(B68="",C68=""),"",IF(OR(WEEKDAY(B68,2)=1,WEEKDAY(B68,2)=5),"D",IF(AND(C68&gt;=TIME(15,30,0),C68&lt;TIME(16,30,0)),"C",IF(AND(AND(WEEKDAY(B68,2)&gt;=2,WEEKDAY(B68,2)&lt;=4),C68&gt;=TIME(16,35,0),C68&lt;TIME(17,0,0)),"A1",IF(AND(AND(WEEKDAY(B68,2)&gt;=2,WEEKDAY(B68,2)&lt;=4),C68&gt;=TIME(17,0,0),C68&lt;TIME(18,0,0)),"A2",IF(AND(AND(WEEKDAY(B68,2)&gt;=2,WEEKDAY(B68,2)&lt;=4),C68&gt;=TIME(18,0,0),C68&lt;TIME(19,0,0)),"A3",IF(AND(AND(WEEKDAY(B68,2)&gt;=2,WEEKDAY(B68,2)&lt;=4),C68&gt;=TIME(22,0,0),C68&lt;TIME(22,45,0)),"B","Other")))))))</f>
        <v/>
      </c>
      <c r="F68" s="11" t="n"/>
      <c r="G68" s="11" t="n"/>
      <c r="H68" s="11" t="n"/>
      <c r="I68" s="11" t="n"/>
      <c r="J68" s="12" t="n"/>
      <c r="K68" s="12" t="n"/>
      <c r="L68" s="12" t="n"/>
      <c r="M68" s="12" t="n"/>
      <c r="N68" s="11" t="n"/>
      <c r="O68" s="11" t="n"/>
      <c r="P68" s="13">
        <f>IF(N68="","",IF(N68="SL",-1,K68/J68))</f>
        <v/>
      </c>
      <c r="Q68" s="13">
        <f>IF(N68="","",IF(OR(N68="SL",N68="TP0 only"),-1,L68/J68))</f>
        <v/>
      </c>
      <c r="R68" s="13">
        <f>IF(N68="","",IF(N68="TP2",M68/J68,-1))</f>
        <v/>
      </c>
      <c r="S68" s="13">
        <f>IF(N68="","",IF(N68="SL",-1,IF(N68="TP0 only",0.5*K68/J68,0.5*(K68+L68)/J68)))</f>
        <v/>
      </c>
      <c r="T68" s="13">
        <f>IF(N68="","",IF(N68="SL",-1,IF(N68="TP0 only",0.5*K68/J68-0.5,0.5*(K68+L68)/J68)))</f>
        <v/>
      </c>
      <c r="U68" s="14">
        <f>IF(P68="","",P68*Config!$B$6)</f>
        <v/>
      </c>
      <c r="V68" s="14">
        <f>IF(Q68="","",Q68*Config!$B$6)</f>
        <v/>
      </c>
      <c r="W68" s="14">
        <f>IF(R68="","",R68*Config!$B$6)</f>
        <v/>
      </c>
      <c r="X68" s="14">
        <f>IF(S68="","",S68*Config!$B$6)</f>
        <v/>
      </c>
      <c r="Y68" s="14">
        <f>IF(T68="","",T68*Config!$B$6)</f>
        <v/>
      </c>
      <c r="Z68" s="14">
        <f>IF(U68="","",Config!$B$4 + SUM($U$2:U68))</f>
        <v/>
      </c>
      <c r="AA68" s="14">
        <f>IF(V68="","",Config!$B$4 + SUM($V$2:V68))</f>
        <v/>
      </c>
      <c r="AB68" s="14">
        <f>IF(W68="","",Config!$B$4 + SUM($W$2:W68))</f>
        <v/>
      </c>
      <c r="AC68" s="14">
        <f>IF(X68="","",Config!$B$4 + SUM($X$2:X68))</f>
        <v/>
      </c>
      <c r="AD68" s="14">
        <f>IF(Y68="","",Config!$B$4 + SUM($Y$2:Y68))</f>
        <v/>
      </c>
      <c r="AE68" s="15">
        <f>IF(P68="","",IF(P68&gt;0,1,0))</f>
        <v/>
      </c>
      <c r="AF68" s="15">
        <f>IF(Q68="","",IF(Q68&gt;0,1,0))</f>
        <v/>
      </c>
      <c r="AG68" s="15">
        <f>IF(R68="","",IF(R68&gt;0,1,0))</f>
        <v/>
      </c>
      <c r="AH68" s="15">
        <f>IF(S68="","",IF(S68&gt;0,1,0))</f>
        <v/>
      </c>
      <c r="AI68" s="15">
        <f>IF(T68="","",IF(T68&gt;0,1,0))</f>
        <v/>
      </c>
      <c r="AJ68" s="16">
        <f>IF(Z68="","",IF(AJ67="",Z68,MAX(AJ67,Z68)))</f>
        <v/>
      </c>
      <c r="AK68" s="16">
        <f>IF(AA68="","",IF(AK67="",AA68,MAX(AK67,AA68)))</f>
        <v/>
      </c>
      <c r="AL68" s="16">
        <f>IF(AB68="","",IF(AL67="",AB68,MAX(AL67,AB68)))</f>
        <v/>
      </c>
      <c r="AM68" s="16">
        <f>IF(AC68="","",IF(AM67="",AC68,MAX(AM67,AC68)))</f>
        <v/>
      </c>
      <c r="AN68" s="16">
        <f>IF(AD68="","",IF(AN67="",AD68,MAX(AN67,AD68)))</f>
        <v/>
      </c>
      <c r="AO68" s="16">
        <f>IF(Z68="","",AJ68-Z68)</f>
        <v/>
      </c>
      <c r="AP68" s="16">
        <f>IF(AA68="","",AK68-AA68)</f>
        <v/>
      </c>
      <c r="AQ68" s="16">
        <f>IF(AB68="","",AL68-AB68)</f>
        <v/>
      </c>
      <c r="AR68" s="16">
        <f>IF(AC68="","",AM68-AC68)</f>
        <v/>
      </c>
      <c r="AS68" s="16">
        <f>IF(AD68="","",AN68-AD68)</f>
        <v/>
      </c>
    </row>
    <row r="69">
      <c r="A69">
        <f>ROW()-1</f>
        <v/>
      </c>
      <c r="B69" s="8" t="n"/>
      <c r="C69" s="11" t="n"/>
      <c r="D69" s="10">
        <f>IF(B69="","",CHOOSE(WEEKDAY(B69,2),"Lu","Ma","Mi","Jo","Vi","Sa","Du"))</f>
        <v/>
      </c>
      <c r="E69" s="10">
        <f>IF(OR(B69="",C69=""),"",IF(OR(WEEKDAY(B69,2)=1,WEEKDAY(B69,2)=5),"D",IF(AND(C69&gt;=TIME(15,30,0),C69&lt;TIME(16,30,0)),"C",IF(AND(AND(WEEKDAY(B69,2)&gt;=2,WEEKDAY(B69,2)&lt;=4),C69&gt;=TIME(16,35,0),C69&lt;TIME(17,0,0)),"A1",IF(AND(AND(WEEKDAY(B69,2)&gt;=2,WEEKDAY(B69,2)&lt;=4),C69&gt;=TIME(17,0,0),C69&lt;TIME(18,0,0)),"A2",IF(AND(AND(WEEKDAY(B69,2)&gt;=2,WEEKDAY(B69,2)&lt;=4),C69&gt;=TIME(18,0,0),C69&lt;TIME(19,0,0)),"A3",IF(AND(AND(WEEKDAY(B69,2)&gt;=2,WEEKDAY(B69,2)&lt;=4),C69&gt;=TIME(22,0,0),C69&lt;TIME(22,45,0)),"B","Other")))))))</f>
        <v/>
      </c>
      <c r="F69" s="11" t="n"/>
      <c r="G69" s="11" t="n"/>
      <c r="H69" s="11" t="n"/>
      <c r="I69" s="11" t="n"/>
      <c r="J69" s="12" t="n"/>
      <c r="K69" s="12" t="n"/>
      <c r="L69" s="12" t="n"/>
      <c r="M69" s="12" t="n"/>
      <c r="N69" s="11" t="n"/>
      <c r="O69" s="11" t="n"/>
      <c r="P69" s="13">
        <f>IF(N69="","",IF(N69="SL",-1,K69/J69))</f>
        <v/>
      </c>
      <c r="Q69" s="13">
        <f>IF(N69="","",IF(OR(N69="SL",N69="TP0 only"),-1,L69/J69))</f>
        <v/>
      </c>
      <c r="R69" s="13">
        <f>IF(N69="","",IF(N69="TP2",M69/J69,-1))</f>
        <v/>
      </c>
      <c r="S69" s="13">
        <f>IF(N69="","",IF(N69="SL",-1,IF(N69="TP0 only",0.5*K69/J69,0.5*(K69+L69)/J69)))</f>
        <v/>
      </c>
      <c r="T69" s="13">
        <f>IF(N69="","",IF(N69="SL",-1,IF(N69="TP0 only",0.5*K69/J69-0.5,0.5*(K69+L69)/J69)))</f>
        <v/>
      </c>
      <c r="U69" s="14">
        <f>IF(P69="","",P69*Config!$B$6)</f>
        <v/>
      </c>
      <c r="V69" s="14">
        <f>IF(Q69="","",Q69*Config!$B$6)</f>
        <v/>
      </c>
      <c r="W69" s="14">
        <f>IF(R69="","",R69*Config!$B$6)</f>
        <v/>
      </c>
      <c r="X69" s="14">
        <f>IF(S69="","",S69*Config!$B$6)</f>
        <v/>
      </c>
      <c r="Y69" s="14">
        <f>IF(T69="","",T69*Config!$B$6)</f>
        <v/>
      </c>
      <c r="Z69" s="14">
        <f>IF(U69="","",Config!$B$4 + SUM($U$2:U69))</f>
        <v/>
      </c>
      <c r="AA69" s="14">
        <f>IF(V69="","",Config!$B$4 + SUM($V$2:V69))</f>
        <v/>
      </c>
      <c r="AB69" s="14">
        <f>IF(W69="","",Config!$B$4 + SUM($W$2:W69))</f>
        <v/>
      </c>
      <c r="AC69" s="14">
        <f>IF(X69="","",Config!$B$4 + SUM($X$2:X69))</f>
        <v/>
      </c>
      <c r="AD69" s="14">
        <f>IF(Y69="","",Config!$B$4 + SUM($Y$2:Y69))</f>
        <v/>
      </c>
      <c r="AE69" s="15">
        <f>IF(P69="","",IF(P69&gt;0,1,0))</f>
        <v/>
      </c>
      <c r="AF69" s="15">
        <f>IF(Q69="","",IF(Q69&gt;0,1,0))</f>
        <v/>
      </c>
      <c r="AG69" s="15">
        <f>IF(R69="","",IF(R69&gt;0,1,0))</f>
        <v/>
      </c>
      <c r="AH69" s="15">
        <f>IF(S69="","",IF(S69&gt;0,1,0))</f>
        <v/>
      </c>
      <c r="AI69" s="15">
        <f>IF(T69="","",IF(T69&gt;0,1,0))</f>
        <v/>
      </c>
      <c r="AJ69" s="16">
        <f>IF(Z69="","",IF(AJ68="",Z69,MAX(AJ68,Z69)))</f>
        <v/>
      </c>
      <c r="AK69" s="16">
        <f>IF(AA69="","",IF(AK68="",AA69,MAX(AK68,AA69)))</f>
        <v/>
      </c>
      <c r="AL69" s="16">
        <f>IF(AB69="","",IF(AL68="",AB69,MAX(AL68,AB69)))</f>
        <v/>
      </c>
      <c r="AM69" s="16">
        <f>IF(AC69="","",IF(AM68="",AC69,MAX(AM68,AC69)))</f>
        <v/>
      </c>
      <c r="AN69" s="16">
        <f>IF(AD69="","",IF(AN68="",AD69,MAX(AN68,AD69)))</f>
        <v/>
      </c>
      <c r="AO69" s="16">
        <f>IF(Z69="","",AJ69-Z69)</f>
        <v/>
      </c>
      <c r="AP69" s="16">
        <f>IF(AA69="","",AK69-AA69)</f>
        <v/>
      </c>
      <c r="AQ69" s="16">
        <f>IF(AB69="","",AL69-AB69)</f>
        <v/>
      </c>
      <c r="AR69" s="16">
        <f>IF(AC69="","",AM69-AC69)</f>
        <v/>
      </c>
      <c r="AS69" s="16">
        <f>IF(AD69="","",AN69-AD69)</f>
        <v/>
      </c>
    </row>
    <row r="70">
      <c r="A70">
        <f>ROW()-1</f>
        <v/>
      </c>
      <c r="B70" s="8" t="n"/>
      <c r="C70" s="11" t="n"/>
      <c r="D70" s="10">
        <f>IF(B70="","",CHOOSE(WEEKDAY(B70,2),"Lu","Ma","Mi","Jo","Vi","Sa","Du"))</f>
        <v/>
      </c>
      <c r="E70" s="10">
        <f>IF(OR(B70="",C70=""),"",IF(OR(WEEKDAY(B70,2)=1,WEEKDAY(B70,2)=5),"D",IF(AND(C70&gt;=TIME(15,30,0),C70&lt;TIME(16,30,0)),"C",IF(AND(AND(WEEKDAY(B70,2)&gt;=2,WEEKDAY(B70,2)&lt;=4),C70&gt;=TIME(16,35,0),C70&lt;TIME(17,0,0)),"A1",IF(AND(AND(WEEKDAY(B70,2)&gt;=2,WEEKDAY(B70,2)&lt;=4),C70&gt;=TIME(17,0,0),C70&lt;TIME(18,0,0)),"A2",IF(AND(AND(WEEKDAY(B70,2)&gt;=2,WEEKDAY(B70,2)&lt;=4),C70&gt;=TIME(18,0,0),C70&lt;TIME(19,0,0)),"A3",IF(AND(AND(WEEKDAY(B70,2)&gt;=2,WEEKDAY(B70,2)&lt;=4),C70&gt;=TIME(22,0,0),C70&lt;TIME(22,45,0)),"B","Other")))))))</f>
        <v/>
      </c>
      <c r="F70" s="11" t="n"/>
      <c r="G70" s="11" t="n"/>
      <c r="H70" s="11" t="n"/>
      <c r="I70" s="11" t="n"/>
      <c r="J70" s="12" t="n"/>
      <c r="K70" s="12" t="n"/>
      <c r="L70" s="12" t="n"/>
      <c r="M70" s="12" t="n"/>
      <c r="N70" s="11" t="n"/>
      <c r="O70" s="11" t="n"/>
      <c r="P70" s="13">
        <f>IF(N70="","",IF(N70="SL",-1,K70/J70))</f>
        <v/>
      </c>
      <c r="Q70" s="13">
        <f>IF(N70="","",IF(OR(N70="SL",N70="TP0 only"),-1,L70/J70))</f>
        <v/>
      </c>
      <c r="R70" s="13">
        <f>IF(N70="","",IF(N70="TP2",M70/J70,-1))</f>
        <v/>
      </c>
      <c r="S70" s="13">
        <f>IF(N70="","",IF(N70="SL",-1,IF(N70="TP0 only",0.5*K70/J70,0.5*(K70+L70)/J70)))</f>
        <v/>
      </c>
      <c r="T70" s="13">
        <f>IF(N70="","",IF(N70="SL",-1,IF(N70="TP0 only",0.5*K70/J70-0.5,0.5*(K70+L70)/J70)))</f>
        <v/>
      </c>
      <c r="U70" s="14">
        <f>IF(P70="","",P70*Config!$B$6)</f>
        <v/>
      </c>
      <c r="V70" s="14">
        <f>IF(Q70="","",Q70*Config!$B$6)</f>
        <v/>
      </c>
      <c r="W70" s="14">
        <f>IF(R70="","",R70*Config!$B$6)</f>
        <v/>
      </c>
      <c r="X70" s="14">
        <f>IF(S70="","",S70*Config!$B$6)</f>
        <v/>
      </c>
      <c r="Y70" s="14">
        <f>IF(T70="","",T70*Config!$B$6)</f>
        <v/>
      </c>
      <c r="Z70" s="14">
        <f>IF(U70="","",Config!$B$4 + SUM($U$2:U70))</f>
        <v/>
      </c>
      <c r="AA70" s="14">
        <f>IF(V70="","",Config!$B$4 + SUM($V$2:V70))</f>
        <v/>
      </c>
      <c r="AB70" s="14">
        <f>IF(W70="","",Config!$B$4 + SUM($W$2:W70))</f>
        <v/>
      </c>
      <c r="AC70" s="14">
        <f>IF(X70="","",Config!$B$4 + SUM($X$2:X70))</f>
        <v/>
      </c>
      <c r="AD70" s="14">
        <f>IF(Y70="","",Config!$B$4 + SUM($Y$2:Y70))</f>
        <v/>
      </c>
      <c r="AE70" s="15">
        <f>IF(P70="","",IF(P70&gt;0,1,0))</f>
        <v/>
      </c>
      <c r="AF70" s="15">
        <f>IF(Q70="","",IF(Q70&gt;0,1,0))</f>
        <v/>
      </c>
      <c r="AG70" s="15">
        <f>IF(R70="","",IF(R70&gt;0,1,0))</f>
        <v/>
      </c>
      <c r="AH70" s="15">
        <f>IF(S70="","",IF(S70&gt;0,1,0))</f>
        <v/>
      </c>
      <c r="AI70" s="15">
        <f>IF(T70="","",IF(T70&gt;0,1,0))</f>
        <v/>
      </c>
      <c r="AJ70" s="16">
        <f>IF(Z70="","",IF(AJ69="",Z70,MAX(AJ69,Z70)))</f>
        <v/>
      </c>
      <c r="AK70" s="16">
        <f>IF(AA70="","",IF(AK69="",AA70,MAX(AK69,AA70)))</f>
        <v/>
      </c>
      <c r="AL70" s="16">
        <f>IF(AB70="","",IF(AL69="",AB70,MAX(AL69,AB70)))</f>
        <v/>
      </c>
      <c r="AM70" s="16">
        <f>IF(AC70="","",IF(AM69="",AC70,MAX(AM69,AC70)))</f>
        <v/>
      </c>
      <c r="AN70" s="16">
        <f>IF(AD70="","",IF(AN69="",AD70,MAX(AN69,AD70)))</f>
        <v/>
      </c>
      <c r="AO70" s="16">
        <f>IF(Z70="","",AJ70-Z70)</f>
        <v/>
      </c>
      <c r="AP70" s="16">
        <f>IF(AA70="","",AK70-AA70)</f>
        <v/>
      </c>
      <c r="AQ70" s="16">
        <f>IF(AB70="","",AL70-AB70)</f>
        <v/>
      </c>
      <c r="AR70" s="16">
        <f>IF(AC70="","",AM70-AC70)</f>
        <v/>
      </c>
      <c r="AS70" s="16">
        <f>IF(AD70="","",AN70-AD70)</f>
        <v/>
      </c>
    </row>
    <row r="71">
      <c r="A71">
        <f>ROW()-1</f>
        <v/>
      </c>
      <c r="B71" s="8" t="n"/>
      <c r="C71" s="11" t="n"/>
      <c r="D71" s="10">
        <f>IF(B71="","",CHOOSE(WEEKDAY(B71,2),"Lu","Ma","Mi","Jo","Vi","Sa","Du"))</f>
        <v/>
      </c>
      <c r="E71" s="10">
        <f>IF(OR(B71="",C71=""),"",IF(OR(WEEKDAY(B71,2)=1,WEEKDAY(B71,2)=5),"D",IF(AND(C71&gt;=TIME(15,30,0),C71&lt;TIME(16,30,0)),"C",IF(AND(AND(WEEKDAY(B71,2)&gt;=2,WEEKDAY(B71,2)&lt;=4),C71&gt;=TIME(16,35,0),C71&lt;TIME(17,0,0)),"A1",IF(AND(AND(WEEKDAY(B71,2)&gt;=2,WEEKDAY(B71,2)&lt;=4),C71&gt;=TIME(17,0,0),C71&lt;TIME(18,0,0)),"A2",IF(AND(AND(WEEKDAY(B71,2)&gt;=2,WEEKDAY(B71,2)&lt;=4),C71&gt;=TIME(18,0,0),C71&lt;TIME(19,0,0)),"A3",IF(AND(AND(WEEKDAY(B71,2)&gt;=2,WEEKDAY(B71,2)&lt;=4),C71&gt;=TIME(22,0,0),C71&lt;TIME(22,45,0)),"B","Other")))))))</f>
        <v/>
      </c>
      <c r="F71" s="11" t="n"/>
      <c r="G71" s="11" t="n"/>
      <c r="H71" s="11" t="n"/>
      <c r="I71" s="11" t="n"/>
      <c r="J71" s="12" t="n"/>
      <c r="K71" s="12" t="n"/>
      <c r="L71" s="12" t="n"/>
      <c r="M71" s="12" t="n"/>
      <c r="N71" s="11" t="n"/>
      <c r="O71" s="11" t="n"/>
      <c r="P71" s="13">
        <f>IF(N71="","",IF(N71="SL",-1,K71/J71))</f>
        <v/>
      </c>
      <c r="Q71" s="13">
        <f>IF(N71="","",IF(OR(N71="SL",N71="TP0 only"),-1,L71/J71))</f>
        <v/>
      </c>
      <c r="R71" s="13">
        <f>IF(N71="","",IF(N71="TP2",M71/J71,-1))</f>
        <v/>
      </c>
      <c r="S71" s="13">
        <f>IF(N71="","",IF(N71="SL",-1,IF(N71="TP0 only",0.5*K71/J71,0.5*(K71+L71)/J71)))</f>
        <v/>
      </c>
      <c r="T71" s="13">
        <f>IF(N71="","",IF(N71="SL",-1,IF(N71="TP0 only",0.5*K71/J71-0.5,0.5*(K71+L71)/J71)))</f>
        <v/>
      </c>
      <c r="U71" s="14">
        <f>IF(P71="","",P71*Config!$B$6)</f>
        <v/>
      </c>
      <c r="V71" s="14">
        <f>IF(Q71="","",Q71*Config!$B$6)</f>
        <v/>
      </c>
      <c r="W71" s="14">
        <f>IF(R71="","",R71*Config!$B$6)</f>
        <v/>
      </c>
      <c r="X71" s="14">
        <f>IF(S71="","",S71*Config!$B$6)</f>
        <v/>
      </c>
      <c r="Y71" s="14">
        <f>IF(T71="","",T71*Config!$B$6)</f>
        <v/>
      </c>
      <c r="Z71" s="14">
        <f>IF(U71="","",Config!$B$4 + SUM($U$2:U71))</f>
        <v/>
      </c>
      <c r="AA71" s="14">
        <f>IF(V71="","",Config!$B$4 + SUM($V$2:V71))</f>
        <v/>
      </c>
      <c r="AB71" s="14">
        <f>IF(W71="","",Config!$B$4 + SUM($W$2:W71))</f>
        <v/>
      </c>
      <c r="AC71" s="14">
        <f>IF(X71="","",Config!$B$4 + SUM($X$2:X71))</f>
        <v/>
      </c>
      <c r="AD71" s="14">
        <f>IF(Y71="","",Config!$B$4 + SUM($Y$2:Y71))</f>
        <v/>
      </c>
      <c r="AE71" s="15">
        <f>IF(P71="","",IF(P71&gt;0,1,0))</f>
        <v/>
      </c>
      <c r="AF71" s="15">
        <f>IF(Q71="","",IF(Q71&gt;0,1,0))</f>
        <v/>
      </c>
      <c r="AG71" s="15">
        <f>IF(R71="","",IF(R71&gt;0,1,0))</f>
        <v/>
      </c>
      <c r="AH71" s="15">
        <f>IF(S71="","",IF(S71&gt;0,1,0))</f>
        <v/>
      </c>
      <c r="AI71" s="15">
        <f>IF(T71="","",IF(T71&gt;0,1,0))</f>
        <v/>
      </c>
      <c r="AJ71" s="16">
        <f>IF(Z71="","",IF(AJ70="",Z71,MAX(AJ70,Z71)))</f>
        <v/>
      </c>
      <c r="AK71" s="16">
        <f>IF(AA71="","",IF(AK70="",AA71,MAX(AK70,AA71)))</f>
        <v/>
      </c>
      <c r="AL71" s="16">
        <f>IF(AB71="","",IF(AL70="",AB71,MAX(AL70,AB71)))</f>
        <v/>
      </c>
      <c r="AM71" s="16">
        <f>IF(AC71="","",IF(AM70="",AC71,MAX(AM70,AC71)))</f>
        <v/>
      </c>
      <c r="AN71" s="16">
        <f>IF(AD71="","",IF(AN70="",AD71,MAX(AN70,AD71)))</f>
        <v/>
      </c>
      <c r="AO71" s="16">
        <f>IF(Z71="","",AJ71-Z71)</f>
        <v/>
      </c>
      <c r="AP71" s="16">
        <f>IF(AA71="","",AK71-AA71)</f>
        <v/>
      </c>
      <c r="AQ71" s="16">
        <f>IF(AB71="","",AL71-AB71)</f>
        <v/>
      </c>
      <c r="AR71" s="16">
        <f>IF(AC71="","",AM71-AC71)</f>
        <v/>
      </c>
      <c r="AS71" s="16">
        <f>IF(AD71="","",AN71-AD71)</f>
        <v/>
      </c>
    </row>
    <row r="72">
      <c r="A72">
        <f>ROW()-1</f>
        <v/>
      </c>
      <c r="B72" s="8" t="n"/>
      <c r="C72" s="11" t="n"/>
      <c r="D72" s="10">
        <f>IF(B72="","",CHOOSE(WEEKDAY(B72,2),"Lu","Ma","Mi","Jo","Vi","Sa","Du"))</f>
        <v/>
      </c>
      <c r="E72" s="10">
        <f>IF(OR(B72="",C72=""),"",IF(OR(WEEKDAY(B72,2)=1,WEEKDAY(B72,2)=5),"D",IF(AND(C72&gt;=TIME(15,30,0),C72&lt;TIME(16,30,0)),"C",IF(AND(AND(WEEKDAY(B72,2)&gt;=2,WEEKDAY(B72,2)&lt;=4),C72&gt;=TIME(16,35,0),C72&lt;TIME(17,0,0)),"A1",IF(AND(AND(WEEKDAY(B72,2)&gt;=2,WEEKDAY(B72,2)&lt;=4),C72&gt;=TIME(17,0,0),C72&lt;TIME(18,0,0)),"A2",IF(AND(AND(WEEKDAY(B72,2)&gt;=2,WEEKDAY(B72,2)&lt;=4),C72&gt;=TIME(18,0,0),C72&lt;TIME(19,0,0)),"A3",IF(AND(AND(WEEKDAY(B72,2)&gt;=2,WEEKDAY(B72,2)&lt;=4),C72&gt;=TIME(22,0,0),C72&lt;TIME(22,45,0)),"B","Other")))))))</f>
        <v/>
      </c>
      <c r="F72" s="11" t="n"/>
      <c r="G72" s="11" t="n"/>
      <c r="H72" s="11" t="n"/>
      <c r="I72" s="11" t="n"/>
      <c r="J72" s="12" t="n"/>
      <c r="K72" s="12" t="n"/>
      <c r="L72" s="12" t="n"/>
      <c r="M72" s="12" t="n"/>
      <c r="N72" s="11" t="n"/>
      <c r="O72" s="11" t="n"/>
      <c r="P72" s="13">
        <f>IF(N72="","",IF(N72="SL",-1,K72/J72))</f>
        <v/>
      </c>
      <c r="Q72" s="13">
        <f>IF(N72="","",IF(OR(N72="SL",N72="TP0 only"),-1,L72/J72))</f>
        <v/>
      </c>
      <c r="R72" s="13">
        <f>IF(N72="","",IF(N72="TP2",M72/J72,-1))</f>
        <v/>
      </c>
      <c r="S72" s="13">
        <f>IF(N72="","",IF(N72="SL",-1,IF(N72="TP0 only",0.5*K72/J72,0.5*(K72+L72)/J72)))</f>
        <v/>
      </c>
      <c r="T72" s="13">
        <f>IF(N72="","",IF(N72="SL",-1,IF(N72="TP0 only",0.5*K72/J72-0.5,0.5*(K72+L72)/J72)))</f>
        <v/>
      </c>
      <c r="U72" s="14">
        <f>IF(P72="","",P72*Config!$B$6)</f>
        <v/>
      </c>
      <c r="V72" s="14">
        <f>IF(Q72="","",Q72*Config!$B$6)</f>
        <v/>
      </c>
      <c r="W72" s="14">
        <f>IF(R72="","",R72*Config!$B$6)</f>
        <v/>
      </c>
      <c r="X72" s="14">
        <f>IF(S72="","",S72*Config!$B$6)</f>
        <v/>
      </c>
      <c r="Y72" s="14">
        <f>IF(T72="","",T72*Config!$B$6)</f>
        <v/>
      </c>
      <c r="Z72" s="14">
        <f>IF(U72="","",Config!$B$4 + SUM($U$2:U72))</f>
        <v/>
      </c>
      <c r="AA72" s="14">
        <f>IF(V72="","",Config!$B$4 + SUM($V$2:V72))</f>
        <v/>
      </c>
      <c r="AB72" s="14">
        <f>IF(W72="","",Config!$B$4 + SUM($W$2:W72))</f>
        <v/>
      </c>
      <c r="AC72" s="14">
        <f>IF(X72="","",Config!$B$4 + SUM($X$2:X72))</f>
        <v/>
      </c>
      <c r="AD72" s="14">
        <f>IF(Y72="","",Config!$B$4 + SUM($Y$2:Y72))</f>
        <v/>
      </c>
      <c r="AE72" s="15">
        <f>IF(P72="","",IF(P72&gt;0,1,0))</f>
        <v/>
      </c>
      <c r="AF72" s="15">
        <f>IF(Q72="","",IF(Q72&gt;0,1,0))</f>
        <v/>
      </c>
      <c r="AG72" s="15">
        <f>IF(R72="","",IF(R72&gt;0,1,0))</f>
        <v/>
      </c>
      <c r="AH72" s="15">
        <f>IF(S72="","",IF(S72&gt;0,1,0))</f>
        <v/>
      </c>
      <c r="AI72" s="15">
        <f>IF(T72="","",IF(T72&gt;0,1,0))</f>
        <v/>
      </c>
      <c r="AJ72" s="16">
        <f>IF(Z72="","",IF(AJ71="",Z72,MAX(AJ71,Z72)))</f>
        <v/>
      </c>
      <c r="AK72" s="16">
        <f>IF(AA72="","",IF(AK71="",AA72,MAX(AK71,AA72)))</f>
        <v/>
      </c>
      <c r="AL72" s="16">
        <f>IF(AB72="","",IF(AL71="",AB72,MAX(AL71,AB72)))</f>
        <v/>
      </c>
      <c r="AM72" s="16">
        <f>IF(AC72="","",IF(AM71="",AC72,MAX(AM71,AC72)))</f>
        <v/>
      </c>
      <c r="AN72" s="16">
        <f>IF(AD72="","",IF(AN71="",AD72,MAX(AN71,AD72)))</f>
        <v/>
      </c>
      <c r="AO72" s="16">
        <f>IF(Z72="","",AJ72-Z72)</f>
        <v/>
      </c>
      <c r="AP72" s="16">
        <f>IF(AA72="","",AK72-AA72)</f>
        <v/>
      </c>
      <c r="AQ72" s="16">
        <f>IF(AB72="","",AL72-AB72)</f>
        <v/>
      </c>
      <c r="AR72" s="16">
        <f>IF(AC72="","",AM72-AC72)</f>
        <v/>
      </c>
      <c r="AS72" s="16">
        <f>IF(AD72="","",AN72-AD72)</f>
        <v/>
      </c>
    </row>
    <row r="73">
      <c r="A73">
        <f>ROW()-1</f>
        <v/>
      </c>
      <c r="B73" s="8" t="n"/>
      <c r="C73" s="11" t="n"/>
      <c r="D73" s="10">
        <f>IF(B73="","",CHOOSE(WEEKDAY(B73,2),"Lu","Ma","Mi","Jo","Vi","Sa","Du"))</f>
        <v/>
      </c>
      <c r="E73" s="10">
        <f>IF(OR(B73="",C73=""),"",IF(OR(WEEKDAY(B73,2)=1,WEEKDAY(B73,2)=5),"D",IF(AND(C73&gt;=TIME(15,30,0),C73&lt;TIME(16,30,0)),"C",IF(AND(AND(WEEKDAY(B73,2)&gt;=2,WEEKDAY(B73,2)&lt;=4),C73&gt;=TIME(16,35,0),C73&lt;TIME(17,0,0)),"A1",IF(AND(AND(WEEKDAY(B73,2)&gt;=2,WEEKDAY(B73,2)&lt;=4),C73&gt;=TIME(17,0,0),C73&lt;TIME(18,0,0)),"A2",IF(AND(AND(WEEKDAY(B73,2)&gt;=2,WEEKDAY(B73,2)&lt;=4),C73&gt;=TIME(18,0,0),C73&lt;TIME(19,0,0)),"A3",IF(AND(AND(WEEKDAY(B73,2)&gt;=2,WEEKDAY(B73,2)&lt;=4),C73&gt;=TIME(22,0,0),C73&lt;TIME(22,45,0)),"B","Other")))))))</f>
        <v/>
      </c>
      <c r="F73" s="11" t="n"/>
      <c r="G73" s="11" t="n"/>
      <c r="H73" s="11" t="n"/>
      <c r="I73" s="11" t="n"/>
      <c r="J73" s="12" t="n"/>
      <c r="K73" s="12" t="n"/>
      <c r="L73" s="12" t="n"/>
      <c r="M73" s="12" t="n"/>
      <c r="N73" s="11" t="n"/>
      <c r="O73" s="11" t="n"/>
      <c r="P73" s="13">
        <f>IF(N73="","",IF(N73="SL",-1,K73/J73))</f>
        <v/>
      </c>
      <c r="Q73" s="13">
        <f>IF(N73="","",IF(OR(N73="SL",N73="TP0 only"),-1,L73/J73))</f>
        <v/>
      </c>
      <c r="R73" s="13">
        <f>IF(N73="","",IF(N73="TP2",M73/J73,-1))</f>
        <v/>
      </c>
      <c r="S73" s="13">
        <f>IF(N73="","",IF(N73="SL",-1,IF(N73="TP0 only",0.5*K73/J73,0.5*(K73+L73)/J73)))</f>
        <v/>
      </c>
      <c r="T73" s="13">
        <f>IF(N73="","",IF(N73="SL",-1,IF(N73="TP0 only",0.5*K73/J73-0.5,0.5*(K73+L73)/J73)))</f>
        <v/>
      </c>
      <c r="U73" s="14">
        <f>IF(P73="","",P73*Config!$B$6)</f>
        <v/>
      </c>
      <c r="V73" s="14">
        <f>IF(Q73="","",Q73*Config!$B$6)</f>
        <v/>
      </c>
      <c r="W73" s="14">
        <f>IF(R73="","",R73*Config!$B$6)</f>
        <v/>
      </c>
      <c r="X73" s="14">
        <f>IF(S73="","",S73*Config!$B$6)</f>
        <v/>
      </c>
      <c r="Y73" s="14">
        <f>IF(T73="","",T73*Config!$B$6)</f>
        <v/>
      </c>
      <c r="Z73" s="14">
        <f>IF(U73="","",Config!$B$4 + SUM($U$2:U73))</f>
        <v/>
      </c>
      <c r="AA73" s="14">
        <f>IF(V73="","",Config!$B$4 + SUM($V$2:V73))</f>
        <v/>
      </c>
      <c r="AB73" s="14">
        <f>IF(W73="","",Config!$B$4 + SUM($W$2:W73))</f>
        <v/>
      </c>
      <c r="AC73" s="14">
        <f>IF(X73="","",Config!$B$4 + SUM($X$2:X73))</f>
        <v/>
      </c>
      <c r="AD73" s="14">
        <f>IF(Y73="","",Config!$B$4 + SUM($Y$2:Y73))</f>
        <v/>
      </c>
      <c r="AE73" s="15">
        <f>IF(P73="","",IF(P73&gt;0,1,0))</f>
        <v/>
      </c>
      <c r="AF73" s="15">
        <f>IF(Q73="","",IF(Q73&gt;0,1,0))</f>
        <v/>
      </c>
      <c r="AG73" s="15">
        <f>IF(R73="","",IF(R73&gt;0,1,0))</f>
        <v/>
      </c>
      <c r="AH73" s="15">
        <f>IF(S73="","",IF(S73&gt;0,1,0))</f>
        <v/>
      </c>
      <c r="AI73" s="15">
        <f>IF(T73="","",IF(T73&gt;0,1,0))</f>
        <v/>
      </c>
      <c r="AJ73" s="16">
        <f>IF(Z73="","",IF(AJ72="",Z73,MAX(AJ72,Z73)))</f>
        <v/>
      </c>
      <c r="AK73" s="16">
        <f>IF(AA73="","",IF(AK72="",AA73,MAX(AK72,AA73)))</f>
        <v/>
      </c>
      <c r="AL73" s="16">
        <f>IF(AB73="","",IF(AL72="",AB73,MAX(AL72,AB73)))</f>
        <v/>
      </c>
      <c r="AM73" s="16">
        <f>IF(AC73="","",IF(AM72="",AC73,MAX(AM72,AC73)))</f>
        <v/>
      </c>
      <c r="AN73" s="16">
        <f>IF(AD73="","",IF(AN72="",AD73,MAX(AN72,AD73)))</f>
        <v/>
      </c>
      <c r="AO73" s="16">
        <f>IF(Z73="","",AJ73-Z73)</f>
        <v/>
      </c>
      <c r="AP73" s="16">
        <f>IF(AA73="","",AK73-AA73)</f>
        <v/>
      </c>
      <c r="AQ73" s="16">
        <f>IF(AB73="","",AL73-AB73)</f>
        <v/>
      </c>
      <c r="AR73" s="16">
        <f>IF(AC73="","",AM73-AC73)</f>
        <v/>
      </c>
      <c r="AS73" s="16">
        <f>IF(AD73="","",AN73-AD73)</f>
        <v/>
      </c>
    </row>
    <row r="74">
      <c r="A74">
        <f>ROW()-1</f>
        <v/>
      </c>
      <c r="B74" s="8" t="n"/>
      <c r="C74" s="11" t="n"/>
      <c r="D74" s="10">
        <f>IF(B74="","",CHOOSE(WEEKDAY(B74,2),"Lu","Ma","Mi","Jo","Vi","Sa","Du"))</f>
        <v/>
      </c>
      <c r="E74" s="10">
        <f>IF(OR(B74="",C74=""),"",IF(OR(WEEKDAY(B74,2)=1,WEEKDAY(B74,2)=5),"D",IF(AND(C74&gt;=TIME(15,30,0),C74&lt;TIME(16,30,0)),"C",IF(AND(AND(WEEKDAY(B74,2)&gt;=2,WEEKDAY(B74,2)&lt;=4),C74&gt;=TIME(16,35,0),C74&lt;TIME(17,0,0)),"A1",IF(AND(AND(WEEKDAY(B74,2)&gt;=2,WEEKDAY(B74,2)&lt;=4),C74&gt;=TIME(17,0,0),C74&lt;TIME(18,0,0)),"A2",IF(AND(AND(WEEKDAY(B74,2)&gt;=2,WEEKDAY(B74,2)&lt;=4),C74&gt;=TIME(18,0,0),C74&lt;TIME(19,0,0)),"A3",IF(AND(AND(WEEKDAY(B74,2)&gt;=2,WEEKDAY(B74,2)&lt;=4),C74&gt;=TIME(22,0,0),C74&lt;TIME(22,45,0)),"B","Other")))))))</f>
        <v/>
      </c>
      <c r="F74" s="11" t="n"/>
      <c r="G74" s="11" t="n"/>
      <c r="H74" s="11" t="n"/>
      <c r="I74" s="11" t="n"/>
      <c r="J74" s="12" t="n"/>
      <c r="K74" s="12" t="n"/>
      <c r="L74" s="12" t="n"/>
      <c r="M74" s="12" t="n"/>
      <c r="N74" s="11" t="n"/>
      <c r="O74" s="11" t="n"/>
      <c r="P74" s="13">
        <f>IF(N74="","",IF(N74="SL",-1,K74/J74))</f>
        <v/>
      </c>
      <c r="Q74" s="13">
        <f>IF(N74="","",IF(OR(N74="SL",N74="TP0 only"),-1,L74/J74))</f>
        <v/>
      </c>
      <c r="R74" s="13">
        <f>IF(N74="","",IF(N74="TP2",M74/J74,-1))</f>
        <v/>
      </c>
      <c r="S74" s="13">
        <f>IF(N74="","",IF(N74="SL",-1,IF(N74="TP0 only",0.5*K74/J74,0.5*(K74+L74)/J74)))</f>
        <v/>
      </c>
      <c r="T74" s="13">
        <f>IF(N74="","",IF(N74="SL",-1,IF(N74="TP0 only",0.5*K74/J74-0.5,0.5*(K74+L74)/J74)))</f>
        <v/>
      </c>
      <c r="U74" s="14">
        <f>IF(P74="","",P74*Config!$B$6)</f>
        <v/>
      </c>
      <c r="V74" s="14">
        <f>IF(Q74="","",Q74*Config!$B$6)</f>
        <v/>
      </c>
      <c r="W74" s="14">
        <f>IF(R74="","",R74*Config!$B$6)</f>
        <v/>
      </c>
      <c r="X74" s="14">
        <f>IF(S74="","",S74*Config!$B$6)</f>
        <v/>
      </c>
      <c r="Y74" s="14">
        <f>IF(T74="","",T74*Config!$B$6)</f>
        <v/>
      </c>
      <c r="Z74" s="14">
        <f>IF(U74="","",Config!$B$4 + SUM($U$2:U74))</f>
        <v/>
      </c>
      <c r="AA74" s="14">
        <f>IF(V74="","",Config!$B$4 + SUM($V$2:V74))</f>
        <v/>
      </c>
      <c r="AB74" s="14">
        <f>IF(W74="","",Config!$B$4 + SUM($W$2:W74))</f>
        <v/>
      </c>
      <c r="AC74" s="14">
        <f>IF(X74="","",Config!$B$4 + SUM($X$2:X74))</f>
        <v/>
      </c>
      <c r="AD74" s="14">
        <f>IF(Y74="","",Config!$B$4 + SUM($Y$2:Y74))</f>
        <v/>
      </c>
      <c r="AE74" s="15">
        <f>IF(P74="","",IF(P74&gt;0,1,0))</f>
        <v/>
      </c>
      <c r="AF74" s="15">
        <f>IF(Q74="","",IF(Q74&gt;0,1,0))</f>
        <v/>
      </c>
      <c r="AG74" s="15">
        <f>IF(R74="","",IF(R74&gt;0,1,0))</f>
        <v/>
      </c>
      <c r="AH74" s="15">
        <f>IF(S74="","",IF(S74&gt;0,1,0))</f>
        <v/>
      </c>
      <c r="AI74" s="15">
        <f>IF(T74="","",IF(T74&gt;0,1,0))</f>
        <v/>
      </c>
      <c r="AJ74" s="16">
        <f>IF(Z74="","",IF(AJ73="",Z74,MAX(AJ73,Z74)))</f>
        <v/>
      </c>
      <c r="AK74" s="16">
        <f>IF(AA74="","",IF(AK73="",AA74,MAX(AK73,AA74)))</f>
        <v/>
      </c>
      <c r="AL74" s="16">
        <f>IF(AB74="","",IF(AL73="",AB74,MAX(AL73,AB74)))</f>
        <v/>
      </c>
      <c r="AM74" s="16">
        <f>IF(AC74="","",IF(AM73="",AC74,MAX(AM73,AC74)))</f>
        <v/>
      </c>
      <c r="AN74" s="16">
        <f>IF(AD74="","",IF(AN73="",AD74,MAX(AN73,AD74)))</f>
        <v/>
      </c>
      <c r="AO74" s="16">
        <f>IF(Z74="","",AJ74-Z74)</f>
        <v/>
      </c>
      <c r="AP74" s="16">
        <f>IF(AA74="","",AK74-AA74)</f>
        <v/>
      </c>
      <c r="AQ74" s="16">
        <f>IF(AB74="","",AL74-AB74)</f>
        <v/>
      </c>
      <c r="AR74" s="16">
        <f>IF(AC74="","",AM74-AC74)</f>
        <v/>
      </c>
      <c r="AS74" s="16">
        <f>IF(AD74="","",AN74-AD74)</f>
        <v/>
      </c>
    </row>
    <row r="75">
      <c r="A75">
        <f>ROW()-1</f>
        <v/>
      </c>
      <c r="B75" s="8" t="n"/>
      <c r="C75" s="11" t="n"/>
      <c r="D75" s="10">
        <f>IF(B75="","",CHOOSE(WEEKDAY(B75,2),"Lu","Ma","Mi","Jo","Vi","Sa","Du"))</f>
        <v/>
      </c>
      <c r="E75" s="10">
        <f>IF(OR(B75="",C75=""),"",IF(OR(WEEKDAY(B75,2)=1,WEEKDAY(B75,2)=5),"D",IF(AND(C75&gt;=TIME(15,30,0),C75&lt;TIME(16,30,0)),"C",IF(AND(AND(WEEKDAY(B75,2)&gt;=2,WEEKDAY(B75,2)&lt;=4),C75&gt;=TIME(16,35,0),C75&lt;TIME(17,0,0)),"A1",IF(AND(AND(WEEKDAY(B75,2)&gt;=2,WEEKDAY(B75,2)&lt;=4),C75&gt;=TIME(17,0,0),C75&lt;TIME(18,0,0)),"A2",IF(AND(AND(WEEKDAY(B75,2)&gt;=2,WEEKDAY(B75,2)&lt;=4),C75&gt;=TIME(18,0,0),C75&lt;TIME(19,0,0)),"A3",IF(AND(AND(WEEKDAY(B75,2)&gt;=2,WEEKDAY(B75,2)&lt;=4),C75&gt;=TIME(22,0,0),C75&lt;TIME(22,45,0)),"B","Other")))))))</f>
        <v/>
      </c>
      <c r="F75" s="11" t="n"/>
      <c r="G75" s="11" t="n"/>
      <c r="H75" s="11" t="n"/>
      <c r="I75" s="11" t="n"/>
      <c r="J75" s="12" t="n"/>
      <c r="K75" s="12" t="n"/>
      <c r="L75" s="12" t="n"/>
      <c r="M75" s="12" t="n"/>
      <c r="N75" s="11" t="n"/>
      <c r="O75" s="11" t="n"/>
      <c r="P75" s="13">
        <f>IF(N75="","",IF(N75="SL",-1,K75/J75))</f>
        <v/>
      </c>
      <c r="Q75" s="13">
        <f>IF(N75="","",IF(OR(N75="SL",N75="TP0 only"),-1,L75/J75))</f>
        <v/>
      </c>
      <c r="R75" s="13">
        <f>IF(N75="","",IF(N75="TP2",M75/J75,-1))</f>
        <v/>
      </c>
      <c r="S75" s="13">
        <f>IF(N75="","",IF(N75="SL",-1,IF(N75="TP0 only",0.5*K75/J75,0.5*(K75+L75)/J75)))</f>
        <v/>
      </c>
      <c r="T75" s="13">
        <f>IF(N75="","",IF(N75="SL",-1,IF(N75="TP0 only",0.5*K75/J75-0.5,0.5*(K75+L75)/J75)))</f>
        <v/>
      </c>
      <c r="U75" s="14">
        <f>IF(P75="","",P75*Config!$B$6)</f>
        <v/>
      </c>
      <c r="V75" s="14">
        <f>IF(Q75="","",Q75*Config!$B$6)</f>
        <v/>
      </c>
      <c r="W75" s="14">
        <f>IF(R75="","",R75*Config!$B$6)</f>
        <v/>
      </c>
      <c r="X75" s="14">
        <f>IF(S75="","",S75*Config!$B$6)</f>
        <v/>
      </c>
      <c r="Y75" s="14">
        <f>IF(T75="","",T75*Config!$B$6)</f>
        <v/>
      </c>
      <c r="Z75" s="14">
        <f>IF(U75="","",Config!$B$4 + SUM($U$2:U75))</f>
        <v/>
      </c>
      <c r="AA75" s="14">
        <f>IF(V75="","",Config!$B$4 + SUM($V$2:V75))</f>
        <v/>
      </c>
      <c r="AB75" s="14">
        <f>IF(W75="","",Config!$B$4 + SUM($W$2:W75))</f>
        <v/>
      </c>
      <c r="AC75" s="14">
        <f>IF(X75="","",Config!$B$4 + SUM($X$2:X75))</f>
        <v/>
      </c>
      <c r="AD75" s="14">
        <f>IF(Y75="","",Config!$B$4 + SUM($Y$2:Y75))</f>
        <v/>
      </c>
      <c r="AE75" s="15">
        <f>IF(P75="","",IF(P75&gt;0,1,0))</f>
        <v/>
      </c>
      <c r="AF75" s="15">
        <f>IF(Q75="","",IF(Q75&gt;0,1,0))</f>
        <v/>
      </c>
      <c r="AG75" s="15">
        <f>IF(R75="","",IF(R75&gt;0,1,0))</f>
        <v/>
      </c>
      <c r="AH75" s="15">
        <f>IF(S75="","",IF(S75&gt;0,1,0))</f>
        <v/>
      </c>
      <c r="AI75" s="15">
        <f>IF(T75="","",IF(T75&gt;0,1,0))</f>
        <v/>
      </c>
      <c r="AJ75" s="16">
        <f>IF(Z75="","",IF(AJ74="",Z75,MAX(AJ74,Z75)))</f>
        <v/>
      </c>
      <c r="AK75" s="16">
        <f>IF(AA75="","",IF(AK74="",AA75,MAX(AK74,AA75)))</f>
        <v/>
      </c>
      <c r="AL75" s="16">
        <f>IF(AB75="","",IF(AL74="",AB75,MAX(AL74,AB75)))</f>
        <v/>
      </c>
      <c r="AM75" s="16">
        <f>IF(AC75="","",IF(AM74="",AC75,MAX(AM74,AC75)))</f>
        <v/>
      </c>
      <c r="AN75" s="16">
        <f>IF(AD75="","",IF(AN74="",AD75,MAX(AN74,AD75)))</f>
        <v/>
      </c>
      <c r="AO75" s="16">
        <f>IF(Z75="","",AJ75-Z75)</f>
        <v/>
      </c>
      <c r="AP75" s="16">
        <f>IF(AA75="","",AK75-AA75)</f>
        <v/>
      </c>
      <c r="AQ75" s="16">
        <f>IF(AB75="","",AL75-AB75)</f>
        <v/>
      </c>
      <c r="AR75" s="16">
        <f>IF(AC75="","",AM75-AC75)</f>
        <v/>
      </c>
      <c r="AS75" s="16">
        <f>IF(AD75="","",AN75-AD75)</f>
        <v/>
      </c>
    </row>
    <row r="76">
      <c r="A76">
        <f>ROW()-1</f>
        <v/>
      </c>
      <c r="B76" s="8" t="n"/>
      <c r="C76" s="11" t="n"/>
      <c r="D76" s="10">
        <f>IF(B76="","",CHOOSE(WEEKDAY(B76,2),"Lu","Ma","Mi","Jo","Vi","Sa","Du"))</f>
        <v/>
      </c>
      <c r="E76" s="10">
        <f>IF(OR(B76="",C76=""),"",IF(OR(WEEKDAY(B76,2)=1,WEEKDAY(B76,2)=5),"D",IF(AND(C76&gt;=TIME(15,30,0),C76&lt;TIME(16,30,0)),"C",IF(AND(AND(WEEKDAY(B76,2)&gt;=2,WEEKDAY(B76,2)&lt;=4),C76&gt;=TIME(16,35,0),C76&lt;TIME(17,0,0)),"A1",IF(AND(AND(WEEKDAY(B76,2)&gt;=2,WEEKDAY(B76,2)&lt;=4),C76&gt;=TIME(17,0,0),C76&lt;TIME(18,0,0)),"A2",IF(AND(AND(WEEKDAY(B76,2)&gt;=2,WEEKDAY(B76,2)&lt;=4),C76&gt;=TIME(18,0,0),C76&lt;TIME(19,0,0)),"A3",IF(AND(AND(WEEKDAY(B76,2)&gt;=2,WEEKDAY(B76,2)&lt;=4),C76&gt;=TIME(22,0,0),C76&lt;TIME(22,45,0)),"B","Other")))))))</f>
        <v/>
      </c>
      <c r="F76" s="11" t="n"/>
      <c r="G76" s="11" t="n"/>
      <c r="H76" s="11" t="n"/>
      <c r="I76" s="11" t="n"/>
      <c r="J76" s="12" t="n"/>
      <c r="K76" s="12" t="n"/>
      <c r="L76" s="12" t="n"/>
      <c r="M76" s="12" t="n"/>
      <c r="N76" s="11" t="n"/>
      <c r="O76" s="11" t="n"/>
      <c r="P76" s="13">
        <f>IF(N76="","",IF(N76="SL",-1,K76/J76))</f>
        <v/>
      </c>
      <c r="Q76" s="13">
        <f>IF(N76="","",IF(OR(N76="SL",N76="TP0 only"),-1,L76/J76))</f>
        <v/>
      </c>
      <c r="R76" s="13">
        <f>IF(N76="","",IF(N76="TP2",M76/J76,-1))</f>
        <v/>
      </c>
      <c r="S76" s="13">
        <f>IF(N76="","",IF(N76="SL",-1,IF(N76="TP0 only",0.5*K76/J76,0.5*(K76+L76)/J76)))</f>
        <v/>
      </c>
      <c r="T76" s="13">
        <f>IF(N76="","",IF(N76="SL",-1,IF(N76="TP0 only",0.5*K76/J76-0.5,0.5*(K76+L76)/J76)))</f>
        <v/>
      </c>
      <c r="U76" s="14">
        <f>IF(P76="","",P76*Config!$B$6)</f>
        <v/>
      </c>
      <c r="V76" s="14">
        <f>IF(Q76="","",Q76*Config!$B$6)</f>
        <v/>
      </c>
      <c r="W76" s="14">
        <f>IF(R76="","",R76*Config!$B$6)</f>
        <v/>
      </c>
      <c r="X76" s="14">
        <f>IF(S76="","",S76*Config!$B$6)</f>
        <v/>
      </c>
      <c r="Y76" s="14">
        <f>IF(T76="","",T76*Config!$B$6)</f>
        <v/>
      </c>
      <c r="Z76" s="14">
        <f>IF(U76="","",Config!$B$4 + SUM($U$2:U76))</f>
        <v/>
      </c>
      <c r="AA76" s="14">
        <f>IF(V76="","",Config!$B$4 + SUM($V$2:V76))</f>
        <v/>
      </c>
      <c r="AB76" s="14">
        <f>IF(W76="","",Config!$B$4 + SUM($W$2:W76))</f>
        <v/>
      </c>
      <c r="AC76" s="14">
        <f>IF(X76="","",Config!$B$4 + SUM($X$2:X76))</f>
        <v/>
      </c>
      <c r="AD76" s="14">
        <f>IF(Y76="","",Config!$B$4 + SUM($Y$2:Y76))</f>
        <v/>
      </c>
      <c r="AE76" s="15">
        <f>IF(P76="","",IF(P76&gt;0,1,0))</f>
        <v/>
      </c>
      <c r="AF76" s="15">
        <f>IF(Q76="","",IF(Q76&gt;0,1,0))</f>
        <v/>
      </c>
      <c r="AG76" s="15">
        <f>IF(R76="","",IF(R76&gt;0,1,0))</f>
        <v/>
      </c>
      <c r="AH76" s="15">
        <f>IF(S76="","",IF(S76&gt;0,1,0))</f>
        <v/>
      </c>
      <c r="AI76" s="15">
        <f>IF(T76="","",IF(T76&gt;0,1,0))</f>
        <v/>
      </c>
      <c r="AJ76" s="16">
        <f>IF(Z76="","",IF(AJ75="",Z76,MAX(AJ75,Z76)))</f>
        <v/>
      </c>
      <c r="AK76" s="16">
        <f>IF(AA76="","",IF(AK75="",AA76,MAX(AK75,AA76)))</f>
        <v/>
      </c>
      <c r="AL76" s="16">
        <f>IF(AB76="","",IF(AL75="",AB76,MAX(AL75,AB76)))</f>
        <v/>
      </c>
      <c r="AM76" s="16">
        <f>IF(AC76="","",IF(AM75="",AC76,MAX(AM75,AC76)))</f>
        <v/>
      </c>
      <c r="AN76" s="16">
        <f>IF(AD76="","",IF(AN75="",AD76,MAX(AN75,AD76)))</f>
        <v/>
      </c>
      <c r="AO76" s="16">
        <f>IF(Z76="","",AJ76-Z76)</f>
        <v/>
      </c>
      <c r="AP76" s="16">
        <f>IF(AA76="","",AK76-AA76)</f>
        <v/>
      </c>
      <c r="AQ76" s="16">
        <f>IF(AB76="","",AL76-AB76)</f>
        <v/>
      </c>
      <c r="AR76" s="16">
        <f>IF(AC76="","",AM76-AC76)</f>
        <v/>
      </c>
      <c r="AS76" s="16">
        <f>IF(AD76="","",AN76-AD76)</f>
        <v/>
      </c>
    </row>
    <row r="77">
      <c r="A77">
        <f>ROW()-1</f>
        <v/>
      </c>
      <c r="B77" s="8" t="n"/>
      <c r="C77" s="11" t="n"/>
      <c r="D77" s="10">
        <f>IF(B77="","",CHOOSE(WEEKDAY(B77,2),"Lu","Ma","Mi","Jo","Vi","Sa","Du"))</f>
        <v/>
      </c>
      <c r="E77" s="10">
        <f>IF(OR(B77="",C77=""),"",IF(OR(WEEKDAY(B77,2)=1,WEEKDAY(B77,2)=5),"D",IF(AND(C77&gt;=TIME(15,30,0),C77&lt;TIME(16,30,0)),"C",IF(AND(AND(WEEKDAY(B77,2)&gt;=2,WEEKDAY(B77,2)&lt;=4),C77&gt;=TIME(16,35,0),C77&lt;TIME(17,0,0)),"A1",IF(AND(AND(WEEKDAY(B77,2)&gt;=2,WEEKDAY(B77,2)&lt;=4),C77&gt;=TIME(17,0,0),C77&lt;TIME(18,0,0)),"A2",IF(AND(AND(WEEKDAY(B77,2)&gt;=2,WEEKDAY(B77,2)&lt;=4),C77&gt;=TIME(18,0,0),C77&lt;TIME(19,0,0)),"A3",IF(AND(AND(WEEKDAY(B77,2)&gt;=2,WEEKDAY(B77,2)&lt;=4),C77&gt;=TIME(22,0,0),C77&lt;TIME(22,45,0)),"B","Other")))))))</f>
        <v/>
      </c>
      <c r="F77" s="11" t="n"/>
      <c r="G77" s="11" t="n"/>
      <c r="H77" s="11" t="n"/>
      <c r="I77" s="11" t="n"/>
      <c r="J77" s="12" t="n"/>
      <c r="K77" s="12" t="n"/>
      <c r="L77" s="12" t="n"/>
      <c r="M77" s="12" t="n"/>
      <c r="N77" s="11" t="n"/>
      <c r="O77" s="11" t="n"/>
      <c r="P77" s="13">
        <f>IF(N77="","",IF(N77="SL",-1,K77/J77))</f>
        <v/>
      </c>
      <c r="Q77" s="13">
        <f>IF(N77="","",IF(OR(N77="SL",N77="TP0 only"),-1,L77/J77))</f>
        <v/>
      </c>
      <c r="R77" s="13">
        <f>IF(N77="","",IF(N77="TP2",M77/J77,-1))</f>
        <v/>
      </c>
      <c r="S77" s="13">
        <f>IF(N77="","",IF(N77="SL",-1,IF(N77="TP0 only",0.5*K77/J77,0.5*(K77+L77)/J77)))</f>
        <v/>
      </c>
      <c r="T77" s="13">
        <f>IF(N77="","",IF(N77="SL",-1,IF(N77="TP0 only",0.5*K77/J77-0.5,0.5*(K77+L77)/J77)))</f>
        <v/>
      </c>
      <c r="U77" s="14">
        <f>IF(P77="","",P77*Config!$B$6)</f>
        <v/>
      </c>
      <c r="V77" s="14">
        <f>IF(Q77="","",Q77*Config!$B$6)</f>
        <v/>
      </c>
      <c r="W77" s="14">
        <f>IF(R77="","",R77*Config!$B$6)</f>
        <v/>
      </c>
      <c r="X77" s="14">
        <f>IF(S77="","",S77*Config!$B$6)</f>
        <v/>
      </c>
      <c r="Y77" s="14">
        <f>IF(T77="","",T77*Config!$B$6)</f>
        <v/>
      </c>
      <c r="Z77" s="14">
        <f>IF(U77="","",Config!$B$4 + SUM($U$2:U77))</f>
        <v/>
      </c>
      <c r="AA77" s="14">
        <f>IF(V77="","",Config!$B$4 + SUM($V$2:V77))</f>
        <v/>
      </c>
      <c r="AB77" s="14">
        <f>IF(W77="","",Config!$B$4 + SUM($W$2:W77))</f>
        <v/>
      </c>
      <c r="AC77" s="14">
        <f>IF(X77="","",Config!$B$4 + SUM($X$2:X77))</f>
        <v/>
      </c>
      <c r="AD77" s="14">
        <f>IF(Y77="","",Config!$B$4 + SUM($Y$2:Y77))</f>
        <v/>
      </c>
      <c r="AE77" s="15">
        <f>IF(P77="","",IF(P77&gt;0,1,0))</f>
        <v/>
      </c>
      <c r="AF77" s="15">
        <f>IF(Q77="","",IF(Q77&gt;0,1,0))</f>
        <v/>
      </c>
      <c r="AG77" s="15">
        <f>IF(R77="","",IF(R77&gt;0,1,0))</f>
        <v/>
      </c>
      <c r="AH77" s="15">
        <f>IF(S77="","",IF(S77&gt;0,1,0))</f>
        <v/>
      </c>
      <c r="AI77" s="15">
        <f>IF(T77="","",IF(T77&gt;0,1,0))</f>
        <v/>
      </c>
      <c r="AJ77" s="16">
        <f>IF(Z77="","",IF(AJ76="",Z77,MAX(AJ76,Z77)))</f>
        <v/>
      </c>
      <c r="AK77" s="16">
        <f>IF(AA77="","",IF(AK76="",AA77,MAX(AK76,AA77)))</f>
        <v/>
      </c>
      <c r="AL77" s="16">
        <f>IF(AB77="","",IF(AL76="",AB77,MAX(AL76,AB77)))</f>
        <v/>
      </c>
      <c r="AM77" s="16">
        <f>IF(AC77="","",IF(AM76="",AC77,MAX(AM76,AC77)))</f>
        <v/>
      </c>
      <c r="AN77" s="16">
        <f>IF(AD77="","",IF(AN76="",AD77,MAX(AN76,AD77)))</f>
        <v/>
      </c>
      <c r="AO77" s="16">
        <f>IF(Z77="","",AJ77-Z77)</f>
        <v/>
      </c>
      <c r="AP77" s="16">
        <f>IF(AA77="","",AK77-AA77)</f>
        <v/>
      </c>
      <c r="AQ77" s="16">
        <f>IF(AB77="","",AL77-AB77)</f>
        <v/>
      </c>
      <c r="AR77" s="16">
        <f>IF(AC77="","",AM77-AC77)</f>
        <v/>
      </c>
      <c r="AS77" s="16">
        <f>IF(AD77="","",AN77-AD77)</f>
        <v/>
      </c>
    </row>
    <row r="78">
      <c r="A78">
        <f>ROW()-1</f>
        <v/>
      </c>
      <c r="B78" s="8" t="n"/>
      <c r="C78" s="11" t="n"/>
      <c r="D78" s="10">
        <f>IF(B78="","",CHOOSE(WEEKDAY(B78,2),"Lu","Ma","Mi","Jo","Vi","Sa","Du"))</f>
        <v/>
      </c>
      <c r="E78" s="10">
        <f>IF(OR(B78="",C78=""),"",IF(OR(WEEKDAY(B78,2)=1,WEEKDAY(B78,2)=5),"D",IF(AND(C78&gt;=TIME(15,30,0),C78&lt;TIME(16,30,0)),"C",IF(AND(AND(WEEKDAY(B78,2)&gt;=2,WEEKDAY(B78,2)&lt;=4),C78&gt;=TIME(16,35,0),C78&lt;TIME(17,0,0)),"A1",IF(AND(AND(WEEKDAY(B78,2)&gt;=2,WEEKDAY(B78,2)&lt;=4),C78&gt;=TIME(17,0,0),C78&lt;TIME(18,0,0)),"A2",IF(AND(AND(WEEKDAY(B78,2)&gt;=2,WEEKDAY(B78,2)&lt;=4),C78&gt;=TIME(18,0,0),C78&lt;TIME(19,0,0)),"A3",IF(AND(AND(WEEKDAY(B78,2)&gt;=2,WEEKDAY(B78,2)&lt;=4),C78&gt;=TIME(22,0,0),C78&lt;TIME(22,45,0)),"B","Other")))))))</f>
        <v/>
      </c>
      <c r="F78" s="11" t="n"/>
      <c r="G78" s="11" t="n"/>
      <c r="H78" s="11" t="n"/>
      <c r="I78" s="11" t="n"/>
      <c r="J78" s="12" t="n"/>
      <c r="K78" s="12" t="n"/>
      <c r="L78" s="12" t="n"/>
      <c r="M78" s="12" t="n"/>
      <c r="N78" s="11" t="n"/>
      <c r="O78" s="11" t="n"/>
      <c r="P78" s="13">
        <f>IF(N78="","",IF(N78="SL",-1,K78/J78))</f>
        <v/>
      </c>
      <c r="Q78" s="13">
        <f>IF(N78="","",IF(OR(N78="SL",N78="TP0 only"),-1,L78/J78))</f>
        <v/>
      </c>
      <c r="R78" s="13">
        <f>IF(N78="","",IF(N78="TP2",M78/J78,-1))</f>
        <v/>
      </c>
      <c r="S78" s="13">
        <f>IF(N78="","",IF(N78="SL",-1,IF(N78="TP0 only",0.5*K78/J78,0.5*(K78+L78)/J78)))</f>
        <v/>
      </c>
      <c r="T78" s="13">
        <f>IF(N78="","",IF(N78="SL",-1,IF(N78="TP0 only",0.5*K78/J78-0.5,0.5*(K78+L78)/J78)))</f>
        <v/>
      </c>
      <c r="U78" s="14">
        <f>IF(P78="","",P78*Config!$B$6)</f>
        <v/>
      </c>
      <c r="V78" s="14">
        <f>IF(Q78="","",Q78*Config!$B$6)</f>
        <v/>
      </c>
      <c r="W78" s="14">
        <f>IF(R78="","",R78*Config!$B$6)</f>
        <v/>
      </c>
      <c r="X78" s="14">
        <f>IF(S78="","",S78*Config!$B$6)</f>
        <v/>
      </c>
      <c r="Y78" s="14">
        <f>IF(T78="","",T78*Config!$B$6)</f>
        <v/>
      </c>
      <c r="Z78" s="14">
        <f>IF(U78="","",Config!$B$4 + SUM($U$2:U78))</f>
        <v/>
      </c>
      <c r="AA78" s="14">
        <f>IF(V78="","",Config!$B$4 + SUM($V$2:V78))</f>
        <v/>
      </c>
      <c r="AB78" s="14">
        <f>IF(W78="","",Config!$B$4 + SUM($W$2:W78))</f>
        <v/>
      </c>
      <c r="AC78" s="14">
        <f>IF(X78="","",Config!$B$4 + SUM($X$2:X78))</f>
        <v/>
      </c>
      <c r="AD78" s="14">
        <f>IF(Y78="","",Config!$B$4 + SUM($Y$2:Y78))</f>
        <v/>
      </c>
      <c r="AE78" s="15">
        <f>IF(P78="","",IF(P78&gt;0,1,0))</f>
        <v/>
      </c>
      <c r="AF78" s="15">
        <f>IF(Q78="","",IF(Q78&gt;0,1,0))</f>
        <v/>
      </c>
      <c r="AG78" s="15">
        <f>IF(R78="","",IF(R78&gt;0,1,0))</f>
        <v/>
      </c>
      <c r="AH78" s="15">
        <f>IF(S78="","",IF(S78&gt;0,1,0))</f>
        <v/>
      </c>
      <c r="AI78" s="15">
        <f>IF(T78="","",IF(T78&gt;0,1,0))</f>
        <v/>
      </c>
      <c r="AJ78" s="16">
        <f>IF(Z78="","",IF(AJ77="",Z78,MAX(AJ77,Z78)))</f>
        <v/>
      </c>
      <c r="AK78" s="16">
        <f>IF(AA78="","",IF(AK77="",AA78,MAX(AK77,AA78)))</f>
        <v/>
      </c>
      <c r="AL78" s="16">
        <f>IF(AB78="","",IF(AL77="",AB78,MAX(AL77,AB78)))</f>
        <v/>
      </c>
      <c r="AM78" s="16">
        <f>IF(AC78="","",IF(AM77="",AC78,MAX(AM77,AC78)))</f>
        <v/>
      </c>
      <c r="AN78" s="16">
        <f>IF(AD78="","",IF(AN77="",AD78,MAX(AN77,AD78)))</f>
        <v/>
      </c>
      <c r="AO78" s="16">
        <f>IF(Z78="","",AJ78-Z78)</f>
        <v/>
      </c>
      <c r="AP78" s="16">
        <f>IF(AA78="","",AK78-AA78)</f>
        <v/>
      </c>
      <c r="AQ78" s="16">
        <f>IF(AB78="","",AL78-AB78)</f>
        <v/>
      </c>
      <c r="AR78" s="16">
        <f>IF(AC78="","",AM78-AC78)</f>
        <v/>
      </c>
      <c r="AS78" s="16">
        <f>IF(AD78="","",AN78-AD78)</f>
        <v/>
      </c>
    </row>
    <row r="79">
      <c r="A79">
        <f>ROW()-1</f>
        <v/>
      </c>
      <c r="B79" s="8" t="n"/>
      <c r="C79" s="11" t="n"/>
      <c r="D79" s="10">
        <f>IF(B79="","",CHOOSE(WEEKDAY(B79,2),"Lu","Ma","Mi","Jo","Vi","Sa","Du"))</f>
        <v/>
      </c>
      <c r="E79" s="10">
        <f>IF(OR(B79="",C79=""),"",IF(OR(WEEKDAY(B79,2)=1,WEEKDAY(B79,2)=5),"D",IF(AND(C79&gt;=TIME(15,30,0),C79&lt;TIME(16,30,0)),"C",IF(AND(AND(WEEKDAY(B79,2)&gt;=2,WEEKDAY(B79,2)&lt;=4),C79&gt;=TIME(16,35,0),C79&lt;TIME(17,0,0)),"A1",IF(AND(AND(WEEKDAY(B79,2)&gt;=2,WEEKDAY(B79,2)&lt;=4),C79&gt;=TIME(17,0,0),C79&lt;TIME(18,0,0)),"A2",IF(AND(AND(WEEKDAY(B79,2)&gt;=2,WEEKDAY(B79,2)&lt;=4),C79&gt;=TIME(18,0,0),C79&lt;TIME(19,0,0)),"A3",IF(AND(AND(WEEKDAY(B79,2)&gt;=2,WEEKDAY(B79,2)&lt;=4),C79&gt;=TIME(22,0,0),C79&lt;TIME(22,45,0)),"B","Other")))))))</f>
        <v/>
      </c>
      <c r="F79" s="11" t="n"/>
      <c r="G79" s="11" t="n"/>
      <c r="H79" s="11" t="n"/>
      <c r="I79" s="11" t="n"/>
      <c r="J79" s="12" t="n"/>
      <c r="K79" s="12" t="n"/>
      <c r="L79" s="12" t="n"/>
      <c r="M79" s="12" t="n"/>
      <c r="N79" s="11" t="n"/>
      <c r="O79" s="11" t="n"/>
      <c r="P79" s="13">
        <f>IF(N79="","",IF(N79="SL",-1,K79/J79))</f>
        <v/>
      </c>
      <c r="Q79" s="13">
        <f>IF(N79="","",IF(OR(N79="SL",N79="TP0 only"),-1,L79/J79))</f>
        <v/>
      </c>
      <c r="R79" s="13">
        <f>IF(N79="","",IF(N79="TP2",M79/J79,-1))</f>
        <v/>
      </c>
      <c r="S79" s="13">
        <f>IF(N79="","",IF(N79="SL",-1,IF(N79="TP0 only",0.5*K79/J79,0.5*(K79+L79)/J79)))</f>
        <v/>
      </c>
      <c r="T79" s="13">
        <f>IF(N79="","",IF(N79="SL",-1,IF(N79="TP0 only",0.5*K79/J79-0.5,0.5*(K79+L79)/J79)))</f>
        <v/>
      </c>
      <c r="U79" s="14">
        <f>IF(P79="","",P79*Config!$B$6)</f>
        <v/>
      </c>
      <c r="V79" s="14">
        <f>IF(Q79="","",Q79*Config!$B$6)</f>
        <v/>
      </c>
      <c r="W79" s="14">
        <f>IF(R79="","",R79*Config!$B$6)</f>
        <v/>
      </c>
      <c r="X79" s="14">
        <f>IF(S79="","",S79*Config!$B$6)</f>
        <v/>
      </c>
      <c r="Y79" s="14">
        <f>IF(T79="","",T79*Config!$B$6)</f>
        <v/>
      </c>
      <c r="Z79" s="14">
        <f>IF(U79="","",Config!$B$4 + SUM($U$2:U79))</f>
        <v/>
      </c>
      <c r="AA79" s="14">
        <f>IF(V79="","",Config!$B$4 + SUM($V$2:V79))</f>
        <v/>
      </c>
      <c r="AB79" s="14">
        <f>IF(W79="","",Config!$B$4 + SUM($W$2:W79))</f>
        <v/>
      </c>
      <c r="AC79" s="14">
        <f>IF(X79="","",Config!$B$4 + SUM($X$2:X79))</f>
        <v/>
      </c>
      <c r="AD79" s="14">
        <f>IF(Y79="","",Config!$B$4 + SUM($Y$2:Y79))</f>
        <v/>
      </c>
      <c r="AE79" s="15">
        <f>IF(P79="","",IF(P79&gt;0,1,0))</f>
        <v/>
      </c>
      <c r="AF79" s="15">
        <f>IF(Q79="","",IF(Q79&gt;0,1,0))</f>
        <v/>
      </c>
      <c r="AG79" s="15">
        <f>IF(R79="","",IF(R79&gt;0,1,0))</f>
        <v/>
      </c>
      <c r="AH79" s="15">
        <f>IF(S79="","",IF(S79&gt;0,1,0))</f>
        <v/>
      </c>
      <c r="AI79" s="15">
        <f>IF(T79="","",IF(T79&gt;0,1,0))</f>
        <v/>
      </c>
      <c r="AJ79" s="16">
        <f>IF(Z79="","",IF(AJ78="",Z79,MAX(AJ78,Z79)))</f>
        <v/>
      </c>
      <c r="AK79" s="16">
        <f>IF(AA79="","",IF(AK78="",AA79,MAX(AK78,AA79)))</f>
        <v/>
      </c>
      <c r="AL79" s="16">
        <f>IF(AB79="","",IF(AL78="",AB79,MAX(AL78,AB79)))</f>
        <v/>
      </c>
      <c r="AM79" s="16">
        <f>IF(AC79="","",IF(AM78="",AC79,MAX(AM78,AC79)))</f>
        <v/>
      </c>
      <c r="AN79" s="16">
        <f>IF(AD79="","",IF(AN78="",AD79,MAX(AN78,AD79)))</f>
        <v/>
      </c>
      <c r="AO79" s="16">
        <f>IF(Z79="","",AJ79-Z79)</f>
        <v/>
      </c>
      <c r="AP79" s="16">
        <f>IF(AA79="","",AK79-AA79)</f>
        <v/>
      </c>
      <c r="AQ79" s="16">
        <f>IF(AB79="","",AL79-AB79)</f>
        <v/>
      </c>
      <c r="AR79" s="16">
        <f>IF(AC79="","",AM79-AC79)</f>
        <v/>
      </c>
      <c r="AS79" s="16">
        <f>IF(AD79="","",AN79-AD79)</f>
        <v/>
      </c>
    </row>
    <row r="80">
      <c r="A80">
        <f>ROW()-1</f>
        <v/>
      </c>
      <c r="B80" s="8" t="n"/>
      <c r="C80" s="11" t="n"/>
      <c r="D80" s="10">
        <f>IF(B80="","",CHOOSE(WEEKDAY(B80,2),"Lu","Ma","Mi","Jo","Vi","Sa","Du"))</f>
        <v/>
      </c>
      <c r="E80" s="10">
        <f>IF(OR(B80="",C80=""),"",IF(OR(WEEKDAY(B80,2)=1,WEEKDAY(B80,2)=5),"D",IF(AND(C80&gt;=TIME(15,30,0),C80&lt;TIME(16,30,0)),"C",IF(AND(AND(WEEKDAY(B80,2)&gt;=2,WEEKDAY(B80,2)&lt;=4),C80&gt;=TIME(16,35,0),C80&lt;TIME(17,0,0)),"A1",IF(AND(AND(WEEKDAY(B80,2)&gt;=2,WEEKDAY(B80,2)&lt;=4),C80&gt;=TIME(17,0,0),C80&lt;TIME(18,0,0)),"A2",IF(AND(AND(WEEKDAY(B80,2)&gt;=2,WEEKDAY(B80,2)&lt;=4),C80&gt;=TIME(18,0,0),C80&lt;TIME(19,0,0)),"A3",IF(AND(AND(WEEKDAY(B80,2)&gt;=2,WEEKDAY(B80,2)&lt;=4),C80&gt;=TIME(22,0,0),C80&lt;TIME(22,45,0)),"B","Other")))))))</f>
        <v/>
      </c>
      <c r="F80" s="11" t="n"/>
      <c r="G80" s="11" t="n"/>
      <c r="H80" s="11" t="n"/>
      <c r="I80" s="11" t="n"/>
      <c r="J80" s="12" t="n"/>
      <c r="K80" s="12" t="n"/>
      <c r="L80" s="12" t="n"/>
      <c r="M80" s="12" t="n"/>
      <c r="N80" s="11" t="n"/>
      <c r="O80" s="11" t="n"/>
      <c r="P80" s="13">
        <f>IF(N80="","",IF(N80="SL",-1,K80/J80))</f>
        <v/>
      </c>
      <c r="Q80" s="13">
        <f>IF(N80="","",IF(OR(N80="SL",N80="TP0 only"),-1,L80/J80))</f>
        <v/>
      </c>
      <c r="R80" s="13">
        <f>IF(N80="","",IF(N80="TP2",M80/J80,-1))</f>
        <v/>
      </c>
      <c r="S80" s="13">
        <f>IF(N80="","",IF(N80="SL",-1,IF(N80="TP0 only",0.5*K80/J80,0.5*(K80+L80)/J80)))</f>
        <v/>
      </c>
      <c r="T80" s="13">
        <f>IF(N80="","",IF(N80="SL",-1,IF(N80="TP0 only",0.5*K80/J80-0.5,0.5*(K80+L80)/J80)))</f>
        <v/>
      </c>
      <c r="U80" s="14">
        <f>IF(P80="","",P80*Config!$B$6)</f>
        <v/>
      </c>
      <c r="V80" s="14">
        <f>IF(Q80="","",Q80*Config!$B$6)</f>
        <v/>
      </c>
      <c r="W80" s="14">
        <f>IF(R80="","",R80*Config!$B$6)</f>
        <v/>
      </c>
      <c r="X80" s="14">
        <f>IF(S80="","",S80*Config!$B$6)</f>
        <v/>
      </c>
      <c r="Y80" s="14">
        <f>IF(T80="","",T80*Config!$B$6)</f>
        <v/>
      </c>
      <c r="Z80" s="14">
        <f>IF(U80="","",Config!$B$4 + SUM($U$2:U80))</f>
        <v/>
      </c>
      <c r="AA80" s="14">
        <f>IF(V80="","",Config!$B$4 + SUM($V$2:V80))</f>
        <v/>
      </c>
      <c r="AB80" s="14">
        <f>IF(W80="","",Config!$B$4 + SUM($W$2:W80))</f>
        <v/>
      </c>
      <c r="AC80" s="14">
        <f>IF(X80="","",Config!$B$4 + SUM($X$2:X80))</f>
        <v/>
      </c>
      <c r="AD80" s="14">
        <f>IF(Y80="","",Config!$B$4 + SUM($Y$2:Y80))</f>
        <v/>
      </c>
      <c r="AE80" s="15">
        <f>IF(P80="","",IF(P80&gt;0,1,0))</f>
        <v/>
      </c>
      <c r="AF80" s="15">
        <f>IF(Q80="","",IF(Q80&gt;0,1,0))</f>
        <v/>
      </c>
      <c r="AG80" s="15">
        <f>IF(R80="","",IF(R80&gt;0,1,0))</f>
        <v/>
      </c>
      <c r="AH80" s="15">
        <f>IF(S80="","",IF(S80&gt;0,1,0))</f>
        <v/>
      </c>
      <c r="AI80" s="15">
        <f>IF(T80="","",IF(T80&gt;0,1,0))</f>
        <v/>
      </c>
      <c r="AJ80" s="16">
        <f>IF(Z80="","",IF(AJ79="",Z80,MAX(AJ79,Z80)))</f>
        <v/>
      </c>
      <c r="AK80" s="16">
        <f>IF(AA80="","",IF(AK79="",AA80,MAX(AK79,AA80)))</f>
        <v/>
      </c>
      <c r="AL80" s="16">
        <f>IF(AB80="","",IF(AL79="",AB80,MAX(AL79,AB80)))</f>
        <v/>
      </c>
      <c r="AM80" s="16">
        <f>IF(AC80="","",IF(AM79="",AC80,MAX(AM79,AC80)))</f>
        <v/>
      </c>
      <c r="AN80" s="16">
        <f>IF(AD80="","",IF(AN79="",AD80,MAX(AN79,AD80)))</f>
        <v/>
      </c>
      <c r="AO80" s="16">
        <f>IF(Z80="","",AJ80-Z80)</f>
        <v/>
      </c>
      <c r="AP80" s="16">
        <f>IF(AA80="","",AK80-AA80)</f>
        <v/>
      </c>
      <c r="AQ80" s="16">
        <f>IF(AB80="","",AL80-AB80)</f>
        <v/>
      </c>
      <c r="AR80" s="16">
        <f>IF(AC80="","",AM80-AC80)</f>
        <v/>
      </c>
      <c r="AS80" s="16">
        <f>IF(AD80="","",AN80-AD80)</f>
        <v/>
      </c>
    </row>
    <row r="81">
      <c r="A81">
        <f>ROW()-1</f>
        <v/>
      </c>
      <c r="B81" s="8" t="n"/>
      <c r="C81" s="11" t="n"/>
      <c r="D81" s="10">
        <f>IF(B81="","",CHOOSE(WEEKDAY(B81,2),"Lu","Ma","Mi","Jo","Vi","Sa","Du"))</f>
        <v/>
      </c>
      <c r="E81" s="10">
        <f>IF(OR(B81="",C81=""),"",IF(OR(WEEKDAY(B81,2)=1,WEEKDAY(B81,2)=5),"D",IF(AND(C81&gt;=TIME(15,30,0),C81&lt;TIME(16,30,0)),"C",IF(AND(AND(WEEKDAY(B81,2)&gt;=2,WEEKDAY(B81,2)&lt;=4),C81&gt;=TIME(16,35,0),C81&lt;TIME(17,0,0)),"A1",IF(AND(AND(WEEKDAY(B81,2)&gt;=2,WEEKDAY(B81,2)&lt;=4),C81&gt;=TIME(17,0,0),C81&lt;TIME(18,0,0)),"A2",IF(AND(AND(WEEKDAY(B81,2)&gt;=2,WEEKDAY(B81,2)&lt;=4),C81&gt;=TIME(18,0,0),C81&lt;TIME(19,0,0)),"A3",IF(AND(AND(WEEKDAY(B81,2)&gt;=2,WEEKDAY(B81,2)&lt;=4),C81&gt;=TIME(22,0,0),C81&lt;TIME(22,45,0)),"B","Other")))))))</f>
        <v/>
      </c>
      <c r="F81" s="11" t="n"/>
      <c r="G81" s="11" t="n"/>
      <c r="H81" s="11" t="n"/>
      <c r="I81" s="11" t="n"/>
      <c r="J81" s="12" t="n"/>
      <c r="K81" s="12" t="n"/>
      <c r="L81" s="12" t="n"/>
      <c r="M81" s="12" t="n"/>
      <c r="N81" s="11" t="n"/>
      <c r="O81" s="11" t="n"/>
      <c r="P81" s="13">
        <f>IF(N81="","",IF(N81="SL",-1,K81/J81))</f>
        <v/>
      </c>
      <c r="Q81" s="13">
        <f>IF(N81="","",IF(OR(N81="SL",N81="TP0 only"),-1,L81/J81))</f>
        <v/>
      </c>
      <c r="R81" s="13">
        <f>IF(N81="","",IF(N81="TP2",M81/J81,-1))</f>
        <v/>
      </c>
      <c r="S81" s="13">
        <f>IF(N81="","",IF(N81="SL",-1,IF(N81="TP0 only",0.5*K81/J81,0.5*(K81+L81)/J81)))</f>
        <v/>
      </c>
      <c r="T81" s="13">
        <f>IF(N81="","",IF(N81="SL",-1,IF(N81="TP0 only",0.5*K81/J81-0.5,0.5*(K81+L81)/J81)))</f>
        <v/>
      </c>
      <c r="U81" s="14">
        <f>IF(P81="","",P81*Config!$B$6)</f>
        <v/>
      </c>
      <c r="V81" s="14">
        <f>IF(Q81="","",Q81*Config!$B$6)</f>
        <v/>
      </c>
      <c r="W81" s="14">
        <f>IF(R81="","",R81*Config!$B$6)</f>
        <v/>
      </c>
      <c r="X81" s="14">
        <f>IF(S81="","",S81*Config!$B$6)</f>
        <v/>
      </c>
      <c r="Y81" s="14">
        <f>IF(T81="","",T81*Config!$B$6)</f>
        <v/>
      </c>
      <c r="Z81" s="14">
        <f>IF(U81="","",Config!$B$4 + SUM($U$2:U81))</f>
        <v/>
      </c>
      <c r="AA81" s="14">
        <f>IF(V81="","",Config!$B$4 + SUM($V$2:V81))</f>
        <v/>
      </c>
      <c r="AB81" s="14">
        <f>IF(W81="","",Config!$B$4 + SUM($W$2:W81))</f>
        <v/>
      </c>
      <c r="AC81" s="14">
        <f>IF(X81="","",Config!$B$4 + SUM($X$2:X81))</f>
        <v/>
      </c>
      <c r="AD81" s="14">
        <f>IF(Y81="","",Config!$B$4 + SUM($Y$2:Y81))</f>
        <v/>
      </c>
      <c r="AE81" s="15">
        <f>IF(P81="","",IF(P81&gt;0,1,0))</f>
        <v/>
      </c>
      <c r="AF81" s="15">
        <f>IF(Q81="","",IF(Q81&gt;0,1,0))</f>
        <v/>
      </c>
      <c r="AG81" s="15">
        <f>IF(R81="","",IF(R81&gt;0,1,0))</f>
        <v/>
      </c>
      <c r="AH81" s="15">
        <f>IF(S81="","",IF(S81&gt;0,1,0))</f>
        <v/>
      </c>
      <c r="AI81" s="15">
        <f>IF(T81="","",IF(T81&gt;0,1,0))</f>
        <v/>
      </c>
      <c r="AJ81" s="16">
        <f>IF(Z81="","",IF(AJ80="",Z81,MAX(AJ80,Z81)))</f>
        <v/>
      </c>
      <c r="AK81" s="16">
        <f>IF(AA81="","",IF(AK80="",AA81,MAX(AK80,AA81)))</f>
        <v/>
      </c>
      <c r="AL81" s="16">
        <f>IF(AB81="","",IF(AL80="",AB81,MAX(AL80,AB81)))</f>
        <v/>
      </c>
      <c r="AM81" s="16">
        <f>IF(AC81="","",IF(AM80="",AC81,MAX(AM80,AC81)))</f>
        <v/>
      </c>
      <c r="AN81" s="16">
        <f>IF(AD81="","",IF(AN80="",AD81,MAX(AN80,AD81)))</f>
        <v/>
      </c>
      <c r="AO81" s="16">
        <f>IF(Z81="","",AJ81-Z81)</f>
        <v/>
      </c>
      <c r="AP81" s="16">
        <f>IF(AA81="","",AK81-AA81)</f>
        <v/>
      </c>
      <c r="AQ81" s="16">
        <f>IF(AB81="","",AL81-AB81)</f>
        <v/>
      </c>
      <c r="AR81" s="16">
        <f>IF(AC81="","",AM81-AC81)</f>
        <v/>
      </c>
      <c r="AS81" s="16">
        <f>IF(AD81="","",AN81-AD81)</f>
        <v/>
      </c>
    </row>
    <row r="82">
      <c r="A82">
        <f>ROW()-1</f>
        <v/>
      </c>
      <c r="B82" s="8" t="n"/>
      <c r="C82" s="11" t="n"/>
      <c r="D82" s="10">
        <f>IF(B82="","",CHOOSE(WEEKDAY(B82,2),"Lu","Ma","Mi","Jo","Vi","Sa","Du"))</f>
        <v/>
      </c>
      <c r="E82" s="10">
        <f>IF(OR(B82="",C82=""),"",IF(OR(WEEKDAY(B82,2)=1,WEEKDAY(B82,2)=5),"D",IF(AND(C82&gt;=TIME(15,30,0),C82&lt;TIME(16,30,0)),"C",IF(AND(AND(WEEKDAY(B82,2)&gt;=2,WEEKDAY(B82,2)&lt;=4),C82&gt;=TIME(16,35,0),C82&lt;TIME(17,0,0)),"A1",IF(AND(AND(WEEKDAY(B82,2)&gt;=2,WEEKDAY(B82,2)&lt;=4),C82&gt;=TIME(17,0,0),C82&lt;TIME(18,0,0)),"A2",IF(AND(AND(WEEKDAY(B82,2)&gt;=2,WEEKDAY(B82,2)&lt;=4),C82&gt;=TIME(18,0,0),C82&lt;TIME(19,0,0)),"A3",IF(AND(AND(WEEKDAY(B82,2)&gt;=2,WEEKDAY(B82,2)&lt;=4),C82&gt;=TIME(22,0,0),C82&lt;TIME(22,45,0)),"B","Other")))))))</f>
        <v/>
      </c>
      <c r="F82" s="11" t="n"/>
      <c r="G82" s="11" t="n"/>
      <c r="H82" s="11" t="n"/>
      <c r="I82" s="11" t="n"/>
      <c r="J82" s="12" t="n"/>
      <c r="K82" s="12" t="n"/>
      <c r="L82" s="12" t="n"/>
      <c r="M82" s="12" t="n"/>
      <c r="N82" s="11" t="n"/>
      <c r="O82" s="11" t="n"/>
      <c r="P82" s="13">
        <f>IF(N82="","",IF(N82="SL",-1,K82/J82))</f>
        <v/>
      </c>
      <c r="Q82" s="13">
        <f>IF(N82="","",IF(OR(N82="SL",N82="TP0 only"),-1,L82/J82))</f>
        <v/>
      </c>
      <c r="R82" s="13">
        <f>IF(N82="","",IF(N82="TP2",M82/J82,-1))</f>
        <v/>
      </c>
      <c r="S82" s="13">
        <f>IF(N82="","",IF(N82="SL",-1,IF(N82="TP0 only",0.5*K82/J82,0.5*(K82+L82)/J82)))</f>
        <v/>
      </c>
      <c r="T82" s="13">
        <f>IF(N82="","",IF(N82="SL",-1,IF(N82="TP0 only",0.5*K82/J82-0.5,0.5*(K82+L82)/J82)))</f>
        <v/>
      </c>
      <c r="U82" s="14">
        <f>IF(P82="","",P82*Config!$B$6)</f>
        <v/>
      </c>
      <c r="V82" s="14">
        <f>IF(Q82="","",Q82*Config!$B$6)</f>
        <v/>
      </c>
      <c r="W82" s="14">
        <f>IF(R82="","",R82*Config!$B$6)</f>
        <v/>
      </c>
      <c r="X82" s="14">
        <f>IF(S82="","",S82*Config!$B$6)</f>
        <v/>
      </c>
      <c r="Y82" s="14">
        <f>IF(T82="","",T82*Config!$B$6)</f>
        <v/>
      </c>
      <c r="Z82" s="14">
        <f>IF(U82="","",Config!$B$4 + SUM($U$2:U82))</f>
        <v/>
      </c>
      <c r="AA82" s="14">
        <f>IF(V82="","",Config!$B$4 + SUM($V$2:V82))</f>
        <v/>
      </c>
      <c r="AB82" s="14">
        <f>IF(W82="","",Config!$B$4 + SUM($W$2:W82))</f>
        <v/>
      </c>
      <c r="AC82" s="14">
        <f>IF(X82="","",Config!$B$4 + SUM($X$2:X82))</f>
        <v/>
      </c>
      <c r="AD82" s="14">
        <f>IF(Y82="","",Config!$B$4 + SUM($Y$2:Y82))</f>
        <v/>
      </c>
      <c r="AE82" s="15">
        <f>IF(P82="","",IF(P82&gt;0,1,0))</f>
        <v/>
      </c>
      <c r="AF82" s="15">
        <f>IF(Q82="","",IF(Q82&gt;0,1,0))</f>
        <v/>
      </c>
      <c r="AG82" s="15">
        <f>IF(R82="","",IF(R82&gt;0,1,0))</f>
        <v/>
      </c>
      <c r="AH82" s="15">
        <f>IF(S82="","",IF(S82&gt;0,1,0))</f>
        <v/>
      </c>
      <c r="AI82" s="15">
        <f>IF(T82="","",IF(T82&gt;0,1,0))</f>
        <v/>
      </c>
      <c r="AJ82" s="16">
        <f>IF(Z82="","",IF(AJ81="",Z82,MAX(AJ81,Z82)))</f>
        <v/>
      </c>
      <c r="AK82" s="16">
        <f>IF(AA82="","",IF(AK81="",AA82,MAX(AK81,AA82)))</f>
        <v/>
      </c>
      <c r="AL82" s="16">
        <f>IF(AB82="","",IF(AL81="",AB82,MAX(AL81,AB82)))</f>
        <v/>
      </c>
      <c r="AM82" s="16">
        <f>IF(AC82="","",IF(AM81="",AC82,MAX(AM81,AC82)))</f>
        <v/>
      </c>
      <c r="AN82" s="16">
        <f>IF(AD82="","",IF(AN81="",AD82,MAX(AN81,AD82)))</f>
        <v/>
      </c>
      <c r="AO82" s="16">
        <f>IF(Z82="","",AJ82-Z82)</f>
        <v/>
      </c>
      <c r="AP82" s="16">
        <f>IF(AA82="","",AK82-AA82)</f>
        <v/>
      </c>
      <c r="AQ82" s="16">
        <f>IF(AB82="","",AL82-AB82)</f>
        <v/>
      </c>
      <c r="AR82" s="16">
        <f>IF(AC82="","",AM82-AC82)</f>
        <v/>
      </c>
      <c r="AS82" s="16">
        <f>IF(AD82="","",AN82-AD82)</f>
        <v/>
      </c>
    </row>
    <row r="83">
      <c r="A83">
        <f>ROW()-1</f>
        <v/>
      </c>
      <c r="B83" s="8" t="n"/>
      <c r="C83" s="11" t="n"/>
      <c r="D83" s="10">
        <f>IF(B83="","",CHOOSE(WEEKDAY(B83,2),"Lu","Ma","Mi","Jo","Vi","Sa","Du"))</f>
        <v/>
      </c>
      <c r="E83" s="10">
        <f>IF(OR(B83="",C83=""),"",IF(OR(WEEKDAY(B83,2)=1,WEEKDAY(B83,2)=5),"D",IF(AND(C83&gt;=TIME(15,30,0),C83&lt;TIME(16,30,0)),"C",IF(AND(AND(WEEKDAY(B83,2)&gt;=2,WEEKDAY(B83,2)&lt;=4),C83&gt;=TIME(16,35,0),C83&lt;TIME(17,0,0)),"A1",IF(AND(AND(WEEKDAY(B83,2)&gt;=2,WEEKDAY(B83,2)&lt;=4),C83&gt;=TIME(17,0,0),C83&lt;TIME(18,0,0)),"A2",IF(AND(AND(WEEKDAY(B83,2)&gt;=2,WEEKDAY(B83,2)&lt;=4),C83&gt;=TIME(18,0,0),C83&lt;TIME(19,0,0)),"A3",IF(AND(AND(WEEKDAY(B83,2)&gt;=2,WEEKDAY(B83,2)&lt;=4),C83&gt;=TIME(22,0,0),C83&lt;TIME(22,45,0)),"B","Other")))))))</f>
        <v/>
      </c>
      <c r="F83" s="11" t="n"/>
      <c r="G83" s="11" t="n"/>
      <c r="H83" s="11" t="n"/>
      <c r="I83" s="11" t="n"/>
      <c r="J83" s="12" t="n"/>
      <c r="K83" s="12" t="n"/>
      <c r="L83" s="12" t="n"/>
      <c r="M83" s="12" t="n"/>
      <c r="N83" s="11" t="n"/>
      <c r="O83" s="11" t="n"/>
      <c r="P83" s="13">
        <f>IF(N83="","",IF(N83="SL",-1,K83/J83))</f>
        <v/>
      </c>
      <c r="Q83" s="13">
        <f>IF(N83="","",IF(OR(N83="SL",N83="TP0 only"),-1,L83/J83))</f>
        <v/>
      </c>
      <c r="R83" s="13">
        <f>IF(N83="","",IF(N83="TP2",M83/J83,-1))</f>
        <v/>
      </c>
      <c r="S83" s="13">
        <f>IF(N83="","",IF(N83="SL",-1,IF(N83="TP0 only",0.5*K83/J83,0.5*(K83+L83)/J83)))</f>
        <v/>
      </c>
      <c r="T83" s="13">
        <f>IF(N83="","",IF(N83="SL",-1,IF(N83="TP0 only",0.5*K83/J83-0.5,0.5*(K83+L83)/J83)))</f>
        <v/>
      </c>
      <c r="U83" s="14">
        <f>IF(P83="","",P83*Config!$B$6)</f>
        <v/>
      </c>
      <c r="V83" s="14">
        <f>IF(Q83="","",Q83*Config!$B$6)</f>
        <v/>
      </c>
      <c r="W83" s="14">
        <f>IF(R83="","",R83*Config!$B$6)</f>
        <v/>
      </c>
      <c r="X83" s="14">
        <f>IF(S83="","",S83*Config!$B$6)</f>
        <v/>
      </c>
      <c r="Y83" s="14">
        <f>IF(T83="","",T83*Config!$B$6)</f>
        <v/>
      </c>
      <c r="Z83" s="14">
        <f>IF(U83="","",Config!$B$4 + SUM($U$2:U83))</f>
        <v/>
      </c>
      <c r="AA83" s="14">
        <f>IF(V83="","",Config!$B$4 + SUM($V$2:V83))</f>
        <v/>
      </c>
      <c r="AB83" s="14">
        <f>IF(W83="","",Config!$B$4 + SUM($W$2:W83))</f>
        <v/>
      </c>
      <c r="AC83" s="14">
        <f>IF(X83="","",Config!$B$4 + SUM($X$2:X83))</f>
        <v/>
      </c>
      <c r="AD83" s="14">
        <f>IF(Y83="","",Config!$B$4 + SUM($Y$2:Y83))</f>
        <v/>
      </c>
      <c r="AE83" s="15">
        <f>IF(P83="","",IF(P83&gt;0,1,0))</f>
        <v/>
      </c>
      <c r="AF83" s="15">
        <f>IF(Q83="","",IF(Q83&gt;0,1,0))</f>
        <v/>
      </c>
      <c r="AG83" s="15">
        <f>IF(R83="","",IF(R83&gt;0,1,0))</f>
        <v/>
      </c>
      <c r="AH83" s="15">
        <f>IF(S83="","",IF(S83&gt;0,1,0))</f>
        <v/>
      </c>
      <c r="AI83" s="15">
        <f>IF(T83="","",IF(T83&gt;0,1,0))</f>
        <v/>
      </c>
      <c r="AJ83" s="16">
        <f>IF(Z83="","",IF(AJ82="",Z83,MAX(AJ82,Z83)))</f>
        <v/>
      </c>
      <c r="AK83" s="16">
        <f>IF(AA83="","",IF(AK82="",AA83,MAX(AK82,AA83)))</f>
        <v/>
      </c>
      <c r="AL83" s="16">
        <f>IF(AB83="","",IF(AL82="",AB83,MAX(AL82,AB83)))</f>
        <v/>
      </c>
      <c r="AM83" s="16">
        <f>IF(AC83="","",IF(AM82="",AC83,MAX(AM82,AC83)))</f>
        <v/>
      </c>
      <c r="AN83" s="16">
        <f>IF(AD83="","",IF(AN82="",AD83,MAX(AN82,AD83)))</f>
        <v/>
      </c>
      <c r="AO83" s="16">
        <f>IF(Z83="","",AJ83-Z83)</f>
        <v/>
      </c>
      <c r="AP83" s="16">
        <f>IF(AA83="","",AK83-AA83)</f>
        <v/>
      </c>
      <c r="AQ83" s="16">
        <f>IF(AB83="","",AL83-AB83)</f>
        <v/>
      </c>
      <c r="AR83" s="16">
        <f>IF(AC83="","",AM83-AC83)</f>
        <v/>
      </c>
      <c r="AS83" s="16">
        <f>IF(AD83="","",AN83-AD83)</f>
        <v/>
      </c>
    </row>
    <row r="84">
      <c r="A84">
        <f>ROW()-1</f>
        <v/>
      </c>
      <c r="B84" s="8" t="n"/>
      <c r="C84" s="11" t="n"/>
      <c r="D84" s="10">
        <f>IF(B84="","",CHOOSE(WEEKDAY(B84,2),"Lu","Ma","Mi","Jo","Vi","Sa","Du"))</f>
        <v/>
      </c>
      <c r="E84" s="10">
        <f>IF(OR(B84="",C84=""),"",IF(OR(WEEKDAY(B84,2)=1,WEEKDAY(B84,2)=5),"D",IF(AND(C84&gt;=TIME(15,30,0),C84&lt;TIME(16,30,0)),"C",IF(AND(AND(WEEKDAY(B84,2)&gt;=2,WEEKDAY(B84,2)&lt;=4),C84&gt;=TIME(16,35,0),C84&lt;TIME(17,0,0)),"A1",IF(AND(AND(WEEKDAY(B84,2)&gt;=2,WEEKDAY(B84,2)&lt;=4),C84&gt;=TIME(17,0,0),C84&lt;TIME(18,0,0)),"A2",IF(AND(AND(WEEKDAY(B84,2)&gt;=2,WEEKDAY(B84,2)&lt;=4),C84&gt;=TIME(18,0,0),C84&lt;TIME(19,0,0)),"A3",IF(AND(AND(WEEKDAY(B84,2)&gt;=2,WEEKDAY(B84,2)&lt;=4),C84&gt;=TIME(22,0,0),C84&lt;TIME(22,45,0)),"B","Other")))))))</f>
        <v/>
      </c>
      <c r="F84" s="11" t="n"/>
      <c r="G84" s="11" t="n"/>
      <c r="H84" s="11" t="n"/>
      <c r="I84" s="11" t="n"/>
      <c r="J84" s="12" t="n"/>
      <c r="K84" s="12" t="n"/>
      <c r="L84" s="12" t="n"/>
      <c r="M84" s="12" t="n"/>
      <c r="N84" s="11" t="n"/>
      <c r="O84" s="11" t="n"/>
      <c r="P84" s="13">
        <f>IF(N84="","",IF(N84="SL",-1,K84/J84))</f>
        <v/>
      </c>
      <c r="Q84" s="13">
        <f>IF(N84="","",IF(OR(N84="SL",N84="TP0 only"),-1,L84/J84))</f>
        <v/>
      </c>
      <c r="R84" s="13">
        <f>IF(N84="","",IF(N84="TP2",M84/J84,-1))</f>
        <v/>
      </c>
      <c r="S84" s="13">
        <f>IF(N84="","",IF(N84="SL",-1,IF(N84="TP0 only",0.5*K84/J84,0.5*(K84+L84)/J84)))</f>
        <v/>
      </c>
      <c r="T84" s="13">
        <f>IF(N84="","",IF(N84="SL",-1,IF(N84="TP0 only",0.5*K84/J84-0.5,0.5*(K84+L84)/J84)))</f>
        <v/>
      </c>
      <c r="U84" s="14">
        <f>IF(P84="","",P84*Config!$B$6)</f>
        <v/>
      </c>
      <c r="V84" s="14">
        <f>IF(Q84="","",Q84*Config!$B$6)</f>
        <v/>
      </c>
      <c r="W84" s="14">
        <f>IF(R84="","",R84*Config!$B$6)</f>
        <v/>
      </c>
      <c r="X84" s="14">
        <f>IF(S84="","",S84*Config!$B$6)</f>
        <v/>
      </c>
      <c r="Y84" s="14">
        <f>IF(T84="","",T84*Config!$B$6)</f>
        <v/>
      </c>
      <c r="Z84" s="14">
        <f>IF(U84="","",Config!$B$4 + SUM($U$2:U84))</f>
        <v/>
      </c>
      <c r="AA84" s="14">
        <f>IF(V84="","",Config!$B$4 + SUM($V$2:V84))</f>
        <v/>
      </c>
      <c r="AB84" s="14">
        <f>IF(W84="","",Config!$B$4 + SUM($W$2:W84))</f>
        <v/>
      </c>
      <c r="AC84" s="14">
        <f>IF(X84="","",Config!$B$4 + SUM($X$2:X84))</f>
        <v/>
      </c>
      <c r="AD84" s="14">
        <f>IF(Y84="","",Config!$B$4 + SUM($Y$2:Y84))</f>
        <v/>
      </c>
      <c r="AE84" s="15">
        <f>IF(P84="","",IF(P84&gt;0,1,0))</f>
        <v/>
      </c>
      <c r="AF84" s="15">
        <f>IF(Q84="","",IF(Q84&gt;0,1,0))</f>
        <v/>
      </c>
      <c r="AG84" s="15">
        <f>IF(R84="","",IF(R84&gt;0,1,0))</f>
        <v/>
      </c>
      <c r="AH84" s="15">
        <f>IF(S84="","",IF(S84&gt;0,1,0))</f>
        <v/>
      </c>
      <c r="AI84" s="15">
        <f>IF(T84="","",IF(T84&gt;0,1,0))</f>
        <v/>
      </c>
      <c r="AJ84" s="16">
        <f>IF(Z84="","",IF(AJ83="",Z84,MAX(AJ83,Z84)))</f>
        <v/>
      </c>
      <c r="AK84" s="16">
        <f>IF(AA84="","",IF(AK83="",AA84,MAX(AK83,AA84)))</f>
        <v/>
      </c>
      <c r="AL84" s="16">
        <f>IF(AB84="","",IF(AL83="",AB84,MAX(AL83,AB84)))</f>
        <v/>
      </c>
      <c r="AM84" s="16">
        <f>IF(AC84="","",IF(AM83="",AC84,MAX(AM83,AC84)))</f>
        <v/>
      </c>
      <c r="AN84" s="16">
        <f>IF(AD84="","",IF(AN83="",AD84,MAX(AN83,AD84)))</f>
        <v/>
      </c>
      <c r="AO84" s="16">
        <f>IF(Z84="","",AJ84-Z84)</f>
        <v/>
      </c>
      <c r="AP84" s="16">
        <f>IF(AA84="","",AK84-AA84)</f>
        <v/>
      </c>
      <c r="AQ84" s="16">
        <f>IF(AB84="","",AL84-AB84)</f>
        <v/>
      </c>
      <c r="AR84" s="16">
        <f>IF(AC84="","",AM84-AC84)</f>
        <v/>
      </c>
      <c r="AS84" s="16">
        <f>IF(AD84="","",AN84-AD84)</f>
        <v/>
      </c>
    </row>
    <row r="85">
      <c r="A85">
        <f>ROW()-1</f>
        <v/>
      </c>
      <c r="B85" s="8" t="n"/>
      <c r="C85" s="11" t="n"/>
      <c r="D85" s="10">
        <f>IF(B85="","",CHOOSE(WEEKDAY(B85,2),"Lu","Ma","Mi","Jo","Vi","Sa","Du"))</f>
        <v/>
      </c>
      <c r="E85" s="10">
        <f>IF(OR(B85="",C85=""),"",IF(OR(WEEKDAY(B85,2)=1,WEEKDAY(B85,2)=5),"D",IF(AND(C85&gt;=TIME(15,30,0),C85&lt;TIME(16,30,0)),"C",IF(AND(AND(WEEKDAY(B85,2)&gt;=2,WEEKDAY(B85,2)&lt;=4),C85&gt;=TIME(16,35,0),C85&lt;TIME(17,0,0)),"A1",IF(AND(AND(WEEKDAY(B85,2)&gt;=2,WEEKDAY(B85,2)&lt;=4),C85&gt;=TIME(17,0,0),C85&lt;TIME(18,0,0)),"A2",IF(AND(AND(WEEKDAY(B85,2)&gt;=2,WEEKDAY(B85,2)&lt;=4),C85&gt;=TIME(18,0,0),C85&lt;TIME(19,0,0)),"A3",IF(AND(AND(WEEKDAY(B85,2)&gt;=2,WEEKDAY(B85,2)&lt;=4),C85&gt;=TIME(22,0,0),C85&lt;TIME(22,45,0)),"B","Other")))))))</f>
        <v/>
      </c>
      <c r="F85" s="11" t="n"/>
      <c r="G85" s="11" t="n"/>
      <c r="H85" s="11" t="n"/>
      <c r="I85" s="11" t="n"/>
      <c r="J85" s="12" t="n"/>
      <c r="K85" s="12" t="n"/>
      <c r="L85" s="12" t="n"/>
      <c r="M85" s="12" t="n"/>
      <c r="N85" s="11" t="n"/>
      <c r="O85" s="11" t="n"/>
      <c r="P85" s="13">
        <f>IF(N85="","",IF(N85="SL",-1,K85/J85))</f>
        <v/>
      </c>
      <c r="Q85" s="13">
        <f>IF(N85="","",IF(OR(N85="SL",N85="TP0 only"),-1,L85/J85))</f>
        <v/>
      </c>
      <c r="R85" s="13">
        <f>IF(N85="","",IF(N85="TP2",M85/J85,-1))</f>
        <v/>
      </c>
      <c r="S85" s="13">
        <f>IF(N85="","",IF(N85="SL",-1,IF(N85="TP0 only",0.5*K85/J85,0.5*(K85+L85)/J85)))</f>
        <v/>
      </c>
      <c r="T85" s="13">
        <f>IF(N85="","",IF(N85="SL",-1,IF(N85="TP0 only",0.5*K85/J85-0.5,0.5*(K85+L85)/J85)))</f>
        <v/>
      </c>
      <c r="U85" s="14">
        <f>IF(P85="","",P85*Config!$B$6)</f>
        <v/>
      </c>
      <c r="V85" s="14">
        <f>IF(Q85="","",Q85*Config!$B$6)</f>
        <v/>
      </c>
      <c r="W85" s="14">
        <f>IF(R85="","",R85*Config!$B$6)</f>
        <v/>
      </c>
      <c r="X85" s="14">
        <f>IF(S85="","",S85*Config!$B$6)</f>
        <v/>
      </c>
      <c r="Y85" s="14">
        <f>IF(T85="","",T85*Config!$B$6)</f>
        <v/>
      </c>
      <c r="Z85" s="14">
        <f>IF(U85="","",Config!$B$4 + SUM($U$2:U85))</f>
        <v/>
      </c>
      <c r="AA85" s="14">
        <f>IF(V85="","",Config!$B$4 + SUM($V$2:V85))</f>
        <v/>
      </c>
      <c r="AB85" s="14">
        <f>IF(W85="","",Config!$B$4 + SUM($W$2:W85))</f>
        <v/>
      </c>
      <c r="AC85" s="14">
        <f>IF(X85="","",Config!$B$4 + SUM($X$2:X85))</f>
        <v/>
      </c>
      <c r="AD85" s="14">
        <f>IF(Y85="","",Config!$B$4 + SUM($Y$2:Y85))</f>
        <v/>
      </c>
      <c r="AE85" s="15">
        <f>IF(P85="","",IF(P85&gt;0,1,0))</f>
        <v/>
      </c>
      <c r="AF85" s="15">
        <f>IF(Q85="","",IF(Q85&gt;0,1,0))</f>
        <v/>
      </c>
      <c r="AG85" s="15">
        <f>IF(R85="","",IF(R85&gt;0,1,0))</f>
        <v/>
      </c>
      <c r="AH85" s="15">
        <f>IF(S85="","",IF(S85&gt;0,1,0))</f>
        <v/>
      </c>
      <c r="AI85" s="15">
        <f>IF(T85="","",IF(T85&gt;0,1,0))</f>
        <v/>
      </c>
      <c r="AJ85" s="16">
        <f>IF(Z85="","",IF(AJ84="",Z85,MAX(AJ84,Z85)))</f>
        <v/>
      </c>
      <c r="AK85" s="16">
        <f>IF(AA85="","",IF(AK84="",AA85,MAX(AK84,AA85)))</f>
        <v/>
      </c>
      <c r="AL85" s="16">
        <f>IF(AB85="","",IF(AL84="",AB85,MAX(AL84,AB85)))</f>
        <v/>
      </c>
      <c r="AM85" s="16">
        <f>IF(AC85="","",IF(AM84="",AC85,MAX(AM84,AC85)))</f>
        <v/>
      </c>
      <c r="AN85" s="16">
        <f>IF(AD85="","",IF(AN84="",AD85,MAX(AN84,AD85)))</f>
        <v/>
      </c>
      <c r="AO85" s="16">
        <f>IF(Z85="","",AJ85-Z85)</f>
        <v/>
      </c>
      <c r="AP85" s="16">
        <f>IF(AA85="","",AK85-AA85)</f>
        <v/>
      </c>
      <c r="AQ85" s="16">
        <f>IF(AB85="","",AL85-AB85)</f>
        <v/>
      </c>
      <c r="AR85" s="16">
        <f>IF(AC85="","",AM85-AC85)</f>
        <v/>
      </c>
      <c r="AS85" s="16">
        <f>IF(AD85="","",AN85-AD85)</f>
        <v/>
      </c>
    </row>
    <row r="86">
      <c r="A86">
        <f>ROW()-1</f>
        <v/>
      </c>
      <c r="B86" s="8" t="n"/>
      <c r="C86" s="11" t="n"/>
      <c r="D86" s="10">
        <f>IF(B86="","",CHOOSE(WEEKDAY(B86,2),"Lu","Ma","Mi","Jo","Vi","Sa","Du"))</f>
        <v/>
      </c>
      <c r="E86" s="10">
        <f>IF(OR(B86="",C86=""),"",IF(OR(WEEKDAY(B86,2)=1,WEEKDAY(B86,2)=5),"D",IF(AND(C86&gt;=TIME(15,30,0),C86&lt;TIME(16,30,0)),"C",IF(AND(AND(WEEKDAY(B86,2)&gt;=2,WEEKDAY(B86,2)&lt;=4),C86&gt;=TIME(16,35,0),C86&lt;TIME(17,0,0)),"A1",IF(AND(AND(WEEKDAY(B86,2)&gt;=2,WEEKDAY(B86,2)&lt;=4),C86&gt;=TIME(17,0,0),C86&lt;TIME(18,0,0)),"A2",IF(AND(AND(WEEKDAY(B86,2)&gt;=2,WEEKDAY(B86,2)&lt;=4),C86&gt;=TIME(18,0,0),C86&lt;TIME(19,0,0)),"A3",IF(AND(AND(WEEKDAY(B86,2)&gt;=2,WEEKDAY(B86,2)&lt;=4),C86&gt;=TIME(22,0,0),C86&lt;TIME(22,45,0)),"B","Other")))))))</f>
        <v/>
      </c>
      <c r="F86" s="11" t="n"/>
      <c r="G86" s="11" t="n"/>
      <c r="H86" s="11" t="n"/>
      <c r="I86" s="11" t="n"/>
      <c r="J86" s="12" t="n"/>
      <c r="K86" s="12" t="n"/>
      <c r="L86" s="12" t="n"/>
      <c r="M86" s="12" t="n"/>
      <c r="N86" s="11" t="n"/>
      <c r="O86" s="11" t="n"/>
      <c r="P86" s="13">
        <f>IF(N86="","",IF(N86="SL",-1,K86/J86))</f>
        <v/>
      </c>
      <c r="Q86" s="13">
        <f>IF(N86="","",IF(OR(N86="SL",N86="TP0 only"),-1,L86/J86))</f>
        <v/>
      </c>
      <c r="R86" s="13">
        <f>IF(N86="","",IF(N86="TP2",M86/J86,-1))</f>
        <v/>
      </c>
      <c r="S86" s="13">
        <f>IF(N86="","",IF(N86="SL",-1,IF(N86="TP0 only",0.5*K86/J86,0.5*(K86+L86)/J86)))</f>
        <v/>
      </c>
      <c r="T86" s="13">
        <f>IF(N86="","",IF(N86="SL",-1,IF(N86="TP0 only",0.5*K86/J86-0.5,0.5*(K86+L86)/J86)))</f>
        <v/>
      </c>
      <c r="U86" s="14">
        <f>IF(P86="","",P86*Config!$B$6)</f>
        <v/>
      </c>
      <c r="V86" s="14">
        <f>IF(Q86="","",Q86*Config!$B$6)</f>
        <v/>
      </c>
      <c r="W86" s="14">
        <f>IF(R86="","",R86*Config!$B$6)</f>
        <v/>
      </c>
      <c r="X86" s="14">
        <f>IF(S86="","",S86*Config!$B$6)</f>
        <v/>
      </c>
      <c r="Y86" s="14">
        <f>IF(T86="","",T86*Config!$B$6)</f>
        <v/>
      </c>
      <c r="Z86" s="14">
        <f>IF(U86="","",Config!$B$4 + SUM($U$2:U86))</f>
        <v/>
      </c>
      <c r="AA86" s="14">
        <f>IF(V86="","",Config!$B$4 + SUM($V$2:V86))</f>
        <v/>
      </c>
      <c r="AB86" s="14">
        <f>IF(W86="","",Config!$B$4 + SUM($W$2:W86))</f>
        <v/>
      </c>
      <c r="AC86" s="14">
        <f>IF(X86="","",Config!$B$4 + SUM($X$2:X86))</f>
        <v/>
      </c>
      <c r="AD86" s="14">
        <f>IF(Y86="","",Config!$B$4 + SUM($Y$2:Y86))</f>
        <v/>
      </c>
      <c r="AE86" s="15">
        <f>IF(P86="","",IF(P86&gt;0,1,0))</f>
        <v/>
      </c>
      <c r="AF86" s="15">
        <f>IF(Q86="","",IF(Q86&gt;0,1,0))</f>
        <v/>
      </c>
      <c r="AG86" s="15">
        <f>IF(R86="","",IF(R86&gt;0,1,0))</f>
        <v/>
      </c>
      <c r="AH86" s="15">
        <f>IF(S86="","",IF(S86&gt;0,1,0))</f>
        <v/>
      </c>
      <c r="AI86" s="15">
        <f>IF(T86="","",IF(T86&gt;0,1,0))</f>
        <v/>
      </c>
      <c r="AJ86" s="16">
        <f>IF(Z86="","",IF(AJ85="",Z86,MAX(AJ85,Z86)))</f>
        <v/>
      </c>
      <c r="AK86" s="16">
        <f>IF(AA86="","",IF(AK85="",AA86,MAX(AK85,AA86)))</f>
        <v/>
      </c>
      <c r="AL86" s="16">
        <f>IF(AB86="","",IF(AL85="",AB86,MAX(AL85,AB86)))</f>
        <v/>
      </c>
      <c r="AM86" s="16">
        <f>IF(AC86="","",IF(AM85="",AC86,MAX(AM85,AC86)))</f>
        <v/>
      </c>
      <c r="AN86" s="16">
        <f>IF(AD86="","",IF(AN85="",AD86,MAX(AN85,AD86)))</f>
        <v/>
      </c>
      <c r="AO86" s="16">
        <f>IF(Z86="","",AJ86-Z86)</f>
        <v/>
      </c>
      <c r="AP86" s="16">
        <f>IF(AA86="","",AK86-AA86)</f>
        <v/>
      </c>
      <c r="AQ86" s="16">
        <f>IF(AB86="","",AL86-AB86)</f>
        <v/>
      </c>
      <c r="AR86" s="16">
        <f>IF(AC86="","",AM86-AC86)</f>
        <v/>
      </c>
      <c r="AS86" s="16">
        <f>IF(AD86="","",AN86-AD86)</f>
        <v/>
      </c>
    </row>
    <row r="87">
      <c r="A87">
        <f>ROW()-1</f>
        <v/>
      </c>
      <c r="B87" s="8" t="n"/>
      <c r="C87" s="11" t="n"/>
      <c r="D87" s="10">
        <f>IF(B87="","",CHOOSE(WEEKDAY(B87,2),"Lu","Ma","Mi","Jo","Vi","Sa","Du"))</f>
        <v/>
      </c>
      <c r="E87" s="10">
        <f>IF(OR(B87="",C87=""),"",IF(OR(WEEKDAY(B87,2)=1,WEEKDAY(B87,2)=5),"D",IF(AND(C87&gt;=TIME(15,30,0),C87&lt;TIME(16,30,0)),"C",IF(AND(AND(WEEKDAY(B87,2)&gt;=2,WEEKDAY(B87,2)&lt;=4),C87&gt;=TIME(16,35,0),C87&lt;TIME(17,0,0)),"A1",IF(AND(AND(WEEKDAY(B87,2)&gt;=2,WEEKDAY(B87,2)&lt;=4),C87&gt;=TIME(17,0,0),C87&lt;TIME(18,0,0)),"A2",IF(AND(AND(WEEKDAY(B87,2)&gt;=2,WEEKDAY(B87,2)&lt;=4),C87&gt;=TIME(18,0,0),C87&lt;TIME(19,0,0)),"A3",IF(AND(AND(WEEKDAY(B87,2)&gt;=2,WEEKDAY(B87,2)&lt;=4),C87&gt;=TIME(22,0,0),C87&lt;TIME(22,45,0)),"B","Other")))))))</f>
        <v/>
      </c>
      <c r="F87" s="11" t="n"/>
      <c r="G87" s="11" t="n"/>
      <c r="H87" s="11" t="n"/>
      <c r="I87" s="11" t="n"/>
      <c r="J87" s="12" t="n"/>
      <c r="K87" s="12" t="n"/>
      <c r="L87" s="12" t="n"/>
      <c r="M87" s="12" t="n"/>
      <c r="N87" s="11" t="n"/>
      <c r="O87" s="11" t="n"/>
      <c r="P87" s="13">
        <f>IF(N87="","",IF(N87="SL",-1,K87/J87))</f>
        <v/>
      </c>
      <c r="Q87" s="13">
        <f>IF(N87="","",IF(OR(N87="SL",N87="TP0 only"),-1,L87/J87))</f>
        <v/>
      </c>
      <c r="R87" s="13">
        <f>IF(N87="","",IF(N87="TP2",M87/J87,-1))</f>
        <v/>
      </c>
      <c r="S87" s="13">
        <f>IF(N87="","",IF(N87="SL",-1,IF(N87="TP0 only",0.5*K87/J87,0.5*(K87+L87)/J87)))</f>
        <v/>
      </c>
      <c r="T87" s="13">
        <f>IF(N87="","",IF(N87="SL",-1,IF(N87="TP0 only",0.5*K87/J87-0.5,0.5*(K87+L87)/J87)))</f>
        <v/>
      </c>
      <c r="U87" s="14">
        <f>IF(P87="","",P87*Config!$B$6)</f>
        <v/>
      </c>
      <c r="V87" s="14">
        <f>IF(Q87="","",Q87*Config!$B$6)</f>
        <v/>
      </c>
      <c r="W87" s="14">
        <f>IF(R87="","",R87*Config!$B$6)</f>
        <v/>
      </c>
      <c r="X87" s="14">
        <f>IF(S87="","",S87*Config!$B$6)</f>
        <v/>
      </c>
      <c r="Y87" s="14">
        <f>IF(T87="","",T87*Config!$B$6)</f>
        <v/>
      </c>
      <c r="Z87" s="14">
        <f>IF(U87="","",Config!$B$4 + SUM($U$2:U87))</f>
        <v/>
      </c>
      <c r="AA87" s="14">
        <f>IF(V87="","",Config!$B$4 + SUM($V$2:V87))</f>
        <v/>
      </c>
      <c r="AB87" s="14">
        <f>IF(W87="","",Config!$B$4 + SUM($W$2:W87))</f>
        <v/>
      </c>
      <c r="AC87" s="14">
        <f>IF(X87="","",Config!$B$4 + SUM($X$2:X87))</f>
        <v/>
      </c>
      <c r="AD87" s="14">
        <f>IF(Y87="","",Config!$B$4 + SUM($Y$2:Y87))</f>
        <v/>
      </c>
      <c r="AE87" s="15">
        <f>IF(P87="","",IF(P87&gt;0,1,0))</f>
        <v/>
      </c>
      <c r="AF87" s="15">
        <f>IF(Q87="","",IF(Q87&gt;0,1,0))</f>
        <v/>
      </c>
      <c r="AG87" s="15">
        <f>IF(R87="","",IF(R87&gt;0,1,0))</f>
        <v/>
      </c>
      <c r="AH87" s="15">
        <f>IF(S87="","",IF(S87&gt;0,1,0))</f>
        <v/>
      </c>
      <c r="AI87" s="15">
        <f>IF(T87="","",IF(T87&gt;0,1,0))</f>
        <v/>
      </c>
      <c r="AJ87" s="16">
        <f>IF(Z87="","",IF(AJ86="",Z87,MAX(AJ86,Z87)))</f>
        <v/>
      </c>
      <c r="AK87" s="16">
        <f>IF(AA87="","",IF(AK86="",AA87,MAX(AK86,AA87)))</f>
        <v/>
      </c>
      <c r="AL87" s="16">
        <f>IF(AB87="","",IF(AL86="",AB87,MAX(AL86,AB87)))</f>
        <v/>
      </c>
      <c r="AM87" s="16">
        <f>IF(AC87="","",IF(AM86="",AC87,MAX(AM86,AC87)))</f>
        <v/>
      </c>
      <c r="AN87" s="16">
        <f>IF(AD87="","",IF(AN86="",AD87,MAX(AN86,AD87)))</f>
        <v/>
      </c>
      <c r="AO87" s="16">
        <f>IF(Z87="","",AJ87-Z87)</f>
        <v/>
      </c>
      <c r="AP87" s="16">
        <f>IF(AA87="","",AK87-AA87)</f>
        <v/>
      </c>
      <c r="AQ87" s="16">
        <f>IF(AB87="","",AL87-AB87)</f>
        <v/>
      </c>
      <c r="AR87" s="16">
        <f>IF(AC87="","",AM87-AC87)</f>
        <v/>
      </c>
      <c r="AS87" s="16">
        <f>IF(AD87="","",AN87-AD87)</f>
        <v/>
      </c>
    </row>
    <row r="88">
      <c r="A88">
        <f>ROW()-1</f>
        <v/>
      </c>
      <c r="B88" s="8" t="n"/>
      <c r="C88" s="11" t="n"/>
      <c r="D88" s="10">
        <f>IF(B88="","",CHOOSE(WEEKDAY(B88,2),"Lu","Ma","Mi","Jo","Vi","Sa","Du"))</f>
        <v/>
      </c>
      <c r="E88" s="10">
        <f>IF(OR(B88="",C88=""),"",IF(OR(WEEKDAY(B88,2)=1,WEEKDAY(B88,2)=5),"D",IF(AND(C88&gt;=TIME(15,30,0),C88&lt;TIME(16,30,0)),"C",IF(AND(AND(WEEKDAY(B88,2)&gt;=2,WEEKDAY(B88,2)&lt;=4),C88&gt;=TIME(16,35,0),C88&lt;TIME(17,0,0)),"A1",IF(AND(AND(WEEKDAY(B88,2)&gt;=2,WEEKDAY(B88,2)&lt;=4),C88&gt;=TIME(17,0,0),C88&lt;TIME(18,0,0)),"A2",IF(AND(AND(WEEKDAY(B88,2)&gt;=2,WEEKDAY(B88,2)&lt;=4),C88&gt;=TIME(18,0,0),C88&lt;TIME(19,0,0)),"A3",IF(AND(AND(WEEKDAY(B88,2)&gt;=2,WEEKDAY(B88,2)&lt;=4),C88&gt;=TIME(22,0,0),C88&lt;TIME(22,45,0)),"B","Other")))))))</f>
        <v/>
      </c>
      <c r="F88" s="11" t="n"/>
      <c r="G88" s="11" t="n"/>
      <c r="H88" s="11" t="n"/>
      <c r="I88" s="11" t="n"/>
      <c r="J88" s="12" t="n"/>
      <c r="K88" s="12" t="n"/>
      <c r="L88" s="12" t="n"/>
      <c r="M88" s="12" t="n"/>
      <c r="N88" s="11" t="n"/>
      <c r="O88" s="11" t="n"/>
      <c r="P88" s="13">
        <f>IF(N88="","",IF(N88="SL",-1,K88/J88))</f>
        <v/>
      </c>
      <c r="Q88" s="13">
        <f>IF(N88="","",IF(OR(N88="SL",N88="TP0 only"),-1,L88/J88))</f>
        <v/>
      </c>
      <c r="R88" s="13">
        <f>IF(N88="","",IF(N88="TP2",M88/J88,-1))</f>
        <v/>
      </c>
      <c r="S88" s="13">
        <f>IF(N88="","",IF(N88="SL",-1,IF(N88="TP0 only",0.5*K88/J88,0.5*(K88+L88)/J88)))</f>
        <v/>
      </c>
      <c r="T88" s="13">
        <f>IF(N88="","",IF(N88="SL",-1,IF(N88="TP0 only",0.5*K88/J88-0.5,0.5*(K88+L88)/J88)))</f>
        <v/>
      </c>
      <c r="U88" s="14">
        <f>IF(P88="","",P88*Config!$B$6)</f>
        <v/>
      </c>
      <c r="V88" s="14">
        <f>IF(Q88="","",Q88*Config!$B$6)</f>
        <v/>
      </c>
      <c r="W88" s="14">
        <f>IF(R88="","",R88*Config!$B$6)</f>
        <v/>
      </c>
      <c r="X88" s="14">
        <f>IF(S88="","",S88*Config!$B$6)</f>
        <v/>
      </c>
      <c r="Y88" s="14">
        <f>IF(T88="","",T88*Config!$B$6)</f>
        <v/>
      </c>
      <c r="Z88" s="14">
        <f>IF(U88="","",Config!$B$4 + SUM($U$2:U88))</f>
        <v/>
      </c>
      <c r="AA88" s="14">
        <f>IF(V88="","",Config!$B$4 + SUM($V$2:V88))</f>
        <v/>
      </c>
      <c r="AB88" s="14">
        <f>IF(W88="","",Config!$B$4 + SUM($W$2:W88))</f>
        <v/>
      </c>
      <c r="AC88" s="14">
        <f>IF(X88="","",Config!$B$4 + SUM($X$2:X88))</f>
        <v/>
      </c>
      <c r="AD88" s="14">
        <f>IF(Y88="","",Config!$B$4 + SUM($Y$2:Y88))</f>
        <v/>
      </c>
      <c r="AE88" s="15">
        <f>IF(P88="","",IF(P88&gt;0,1,0))</f>
        <v/>
      </c>
      <c r="AF88" s="15">
        <f>IF(Q88="","",IF(Q88&gt;0,1,0))</f>
        <v/>
      </c>
      <c r="AG88" s="15">
        <f>IF(R88="","",IF(R88&gt;0,1,0))</f>
        <v/>
      </c>
      <c r="AH88" s="15">
        <f>IF(S88="","",IF(S88&gt;0,1,0))</f>
        <v/>
      </c>
      <c r="AI88" s="15">
        <f>IF(T88="","",IF(T88&gt;0,1,0))</f>
        <v/>
      </c>
      <c r="AJ88" s="16">
        <f>IF(Z88="","",IF(AJ87="",Z88,MAX(AJ87,Z88)))</f>
        <v/>
      </c>
      <c r="AK88" s="16">
        <f>IF(AA88="","",IF(AK87="",AA88,MAX(AK87,AA88)))</f>
        <v/>
      </c>
      <c r="AL88" s="16">
        <f>IF(AB88="","",IF(AL87="",AB88,MAX(AL87,AB88)))</f>
        <v/>
      </c>
      <c r="AM88" s="16">
        <f>IF(AC88="","",IF(AM87="",AC88,MAX(AM87,AC88)))</f>
        <v/>
      </c>
      <c r="AN88" s="16">
        <f>IF(AD88="","",IF(AN87="",AD88,MAX(AN87,AD88)))</f>
        <v/>
      </c>
      <c r="AO88" s="16">
        <f>IF(Z88="","",AJ88-Z88)</f>
        <v/>
      </c>
      <c r="AP88" s="16">
        <f>IF(AA88="","",AK88-AA88)</f>
        <v/>
      </c>
      <c r="AQ88" s="16">
        <f>IF(AB88="","",AL88-AB88)</f>
        <v/>
      </c>
      <c r="AR88" s="16">
        <f>IF(AC88="","",AM88-AC88)</f>
        <v/>
      </c>
      <c r="AS88" s="16">
        <f>IF(AD88="","",AN88-AD88)</f>
        <v/>
      </c>
    </row>
    <row r="89">
      <c r="A89">
        <f>ROW()-1</f>
        <v/>
      </c>
      <c r="B89" s="8" t="n"/>
      <c r="C89" s="11" t="n"/>
      <c r="D89" s="10">
        <f>IF(B89="","",CHOOSE(WEEKDAY(B89,2),"Lu","Ma","Mi","Jo","Vi","Sa","Du"))</f>
        <v/>
      </c>
      <c r="E89" s="10">
        <f>IF(OR(B89="",C89=""),"",IF(OR(WEEKDAY(B89,2)=1,WEEKDAY(B89,2)=5),"D",IF(AND(C89&gt;=TIME(15,30,0),C89&lt;TIME(16,30,0)),"C",IF(AND(AND(WEEKDAY(B89,2)&gt;=2,WEEKDAY(B89,2)&lt;=4),C89&gt;=TIME(16,35,0),C89&lt;TIME(17,0,0)),"A1",IF(AND(AND(WEEKDAY(B89,2)&gt;=2,WEEKDAY(B89,2)&lt;=4),C89&gt;=TIME(17,0,0),C89&lt;TIME(18,0,0)),"A2",IF(AND(AND(WEEKDAY(B89,2)&gt;=2,WEEKDAY(B89,2)&lt;=4),C89&gt;=TIME(18,0,0),C89&lt;TIME(19,0,0)),"A3",IF(AND(AND(WEEKDAY(B89,2)&gt;=2,WEEKDAY(B89,2)&lt;=4),C89&gt;=TIME(22,0,0),C89&lt;TIME(22,45,0)),"B","Other")))))))</f>
        <v/>
      </c>
      <c r="F89" s="11" t="n"/>
      <c r="G89" s="11" t="n"/>
      <c r="H89" s="11" t="n"/>
      <c r="I89" s="11" t="n"/>
      <c r="J89" s="12" t="n"/>
      <c r="K89" s="12" t="n"/>
      <c r="L89" s="12" t="n"/>
      <c r="M89" s="12" t="n"/>
      <c r="N89" s="11" t="n"/>
      <c r="O89" s="11" t="n"/>
      <c r="P89" s="13">
        <f>IF(N89="","",IF(N89="SL",-1,K89/J89))</f>
        <v/>
      </c>
      <c r="Q89" s="13">
        <f>IF(N89="","",IF(OR(N89="SL",N89="TP0 only"),-1,L89/J89))</f>
        <v/>
      </c>
      <c r="R89" s="13">
        <f>IF(N89="","",IF(N89="TP2",M89/J89,-1))</f>
        <v/>
      </c>
      <c r="S89" s="13">
        <f>IF(N89="","",IF(N89="SL",-1,IF(N89="TP0 only",0.5*K89/J89,0.5*(K89+L89)/J89)))</f>
        <v/>
      </c>
      <c r="T89" s="13">
        <f>IF(N89="","",IF(N89="SL",-1,IF(N89="TP0 only",0.5*K89/J89-0.5,0.5*(K89+L89)/J89)))</f>
        <v/>
      </c>
      <c r="U89" s="14">
        <f>IF(P89="","",P89*Config!$B$6)</f>
        <v/>
      </c>
      <c r="V89" s="14">
        <f>IF(Q89="","",Q89*Config!$B$6)</f>
        <v/>
      </c>
      <c r="W89" s="14">
        <f>IF(R89="","",R89*Config!$B$6)</f>
        <v/>
      </c>
      <c r="X89" s="14">
        <f>IF(S89="","",S89*Config!$B$6)</f>
        <v/>
      </c>
      <c r="Y89" s="14">
        <f>IF(T89="","",T89*Config!$B$6)</f>
        <v/>
      </c>
      <c r="Z89" s="14">
        <f>IF(U89="","",Config!$B$4 + SUM($U$2:U89))</f>
        <v/>
      </c>
      <c r="AA89" s="14">
        <f>IF(V89="","",Config!$B$4 + SUM($V$2:V89))</f>
        <v/>
      </c>
      <c r="AB89" s="14">
        <f>IF(W89="","",Config!$B$4 + SUM($W$2:W89))</f>
        <v/>
      </c>
      <c r="AC89" s="14">
        <f>IF(X89="","",Config!$B$4 + SUM($X$2:X89))</f>
        <v/>
      </c>
      <c r="AD89" s="14">
        <f>IF(Y89="","",Config!$B$4 + SUM($Y$2:Y89))</f>
        <v/>
      </c>
      <c r="AE89" s="15">
        <f>IF(P89="","",IF(P89&gt;0,1,0))</f>
        <v/>
      </c>
      <c r="AF89" s="15">
        <f>IF(Q89="","",IF(Q89&gt;0,1,0))</f>
        <v/>
      </c>
      <c r="AG89" s="15">
        <f>IF(R89="","",IF(R89&gt;0,1,0))</f>
        <v/>
      </c>
      <c r="AH89" s="15">
        <f>IF(S89="","",IF(S89&gt;0,1,0))</f>
        <v/>
      </c>
      <c r="AI89" s="15">
        <f>IF(T89="","",IF(T89&gt;0,1,0))</f>
        <v/>
      </c>
      <c r="AJ89" s="16">
        <f>IF(Z89="","",IF(AJ88="",Z89,MAX(AJ88,Z89)))</f>
        <v/>
      </c>
      <c r="AK89" s="16">
        <f>IF(AA89="","",IF(AK88="",AA89,MAX(AK88,AA89)))</f>
        <v/>
      </c>
      <c r="AL89" s="16">
        <f>IF(AB89="","",IF(AL88="",AB89,MAX(AL88,AB89)))</f>
        <v/>
      </c>
      <c r="AM89" s="16">
        <f>IF(AC89="","",IF(AM88="",AC89,MAX(AM88,AC89)))</f>
        <v/>
      </c>
      <c r="AN89" s="16">
        <f>IF(AD89="","",IF(AN88="",AD89,MAX(AN88,AD89)))</f>
        <v/>
      </c>
      <c r="AO89" s="16">
        <f>IF(Z89="","",AJ89-Z89)</f>
        <v/>
      </c>
      <c r="AP89" s="16">
        <f>IF(AA89="","",AK89-AA89)</f>
        <v/>
      </c>
      <c r="AQ89" s="16">
        <f>IF(AB89="","",AL89-AB89)</f>
        <v/>
      </c>
      <c r="AR89" s="16">
        <f>IF(AC89="","",AM89-AC89)</f>
        <v/>
      </c>
      <c r="AS89" s="16">
        <f>IF(AD89="","",AN89-AD89)</f>
        <v/>
      </c>
    </row>
    <row r="90">
      <c r="A90">
        <f>ROW()-1</f>
        <v/>
      </c>
      <c r="B90" s="8" t="n"/>
      <c r="C90" s="11" t="n"/>
      <c r="D90" s="10">
        <f>IF(B90="","",CHOOSE(WEEKDAY(B90,2),"Lu","Ma","Mi","Jo","Vi","Sa","Du"))</f>
        <v/>
      </c>
      <c r="E90" s="10">
        <f>IF(OR(B90="",C90=""),"",IF(OR(WEEKDAY(B90,2)=1,WEEKDAY(B90,2)=5),"D",IF(AND(C90&gt;=TIME(15,30,0),C90&lt;TIME(16,30,0)),"C",IF(AND(AND(WEEKDAY(B90,2)&gt;=2,WEEKDAY(B90,2)&lt;=4),C90&gt;=TIME(16,35,0),C90&lt;TIME(17,0,0)),"A1",IF(AND(AND(WEEKDAY(B90,2)&gt;=2,WEEKDAY(B90,2)&lt;=4),C90&gt;=TIME(17,0,0),C90&lt;TIME(18,0,0)),"A2",IF(AND(AND(WEEKDAY(B90,2)&gt;=2,WEEKDAY(B90,2)&lt;=4),C90&gt;=TIME(18,0,0),C90&lt;TIME(19,0,0)),"A3",IF(AND(AND(WEEKDAY(B90,2)&gt;=2,WEEKDAY(B90,2)&lt;=4),C90&gt;=TIME(22,0,0),C90&lt;TIME(22,45,0)),"B","Other")))))))</f>
        <v/>
      </c>
      <c r="F90" s="11" t="n"/>
      <c r="G90" s="11" t="n"/>
      <c r="H90" s="11" t="n"/>
      <c r="I90" s="11" t="n"/>
      <c r="J90" s="12" t="n"/>
      <c r="K90" s="12" t="n"/>
      <c r="L90" s="12" t="n"/>
      <c r="M90" s="12" t="n"/>
      <c r="N90" s="11" t="n"/>
      <c r="O90" s="11" t="n"/>
      <c r="P90" s="13">
        <f>IF(N90="","",IF(N90="SL",-1,K90/J90))</f>
        <v/>
      </c>
      <c r="Q90" s="13">
        <f>IF(N90="","",IF(OR(N90="SL",N90="TP0 only"),-1,L90/J90))</f>
        <v/>
      </c>
      <c r="R90" s="13">
        <f>IF(N90="","",IF(N90="TP2",M90/J90,-1))</f>
        <v/>
      </c>
      <c r="S90" s="13">
        <f>IF(N90="","",IF(N90="SL",-1,IF(N90="TP0 only",0.5*K90/J90,0.5*(K90+L90)/J90)))</f>
        <v/>
      </c>
      <c r="T90" s="13">
        <f>IF(N90="","",IF(N90="SL",-1,IF(N90="TP0 only",0.5*K90/J90-0.5,0.5*(K90+L90)/J90)))</f>
        <v/>
      </c>
      <c r="U90" s="14">
        <f>IF(P90="","",P90*Config!$B$6)</f>
        <v/>
      </c>
      <c r="V90" s="14">
        <f>IF(Q90="","",Q90*Config!$B$6)</f>
        <v/>
      </c>
      <c r="W90" s="14">
        <f>IF(R90="","",R90*Config!$B$6)</f>
        <v/>
      </c>
      <c r="X90" s="14">
        <f>IF(S90="","",S90*Config!$B$6)</f>
        <v/>
      </c>
      <c r="Y90" s="14">
        <f>IF(T90="","",T90*Config!$B$6)</f>
        <v/>
      </c>
      <c r="Z90" s="14">
        <f>IF(U90="","",Config!$B$4 + SUM($U$2:U90))</f>
        <v/>
      </c>
      <c r="AA90" s="14">
        <f>IF(V90="","",Config!$B$4 + SUM($V$2:V90))</f>
        <v/>
      </c>
      <c r="AB90" s="14">
        <f>IF(W90="","",Config!$B$4 + SUM($W$2:W90))</f>
        <v/>
      </c>
      <c r="AC90" s="14">
        <f>IF(X90="","",Config!$B$4 + SUM($X$2:X90))</f>
        <v/>
      </c>
      <c r="AD90" s="14">
        <f>IF(Y90="","",Config!$B$4 + SUM($Y$2:Y90))</f>
        <v/>
      </c>
      <c r="AE90" s="15">
        <f>IF(P90="","",IF(P90&gt;0,1,0))</f>
        <v/>
      </c>
      <c r="AF90" s="15">
        <f>IF(Q90="","",IF(Q90&gt;0,1,0))</f>
        <v/>
      </c>
      <c r="AG90" s="15">
        <f>IF(R90="","",IF(R90&gt;0,1,0))</f>
        <v/>
      </c>
      <c r="AH90" s="15">
        <f>IF(S90="","",IF(S90&gt;0,1,0))</f>
        <v/>
      </c>
      <c r="AI90" s="15">
        <f>IF(T90="","",IF(T90&gt;0,1,0))</f>
        <v/>
      </c>
      <c r="AJ90" s="16">
        <f>IF(Z90="","",IF(AJ89="",Z90,MAX(AJ89,Z90)))</f>
        <v/>
      </c>
      <c r="AK90" s="16">
        <f>IF(AA90="","",IF(AK89="",AA90,MAX(AK89,AA90)))</f>
        <v/>
      </c>
      <c r="AL90" s="16">
        <f>IF(AB90="","",IF(AL89="",AB90,MAX(AL89,AB90)))</f>
        <v/>
      </c>
      <c r="AM90" s="16">
        <f>IF(AC90="","",IF(AM89="",AC90,MAX(AM89,AC90)))</f>
        <v/>
      </c>
      <c r="AN90" s="16">
        <f>IF(AD90="","",IF(AN89="",AD90,MAX(AN89,AD90)))</f>
        <v/>
      </c>
      <c r="AO90" s="16">
        <f>IF(Z90="","",AJ90-Z90)</f>
        <v/>
      </c>
      <c r="AP90" s="16">
        <f>IF(AA90="","",AK90-AA90)</f>
        <v/>
      </c>
      <c r="AQ90" s="16">
        <f>IF(AB90="","",AL90-AB90)</f>
        <v/>
      </c>
      <c r="AR90" s="16">
        <f>IF(AC90="","",AM90-AC90)</f>
        <v/>
      </c>
      <c r="AS90" s="16">
        <f>IF(AD90="","",AN90-AD90)</f>
        <v/>
      </c>
    </row>
    <row r="91">
      <c r="A91">
        <f>ROW()-1</f>
        <v/>
      </c>
      <c r="B91" s="8" t="n"/>
      <c r="C91" s="11" t="n"/>
      <c r="D91" s="10">
        <f>IF(B91="","",CHOOSE(WEEKDAY(B91,2),"Lu","Ma","Mi","Jo","Vi","Sa","Du"))</f>
        <v/>
      </c>
      <c r="E91" s="10">
        <f>IF(OR(B91="",C91=""),"",IF(OR(WEEKDAY(B91,2)=1,WEEKDAY(B91,2)=5),"D",IF(AND(C91&gt;=TIME(15,30,0),C91&lt;TIME(16,30,0)),"C",IF(AND(AND(WEEKDAY(B91,2)&gt;=2,WEEKDAY(B91,2)&lt;=4),C91&gt;=TIME(16,35,0),C91&lt;TIME(17,0,0)),"A1",IF(AND(AND(WEEKDAY(B91,2)&gt;=2,WEEKDAY(B91,2)&lt;=4),C91&gt;=TIME(17,0,0),C91&lt;TIME(18,0,0)),"A2",IF(AND(AND(WEEKDAY(B91,2)&gt;=2,WEEKDAY(B91,2)&lt;=4),C91&gt;=TIME(18,0,0),C91&lt;TIME(19,0,0)),"A3",IF(AND(AND(WEEKDAY(B91,2)&gt;=2,WEEKDAY(B91,2)&lt;=4),C91&gt;=TIME(22,0,0),C91&lt;TIME(22,45,0)),"B","Other")))))))</f>
        <v/>
      </c>
      <c r="F91" s="11" t="n"/>
      <c r="G91" s="11" t="n"/>
      <c r="H91" s="11" t="n"/>
      <c r="I91" s="11" t="n"/>
      <c r="J91" s="12" t="n"/>
      <c r="K91" s="12" t="n"/>
      <c r="L91" s="12" t="n"/>
      <c r="M91" s="12" t="n"/>
      <c r="N91" s="11" t="n"/>
      <c r="O91" s="11" t="n"/>
      <c r="P91" s="13">
        <f>IF(N91="","",IF(N91="SL",-1,K91/J91))</f>
        <v/>
      </c>
      <c r="Q91" s="13">
        <f>IF(N91="","",IF(OR(N91="SL",N91="TP0 only"),-1,L91/J91))</f>
        <v/>
      </c>
      <c r="R91" s="13">
        <f>IF(N91="","",IF(N91="TP2",M91/J91,-1))</f>
        <v/>
      </c>
      <c r="S91" s="13">
        <f>IF(N91="","",IF(N91="SL",-1,IF(N91="TP0 only",0.5*K91/J91,0.5*(K91+L91)/J91)))</f>
        <v/>
      </c>
      <c r="T91" s="13">
        <f>IF(N91="","",IF(N91="SL",-1,IF(N91="TP0 only",0.5*K91/J91-0.5,0.5*(K91+L91)/J91)))</f>
        <v/>
      </c>
      <c r="U91" s="14">
        <f>IF(P91="","",P91*Config!$B$6)</f>
        <v/>
      </c>
      <c r="V91" s="14">
        <f>IF(Q91="","",Q91*Config!$B$6)</f>
        <v/>
      </c>
      <c r="W91" s="14">
        <f>IF(R91="","",R91*Config!$B$6)</f>
        <v/>
      </c>
      <c r="X91" s="14">
        <f>IF(S91="","",S91*Config!$B$6)</f>
        <v/>
      </c>
      <c r="Y91" s="14">
        <f>IF(T91="","",T91*Config!$B$6)</f>
        <v/>
      </c>
      <c r="Z91" s="14">
        <f>IF(U91="","",Config!$B$4 + SUM($U$2:U91))</f>
        <v/>
      </c>
      <c r="AA91" s="14">
        <f>IF(V91="","",Config!$B$4 + SUM($V$2:V91))</f>
        <v/>
      </c>
      <c r="AB91" s="14">
        <f>IF(W91="","",Config!$B$4 + SUM($W$2:W91))</f>
        <v/>
      </c>
      <c r="AC91" s="14">
        <f>IF(X91="","",Config!$B$4 + SUM($X$2:X91))</f>
        <v/>
      </c>
      <c r="AD91" s="14">
        <f>IF(Y91="","",Config!$B$4 + SUM($Y$2:Y91))</f>
        <v/>
      </c>
      <c r="AE91" s="15">
        <f>IF(P91="","",IF(P91&gt;0,1,0))</f>
        <v/>
      </c>
      <c r="AF91" s="15">
        <f>IF(Q91="","",IF(Q91&gt;0,1,0))</f>
        <v/>
      </c>
      <c r="AG91" s="15">
        <f>IF(R91="","",IF(R91&gt;0,1,0))</f>
        <v/>
      </c>
      <c r="AH91" s="15">
        <f>IF(S91="","",IF(S91&gt;0,1,0))</f>
        <v/>
      </c>
      <c r="AI91" s="15">
        <f>IF(T91="","",IF(T91&gt;0,1,0))</f>
        <v/>
      </c>
      <c r="AJ91" s="16">
        <f>IF(Z91="","",IF(AJ90="",Z91,MAX(AJ90,Z91)))</f>
        <v/>
      </c>
      <c r="AK91" s="16">
        <f>IF(AA91="","",IF(AK90="",AA91,MAX(AK90,AA91)))</f>
        <v/>
      </c>
      <c r="AL91" s="16">
        <f>IF(AB91="","",IF(AL90="",AB91,MAX(AL90,AB91)))</f>
        <v/>
      </c>
      <c r="AM91" s="16">
        <f>IF(AC91="","",IF(AM90="",AC91,MAX(AM90,AC91)))</f>
        <v/>
      </c>
      <c r="AN91" s="16">
        <f>IF(AD91="","",IF(AN90="",AD91,MAX(AN90,AD91)))</f>
        <v/>
      </c>
      <c r="AO91" s="16">
        <f>IF(Z91="","",AJ91-Z91)</f>
        <v/>
      </c>
      <c r="AP91" s="16">
        <f>IF(AA91="","",AK91-AA91)</f>
        <v/>
      </c>
      <c r="AQ91" s="16">
        <f>IF(AB91="","",AL91-AB91)</f>
        <v/>
      </c>
      <c r="AR91" s="16">
        <f>IF(AC91="","",AM91-AC91)</f>
        <v/>
      </c>
      <c r="AS91" s="16">
        <f>IF(AD91="","",AN91-AD91)</f>
        <v/>
      </c>
    </row>
    <row r="92">
      <c r="A92">
        <f>ROW()-1</f>
        <v/>
      </c>
      <c r="B92" s="8" t="n"/>
      <c r="C92" s="11" t="n"/>
      <c r="D92" s="10">
        <f>IF(B92="","",CHOOSE(WEEKDAY(B92,2),"Lu","Ma","Mi","Jo","Vi","Sa","Du"))</f>
        <v/>
      </c>
      <c r="E92" s="10">
        <f>IF(OR(B92="",C92=""),"",IF(OR(WEEKDAY(B92,2)=1,WEEKDAY(B92,2)=5),"D",IF(AND(C92&gt;=TIME(15,30,0),C92&lt;TIME(16,30,0)),"C",IF(AND(AND(WEEKDAY(B92,2)&gt;=2,WEEKDAY(B92,2)&lt;=4),C92&gt;=TIME(16,35,0),C92&lt;TIME(17,0,0)),"A1",IF(AND(AND(WEEKDAY(B92,2)&gt;=2,WEEKDAY(B92,2)&lt;=4),C92&gt;=TIME(17,0,0),C92&lt;TIME(18,0,0)),"A2",IF(AND(AND(WEEKDAY(B92,2)&gt;=2,WEEKDAY(B92,2)&lt;=4),C92&gt;=TIME(18,0,0),C92&lt;TIME(19,0,0)),"A3",IF(AND(AND(WEEKDAY(B92,2)&gt;=2,WEEKDAY(B92,2)&lt;=4),C92&gt;=TIME(22,0,0),C92&lt;TIME(22,45,0)),"B","Other")))))))</f>
        <v/>
      </c>
      <c r="F92" s="11" t="n"/>
      <c r="G92" s="11" t="n"/>
      <c r="H92" s="11" t="n"/>
      <c r="I92" s="11" t="n"/>
      <c r="J92" s="12" t="n"/>
      <c r="K92" s="12" t="n"/>
      <c r="L92" s="12" t="n"/>
      <c r="M92" s="12" t="n"/>
      <c r="N92" s="11" t="n"/>
      <c r="O92" s="11" t="n"/>
      <c r="P92" s="13">
        <f>IF(N92="","",IF(N92="SL",-1,K92/J92))</f>
        <v/>
      </c>
      <c r="Q92" s="13">
        <f>IF(N92="","",IF(OR(N92="SL",N92="TP0 only"),-1,L92/J92))</f>
        <v/>
      </c>
      <c r="R92" s="13">
        <f>IF(N92="","",IF(N92="TP2",M92/J92,-1))</f>
        <v/>
      </c>
      <c r="S92" s="13">
        <f>IF(N92="","",IF(N92="SL",-1,IF(N92="TP0 only",0.5*K92/J92,0.5*(K92+L92)/J92)))</f>
        <v/>
      </c>
      <c r="T92" s="13">
        <f>IF(N92="","",IF(N92="SL",-1,IF(N92="TP0 only",0.5*K92/J92-0.5,0.5*(K92+L92)/J92)))</f>
        <v/>
      </c>
      <c r="U92" s="14">
        <f>IF(P92="","",P92*Config!$B$6)</f>
        <v/>
      </c>
      <c r="V92" s="14">
        <f>IF(Q92="","",Q92*Config!$B$6)</f>
        <v/>
      </c>
      <c r="W92" s="14">
        <f>IF(R92="","",R92*Config!$B$6)</f>
        <v/>
      </c>
      <c r="X92" s="14">
        <f>IF(S92="","",S92*Config!$B$6)</f>
        <v/>
      </c>
      <c r="Y92" s="14">
        <f>IF(T92="","",T92*Config!$B$6)</f>
        <v/>
      </c>
      <c r="Z92" s="14">
        <f>IF(U92="","",Config!$B$4 + SUM($U$2:U92))</f>
        <v/>
      </c>
      <c r="AA92" s="14">
        <f>IF(V92="","",Config!$B$4 + SUM($V$2:V92))</f>
        <v/>
      </c>
      <c r="AB92" s="14">
        <f>IF(W92="","",Config!$B$4 + SUM($W$2:W92))</f>
        <v/>
      </c>
      <c r="AC92" s="14">
        <f>IF(X92="","",Config!$B$4 + SUM($X$2:X92))</f>
        <v/>
      </c>
      <c r="AD92" s="14">
        <f>IF(Y92="","",Config!$B$4 + SUM($Y$2:Y92))</f>
        <v/>
      </c>
      <c r="AE92" s="15">
        <f>IF(P92="","",IF(P92&gt;0,1,0))</f>
        <v/>
      </c>
      <c r="AF92" s="15">
        <f>IF(Q92="","",IF(Q92&gt;0,1,0))</f>
        <v/>
      </c>
      <c r="AG92" s="15">
        <f>IF(R92="","",IF(R92&gt;0,1,0))</f>
        <v/>
      </c>
      <c r="AH92" s="15">
        <f>IF(S92="","",IF(S92&gt;0,1,0))</f>
        <v/>
      </c>
      <c r="AI92" s="15">
        <f>IF(T92="","",IF(T92&gt;0,1,0))</f>
        <v/>
      </c>
      <c r="AJ92" s="16">
        <f>IF(Z92="","",IF(AJ91="",Z92,MAX(AJ91,Z92)))</f>
        <v/>
      </c>
      <c r="AK92" s="16">
        <f>IF(AA92="","",IF(AK91="",AA92,MAX(AK91,AA92)))</f>
        <v/>
      </c>
      <c r="AL92" s="16">
        <f>IF(AB92="","",IF(AL91="",AB92,MAX(AL91,AB92)))</f>
        <v/>
      </c>
      <c r="AM92" s="16">
        <f>IF(AC92="","",IF(AM91="",AC92,MAX(AM91,AC92)))</f>
        <v/>
      </c>
      <c r="AN92" s="16">
        <f>IF(AD92="","",IF(AN91="",AD92,MAX(AN91,AD92)))</f>
        <v/>
      </c>
      <c r="AO92" s="16">
        <f>IF(Z92="","",AJ92-Z92)</f>
        <v/>
      </c>
      <c r="AP92" s="16">
        <f>IF(AA92="","",AK92-AA92)</f>
        <v/>
      </c>
      <c r="AQ92" s="16">
        <f>IF(AB92="","",AL92-AB92)</f>
        <v/>
      </c>
      <c r="AR92" s="16">
        <f>IF(AC92="","",AM92-AC92)</f>
        <v/>
      </c>
      <c r="AS92" s="16">
        <f>IF(AD92="","",AN92-AD92)</f>
        <v/>
      </c>
    </row>
    <row r="93">
      <c r="A93">
        <f>ROW()-1</f>
        <v/>
      </c>
      <c r="B93" s="8" t="n"/>
      <c r="C93" s="11" t="n"/>
      <c r="D93" s="10">
        <f>IF(B93="","",CHOOSE(WEEKDAY(B93,2),"Lu","Ma","Mi","Jo","Vi","Sa","Du"))</f>
        <v/>
      </c>
      <c r="E93" s="10">
        <f>IF(OR(B93="",C93=""),"",IF(OR(WEEKDAY(B93,2)=1,WEEKDAY(B93,2)=5),"D",IF(AND(C93&gt;=TIME(15,30,0),C93&lt;TIME(16,30,0)),"C",IF(AND(AND(WEEKDAY(B93,2)&gt;=2,WEEKDAY(B93,2)&lt;=4),C93&gt;=TIME(16,35,0),C93&lt;TIME(17,0,0)),"A1",IF(AND(AND(WEEKDAY(B93,2)&gt;=2,WEEKDAY(B93,2)&lt;=4),C93&gt;=TIME(17,0,0),C93&lt;TIME(18,0,0)),"A2",IF(AND(AND(WEEKDAY(B93,2)&gt;=2,WEEKDAY(B93,2)&lt;=4),C93&gt;=TIME(18,0,0),C93&lt;TIME(19,0,0)),"A3",IF(AND(AND(WEEKDAY(B93,2)&gt;=2,WEEKDAY(B93,2)&lt;=4),C93&gt;=TIME(22,0,0),C93&lt;TIME(22,45,0)),"B","Other")))))))</f>
        <v/>
      </c>
      <c r="F93" s="11" t="n"/>
      <c r="G93" s="11" t="n"/>
      <c r="H93" s="11" t="n"/>
      <c r="I93" s="11" t="n"/>
      <c r="J93" s="12" t="n"/>
      <c r="K93" s="12" t="n"/>
      <c r="L93" s="12" t="n"/>
      <c r="M93" s="12" t="n"/>
      <c r="N93" s="11" t="n"/>
      <c r="O93" s="11" t="n"/>
      <c r="P93" s="13">
        <f>IF(N93="","",IF(N93="SL",-1,K93/J93))</f>
        <v/>
      </c>
      <c r="Q93" s="13">
        <f>IF(N93="","",IF(OR(N93="SL",N93="TP0 only"),-1,L93/J93))</f>
        <v/>
      </c>
      <c r="R93" s="13">
        <f>IF(N93="","",IF(N93="TP2",M93/J93,-1))</f>
        <v/>
      </c>
      <c r="S93" s="13">
        <f>IF(N93="","",IF(N93="SL",-1,IF(N93="TP0 only",0.5*K93/J93,0.5*(K93+L93)/J93)))</f>
        <v/>
      </c>
      <c r="T93" s="13">
        <f>IF(N93="","",IF(N93="SL",-1,IF(N93="TP0 only",0.5*K93/J93-0.5,0.5*(K93+L93)/J93)))</f>
        <v/>
      </c>
      <c r="U93" s="14">
        <f>IF(P93="","",P93*Config!$B$6)</f>
        <v/>
      </c>
      <c r="V93" s="14">
        <f>IF(Q93="","",Q93*Config!$B$6)</f>
        <v/>
      </c>
      <c r="W93" s="14">
        <f>IF(R93="","",R93*Config!$B$6)</f>
        <v/>
      </c>
      <c r="X93" s="14">
        <f>IF(S93="","",S93*Config!$B$6)</f>
        <v/>
      </c>
      <c r="Y93" s="14">
        <f>IF(T93="","",T93*Config!$B$6)</f>
        <v/>
      </c>
      <c r="Z93" s="14">
        <f>IF(U93="","",Config!$B$4 + SUM($U$2:U93))</f>
        <v/>
      </c>
      <c r="AA93" s="14">
        <f>IF(V93="","",Config!$B$4 + SUM($V$2:V93))</f>
        <v/>
      </c>
      <c r="AB93" s="14">
        <f>IF(W93="","",Config!$B$4 + SUM($W$2:W93))</f>
        <v/>
      </c>
      <c r="AC93" s="14">
        <f>IF(X93="","",Config!$B$4 + SUM($X$2:X93))</f>
        <v/>
      </c>
      <c r="AD93" s="14">
        <f>IF(Y93="","",Config!$B$4 + SUM($Y$2:Y93))</f>
        <v/>
      </c>
      <c r="AE93" s="15">
        <f>IF(P93="","",IF(P93&gt;0,1,0))</f>
        <v/>
      </c>
      <c r="AF93" s="15">
        <f>IF(Q93="","",IF(Q93&gt;0,1,0))</f>
        <v/>
      </c>
      <c r="AG93" s="15">
        <f>IF(R93="","",IF(R93&gt;0,1,0))</f>
        <v/>
      </c>
      <c r="AH93" s="15">
        <f>IF(S93="","",IF(S93&gt;0,1,0))</f>
        <v/>
      </c>
      <c r="AI93" s="15">
        <f>IF(T93="","",IF(T93&gt;0,1,0))</f>
        <v/>
      </c>
      <c r="AJ93" s="16">
        <f>IF(Z93="","",IF(AJ92="",Z93,MAX(AJ92,Z93)))</f>
        <v/>
      </c>
      <c r="AK93" s="16">
        <f>IF(AA93="","",IF(AK92="",AA93,MAX(AK92,AA93)))</f>
        <v/>
      </c>
      <c r="AL93" s="16">
        <f>IF(AB93="","",IF(AL92="",AB93,MAX(AL92,AB93)))</f>
        <v/>
      </c>
      <c r="AM93" s="16">
        <f>IF(AC93="","",IF(AM92="",AC93,MAX(AM92,AC93)))</f>
        <v/>
      </c>
      <c r="AN93" s="16">
        <f>IF(AD93="","",IF(AN92="",AD93,MAX(AN92,AD93)))</f>
        <v/>
      </c>
      <c r="AO93" s="16">
        <f>IF(Z93="","",AJ93-Z93)</f>
        <v/>
      </c>
      <c r="AP93" s="16">
        <f>IF(AA93="","",AK93-AA93)</f>
        <v/>
      </c>
      <c r="AQ93" s="16">
        <f>IF(AB93="","",AL93-AB93)</f>
        <v/>
      </c>
      <c r="AR93" s="16">
        <f>IF(AC93="","",AM93-AC93)</f>
        <v/>
      </c>
      <c r="AS93" s="16">
        <f>IF(AD93="","",AN93-AD93)</f>
        <v/>
      </c>
    </row>
    <row r="94">
      <c r="A94">
        <f>ROW()-1</f>
        <v/>
      </c>
      <c r="B94" s="8" t="n"/>
      <c r="C94" s="11" t="n"/>
      <c r="D94" s="10">
        <f>IF(B94="","",CHOOSE(WEEKDAY(B94,2),"Lu","Ma","Mi","Jo","Vi","Sa","Du"))</f>
        <v/>
      </c>
      <c r="E94" s="10">
        <f>IF(OR(B94="",C94=""),"",IF(OR(WEEKDAY(B94,2)=1,WEEKDAY(B94,2)=5),"D",IF(AND(C94&gt;=TIME(15,30,0),C94&lt;TIME(16,30,0)),"C",IF(AND(AND(WEEKDAY(B94,2)&gt;=2,WEEKDAY(B94,2)&lt;=4),C94&gt;=TIME(16,35,0),C94&lt;TIME(17,0,0)),"A1",IF(AND(AND(WEEKDAY(B94,2)&gt;=2,WEEKDAY(B94,2)&lt;=4),C94&gt;=TIME(17,0,0),C94&lt;TIME(18,0,0)),"A2",IF(AND(AND(WEEKDAY(B94,2)&gt;=2,WEEKDAY(B94,2)&lt;=4),C94&gt;=TIME(18,0,0),C94&lt;TIME(19,0,0)),"A3",IF(AND(AND(WEEKDAY(B94,2)&gt;=2,WEEKDAY(B94,2)&lt;=4),C94&gt;=TIME(22,0,0),C94&lt;TIME(22,45,0)),"B","Other")))))))</f>
        <v/>
      </c>
      <c r="F94" s="11" t="n"/>
      <c r="G94" s="11" t="n"/>
      <c r="H94" s="11" t="n"/>
      <c r="I94" s="11" t="n"/>
      <c r="J94" s="12" t="n"/>
      <c r="K94" s="12" t="n"/>
      <c r="L94" s="12" t="n"/>
      <c r="M94" s="12" t="n"/>
      <c r="N94" s="11" t="n"/>
      <c r="O94" s="11" t="n"/>
      <c r="P94" s="13">
        <f>IF(N94="","",IF(N94="SL",-1,K94/J94))</f>
        <v/>
      </c>
      <c r="Q94" s="13">
        <f>IF(N94="","",IF(OR(N94="SL",N94="TP0 only"),-1,L94/J94))</f>
        <v/>
      </c>
      <c r="R94" s="13">
        <f>IF(N94="","",IF(N94="TP2",M94/J94,-1))</f>
        <v/>
      </c>
      <c r="S94" s="13">
        <f>IF(N94="","",IF(N94="SL",-1,IF(N94="TP0 only",0.5*K94/J94,0.5*(K94+L94)/J94)))</f>
        <v/>
      </c>
      <c r="T94" s="13">
        <f>IF(N94="","",IF(N94="SL",-1,IF(N94="TP0 only",0.5*K94/J94-0.5,0.5*(K94+L94)/J94)))</f>
        <v/>
      </c>
      <c r="U94" s="14">
        <f>IF(P94="","",P94*Config!$B$6)</f>
        <v/>
      </c>
      <c r="V94" s="14">
        <f>IF(Q94="","",Q94*Config!$B$6)</f>
        <v/>
      </c>
      <c r="W94" s="14">
        <f>IF(R94="","",R94*Config!$B$6)</f>
        <v/>
      </c>
      <c r="X94" s="14">
        <f>IF(S94="","",S94*Config!$B$6)</f>
        <v/>
      </c>
      <c r="Y94" s="14">
        <f>IF(T94="","",T94*Config!$B$6)</f>
        <v/>
      </c>
      <c r="Z94" s="14">
        <f>IF(U94="","",Config!$B$4 + SUM($U$2:U94))</f>
        <v/>
      </c>
      <c r="AA94" s="14">
        <f>IF(V94="","",Config!$B$4 + SUM($V$2:V94))</f>
        <v/>
      </c>
      <c r="AB94" s="14">
        <f>IF(W94="","",Config!$B$4 + SUM($W$2:W94))</f>
        <v/>
      </c>
      <c r="AC94" s="14">
        <f>IF(X94="","",Config!$B$4 + SUM($X$2:X94))</f>
        <v/>
      </c>
      <c r="AD94" s="14">
        <f>IF(Y94="","",Config!$B$4 + SUM($Y$2:Y94))</f>
        <v/>
      </c>
      <c r="AE94" s="15">
        <f>IF(P94="","",IF(P94&gt;0,1,0))</f>
        <v/>
      </c>
      <c r="AF94" s="15">
        <f>IF(Q94="","",IF(Q94&gt;0,1,0))</f>
        <v/>
      </c>
      <c r="AG94" s="15">
        <f>IF(R94="","",IF(R94&gt;0,1,0))</f>
        <v/>
      </c>
      <c r="AH94" s="15">
        <f>IF(S94="","",IF(S94&gt;0,1,0))</f>
        <v/>
      </c>
      <c r="AI94" s="15">
        <f>IF(T94="","",IF(T94&gt;0,1,0))</f>
        <v/>
      </c>
      <c r="AJ94" s="16">
        <f>IF(Z94="","",IF(AJ93="",Z94,MAX(AJ93,Z94)))</f>
        <v/>
      </c>
      <c r="AK94" s="16">
        <f>IF(AA94="","",IF(AK93="",AA94,MAX(AK93,AA94)))</f>
        <v/>
      </c>
      <c r="AL94" s="16">
        <f>IF(AB94="","",IF(AL93="",AB94,MAX(AL93,AB94)))</f>
        <v/>
      </c>
      <c r="AM94" s="16">
        <f>IF(AC94="","",IF(AM93="",AC94,MAX(AM93,AC94)))</f>
        <v/>
      </c>
      <c r="AN94" s="16">
        <f>IF(AD94="","",IF(AN93="",AD94,MAX(AN93,AD94)))</f>
        <v/>
      </c>
      <c r="AO94" s="16">
        <f>IF(Z94="","",AJ94-Z94)</f>
        <v/>
      </c>
      <c r="AP94" s="16">
        <f>IF(AA94="","",AK94-AA94)</f>
        <v/>
      </c>
      <c r="AQ94" s="16">
        <f>IF(AB94="","",AL94-AB94)</f>
        <v/>
      </c>
      <c r="AR94" s="16">
        <f>IF(AC94="","",AM94-AC94)</f>
        <v/>
      </c>
      <c r="AS94" s="16">
        <f>IF(AD94="","",AN94-AD94)</f>
        <v/>
      </c>
    </row>
    <row r="95">
      <c r="A95">
        <f>ROW()-1</f>
        <v/>
      </c>
      <c r="B95" s="8" t="n"/>
      <c r="C95" s="11" t="n"/>
      <c r="D95" s="10">
        <f>IF(B95="","",CHOOSE(WEEKDAY(B95,2),"Lu","Ma","Mi","Jo","Vi","Sa","Du"))</f>
        <v/>
      </c>
      <c r="E95" s="10">
        <f>IF(OR(B95="",C95=""),"",IF(OR(WEEKDAY(B95,2)=1,WEEKDAY(B95,2)=5),"D",IF(AND(C95&gt;=TIME(15,30,0),C95&lt;TIME(16,30,0)),"C",IF(AND(AND(WEEKDAY(B95,2)&gt;=2,WEEKDAY(B95,2)&lt;=4),C95&gt;=TIME(16,35,0),C95&lt;TIME(17,0,0)),"A1",IF(AND(AND(WEEKDAY(B95,2)&gt;=2,WEEKDAY(B95,2)&lt;=4),C95&gt;=TIME(17,0,0),C95&lt;TIME(18,0,0)),"A2",IF(AND(AND(WEEKDAY(B95,2)&gt;=2,WEEKDAY(B95,2)&lt;=4),C95&gt;=TIME(18,0,0),C95&lt;TIME(19,0,0)),"A3",IF(AND(AND(WEEKDAY(B95,2)&gt;=2,WEEKDAY(B95,2)&lt;=4),C95&gt;=TIME(22,0,0),C95&lt;TIME(22,45,0)),"B","Other")))))))</f>
        <v/>
      </c>
      <c r="F95" s="11" t="n"/>
      <c r="G95" s="11" t="n"/>
      <c r="H95" s="11" t="n"/>
      <c r="I95" s="11" t="n"/>
      <c r="J95" s="12" t="n"/>
      <c r="K95" s="12" t="n"/>
      <c r="L95" s="12" t="n"/>
      <c r="M95" s="12" t="n"/>
      <c r="N95" s="11" t="n"/>
      <c r="O95" s="11" t="n"/>
      <c r="P95" s="13">
        <f>IF(N95="","",IF(N95="SL",-1,K95/J95))</f>
        <v/>
      </c>
      <c r="Q95" s="13">
        <f>IF(N95="","",IF(OR(N95="SL",N95="TP0 only"),-1,L95/J95))</f>
        <v/>
      </c>
      <c r="R95" s="13">
        <f>IF(N95="","",IF(N95="TP2",M95/J95,-1))</f>
        <v/>
      </c>
      <c r="S95" s="13">
        <f>IF(N95="","",IF(N95="SL",-1,IF(N95="TP0 only",0.5*K95/J95,0.5*(K95+L95)/J95)))</f>
        <v/>
      </c>
      <c r="T95" s="13">
        <f>IF(N95="","",IF(N95="SL",-1,IF(N95="TP0 only",0.5*K95/J95-0.5,0.5*(K95+L95)/J95)))</f>
        <v/>
      </c>
      <c r="U95" s="14">
        <f>IF(P95="","",P95*Config!$B$6)</f>
        <v/>
      </c>
      <c r="V95" s="14">
        <f>IF(Q95="","",Q95*Config!$B$6)</f>
        <v/>
      </c>
      <c r="W95" s="14">
        <f>IF(R95="","",R95*Config!$B$6)</f>
        <v/>
      </c>
      <c r="X95" s="14">
        <f>IF(S95="","",S95*Config!$B$6)</f>
        <v/>
      </c>
      <c r="Y95" s="14">
        <f>IF(T95="","",T95*Config!$B$6)</f>
        <v/>
      </c>
      <c r="Z95" s="14">
        <f>IF(U95="","",Config!$B$4 + SUM($U$2:U95))</f>
        <v/>
      </c>
      <c r="AA95" s="14">
        <f>IF(V95="","",Config!$B$4 + SUM($V$2:V95))</f>
        <v/>
      </c>
      <c r="AB95" s="14">
        <f>IF(W95="","",Config!$B$4 + SUM($W$2:W95))</f>
        <v/>
      </c>
      <c r="AC95" s="14">
        <f>IF(X95="","",Config!$B$4 + SUM($X$2:X95))</f>
        <v/>
      </c>
      <c r="AD95" s="14">
        <f>IF(Y95="","",Config!$B$4 + SUM($Y$2:Y95))</f>
        <v/>
      </c>
      <c r="AE95" s="15">
        <f>IF(P95="","",IF(P95&gt;0,1,0))</f>
        <v/>
      </c>
      <c r="AF95" s="15">
        <f>IF(Q95="","",IF(Q95&gt;0,1,0))</f>
        <v/>
      </c>
      <c r="AG95" s="15">
        <f>IF(R95="","",IF(R95&gt;0,1,0))</f>
        <v/>
      </c>
      <c r="AH95" s="15">
        <f>IF(S95="","",IF(S95&gt;0,1,0))</f>
        <v/>
      </c>
      <c r="AI95" s="15">
        <f>IF(T95="","",IF(T95&gt;0,1,0))</f>
        <v/>
      </c>
      <c r="AJ95" s="16">
        <f>IF(Z95="","",IF(AJ94="",Z95,MAX(AJ94,Z95)))</f>
        <v/>
      </c>
      <c r="AK95" s="16">
        <f>IF(AA95="","",IF(AK94="",AA95,MAX(AK94,AA95)))</f>
        <v/>
      </c>
      <c r="AL95" s="16">
        <f>IF(AB95="","",IF(AL94="",AB95,MAX(AL94,AB95)))</f>
        <v/>
      </c>
      <c r="AM95" s="16">
        <f>IF(AC95="","",IF(AM94="",AC95,MAX(AM94,AC95)))</f>
        <v/>
      </c>
      <c r="AN95" s="16">
        <f>IF(AD95="","",IF(AN94="",AD95,MAX(AN94,AD95)))</f>
        <v/>
      </c>
      <c r="AO95" s="16">
        <f>IF(Z95="","",AJ95-Z95)</f>
        <v/>
      </c>
      <c r="AP95" s="16">
        <f>IF(AA95="","",AK95-AA95)</f>
        <v/>
      </c>
      <c r="AQ95" s="16">
        <f>IF(AB95="","",AL95-AB95)</f>
        <v/>
      </c>
      <c r="AR95" s="16">
        <f>IF(AC95="","",AM95-AC95)</f>
        <v/>
      </c>
      <c r="AS95" s="16">
        <f>IF(AD95="","",AN95-AD95)</f>
        <v/>
      </c>
    </row>
    <row r="96">
      <c r="A96">
        <f>ROW()-1</f>
        <v/>
      </c>
      <c r="B96" s="8" t="n"/>
      <c r="C96" s="11" t="n"/>
      <c r="D96" s="10">
        <f>IF(B96="","",CHOOSE(WEEKDAY(B96,2),"Lu","Ma","Mi","Jo","Vi","Sa","Du"))</f>
        <v/>
      </c>
      <c r="E96" s="10">
        <f>IF(OR(B96="",C96=""),"",IF(OR(WEEKDAY(B96,2)=1,WEEKDAY(B96,2)=5),"D",IF(AND(C96&gt;=TIME(15,30,0),C96&lt;TIME(16,30,0)),"C",IF(AND(AND(WEEKDAY(B96,2)&gt;=2,WEEKDAY(B96,2)&lt;=4),C96&gt;=TIME(16,35,0),C96&lt;TIME(17,0,0)),"A1",IF(AND(AND(WEEKDAY(B96,2)&gt;=2,WEEKDAY(B96,2)&lt;=4),C96&gt;=TIME(17,0,0),C96&lt;TIME(18,0,0)),"A2",IF(AND(AND(WEEKDAY(B96,2)&gt;=2,WEEKDAY(B96,2)&lt;=4),C96&gt;=TIME(18,0,0),C96&lt;TIME(19,0,0)),"A3",IF(AND(AND(WEEKDAY(B96,2)&gt;=2,WEEKDAY(B96,2)&lt;=4),C96&gt;=TIME(22,0,0),C96&lt;TIME(22,45,0)),"B","Other")))))))</f>
        <v/>
      </c>
      <c r="F96" s="11" t="n"/>
      <c r="G96" s="11" t="n"/>
      <c r="H96" s="11" t="n"/>
      <c r="I96" s="11" t="n"/>
      <c r="J96" s="12" t="n"/>
      <c r="K96" s="12" t="n"/>
      <c r="L96" s="12" t="n"/>
      <c r="M96" s="12" t="n"/>
      <c r="N96" s="11" t="n"/>
      <c r="O96" s="11" t="n"/>
      <c r="P96" s="13">
        <f>IF(N96="","",IF(N96="SL",-1,K96/J96))</f>
        <v/>
      </c>
      <c r="Q96" s="13">
        <f>IF(N96="","",IF(OR(N96="SL",N96="TP0 only"),-1,L96/J96))</f>
        <v/>
      </c>
      <c r="R96" s="13">
        <f>IF(N96="","",IF(N96="TP2",M96/J96,-1))</f>
        <v/>
      </c>
      <c r="S96" s="13">
        <f>IF(N96="","",IF(N96="SL",-1,IF(N96="TP0 only",0.5*K96/J96,0.5*(K96+L96)/J96)))</f>
        <v/>
      </c>
      <c r="T96" s="13">
        <f>IF(N96="","",IF(N96="SL",-1,IF(N96="TP0 only",0.5*K96/J96-0.5,0.5*(K96+L96)/J96)))</f>
        <v/>
      </c>
      <c r="U96" s="14">
        <f>IF(P96="","",P96*Config!$B$6)</f>
        <v/>
      </c>
      <c r="V96" s="14">
        <f>IF(Q96="","",Q96*Config!$B$6)</f>
        <v/>
      </c>
      <c r="W96" s="14">
        <f>IF(R96="","",R96*Config!$B$6)</f>
        <v/>
      </c>
      <c r="X96" s="14">
        <f>IF(S96="","",S96*Config!$B$6)</f>
        <v/>
      </c>
      <c r="Y96" s="14">
        <f>IF(T96="","",T96*Config!$B$6)</f>
        <v/>
      </c>
      <c r="Z96" s="14">
        <f>IF(U96="","",Config!$B$4 + SUM($U$2:U96))</f>
        <v/>
      </c>
      <c r="AA96" s="14">
        <f>IF(V96="","",Config!$B$4 + SUM($V$2:V96))</f>
        <v/>
      </c>
      <c r="AB96" s="14">
        <f>IF(W96="","",Config!$B$4 + SUM($W$2:W96))</f>
        <v/>
      </c>
      <c r="AC96" s="14">
        <f>IF(X96="","",Config!$B$4 + SUM($X$2:X96))</f>
        <v/>
      </c>
      <c r="AD96" s="14">
        <f>IF(Y96="","",Config!$B$4 + SUM($Y$2:Y96))</f>
        <v/>
      </c>
      <c r="AE96" s="15">
        <f>IF(P96="","",IF(P96&gt;0,1,0))</f>
        <v/>
      </c>
      <c r="AF96" s="15">
        <f>IF(Q96="","",IF(Q96&gt;0,1,0))</f>
        <v/>
      </c>
      <c r="AG96" s="15">
        <f>IF(R96="","",IF(R96&gt;0,1,0))</f>
        <v/>
      </c>
      <c r="AH96" s="15">
        <f>IF(S96="","",IF(S96&gt;0,1,0))</f>
        <v/>
      </c>
      <c r="AI96" s="15">
        <f>IF(T96="","",IF(T96&gt;0,1,0))</f>
        <v/>
      </c>
      <c r="AJ96" s="16">
        <f>IF(Z96="","",IF(AJ95="",Z96,MAX(AJ95,Z96)))</f>
        <v/>
      </c>
      <c r="AK96" s="16">
        <f>IF(AA96="","",IF(AK95="",AA96,MAX(AK95,AA96)))</f>
        <v/>
      </c>
      <c r="AL96" s="16">
        <f>IF(AB96="","",IF(AL95="",AB96,MAX(AL95,AB96)))</f>
        <v/>
      </c>
      <c r="AM96" s="16">
        <f>IF(AC96="","",IF(AM95="",AC96,MAX(AM95,AC96)))</f>
        <v/>
      </c>
      <c r="AN96" s="16">
        <f>IF(AD96="","",IF(AN95="",AD96,MAX(AN95,AD96)))</f>
        <v/>
      </c>
      <c r="AO96" s="16">
        <f>IF(Z96="","",AJ96-Z96)</f>
        <v/>
      </c>
      <c r="AP96" s="16">
        <f>IF(AA96="","",AK96-AA96)</f>
        <v/>
      </c>
      <c r="AQ96" s="16">
        <f>IF(AB96="","",AL96-AB96)</f>
        <v/>
      </c>
      <c r="AR96" s="16">
        <f>IF(AC96="","",AM96-AC96)</f>
        <v/>
      </c>
      <c r="AS96" s="16">
        <f>IF(AD96="","",AN96-AD96)</f>
        <v/>
      </c>
    </row>
    <row r="97">
      <c r="A97">
        <f>ROW()-1</f>
        <v/>
      </c>
      <c r="B97" s="8" t="n"/>
      <c r="C97" s="11" t="n"/>
      <c r="D97" s="10">
        <f>IF(B97="","",CHOOSE(WEEKDAY(B97,2),"Lu","Ma","Mi","Jo","Vi","Sa","Du"))</f>
        <v/>
      </c>
      <c r="E97" s="10">
        <f>IF(OR(B97="",C97=""),"",IF(OR(WEEKDAY(B97,2)=1,WEEKDAY(B97,2)=5),"D",IF(AND(C97&gt;=TIME(15,30,0),C97&lt;TIME(16,30,0)),"C",IF(AND(AND(WEEKDAY(B97,2)&gt;=2,WEEKDAY(B97,2)&lt;=4),C97&gt;=TIME(16,35,0),C97&lt;TIME(17,0,0)),"A1",IF(AND(AND(WEEKDAY(B97,2)&gt;=2,WEEKDAY(B97,2)&lt;=4),C97&gt;=TIME(17,0,0),C97&lt;TIME(18,0,0)),"A2",IF(AND(AND(WEEKDAY(B97,2)&gt;=2,WEEKDAY(B97,2)&lt;=4),C97&gt;=TIME(18,0,0),C97&lt;TIME(19,0,0)),"A3",IF(AND(AND(WEEKDAY(B97,2)&gt;=2,WEEKDAY(B97,2)&lt;=4),C97&gt;=TIME(22,0,0),C97&lt;TIME(22,45,0)),"B","Other")))))))</f>
        <v/>
      </c>
      <c r="F97" s="11" t="n"/>
      <c r="G97" s="11" t="n"/>
      <c r="H97" s="11" t="n"/>
      <c r="I97" s="11" t="n"/>
      <c r="J97" s="12" t="n"/>
      <c r="K97" s="12" t="n"/>
      <c r="L97" s="12" t="n"/>
      <c r="M97" s="12" t="n"/>
      <c r="N97" s="11" t="n"/>
      <c r="O97" s="11" t="n"/>
      <c r="P97" s="13">
        <f>IF(N97="","",IF(N97="SL",-1,K97/J97))</f>
        <v/>
      </c>
      <c r="Q97" s="13">
        <f>IF(N97="","",IF(OR(N97="SL",N97="TP0 only"),-1,L97/J97))</f>
        <v/>
      </c>
      <c r="R97" s="13">
        <f>IF(N97="","",IF(N97="TP2",M97/J97,-1))</f>
        <v/>
      </c>
      <c r="S97" s="13">
        <f>IF(N97="","",IF(N97="SL",-1,IF(N97="TP0 only",0.5*K97/J97,0.5*(K97+L97)/J97)))</f>
        <v/>
      </c>
      <c r="T97" s="13">
        <f>IF(N97="","",IF(N97="SL",-1,IF(N97="TP0 only",0.5*K97/J97-0.5,0.5*(K97+L97)/J97)))</f>
        <v/>
      </c>
      <c r="U97" s="14">
        <f>IF(P97="","",P97*Config!$B$6)</f>
        <v/>
      </c>
      <c r="V97" s="14">
        <f>IF(Q97="","",Q97*Config!$B$6)</f>
        <v/>
      </c>
      <c r="W97" s="14">
        <f>IF(R97="","",R97*Config!$B$6)</f>
        <v/>
      </c>
      <c r="X97" s="14">
        <f>IF(S97="","",S97*Config!$B$6)</f>
        <v/>
      </c>
      <c r="Y97" s="14">
        <f>IF(T97="","",T97*Config!$B$6)</f>
        <v/>
      </c>
      <c r="Z97" s="14">
        <f>IF(U97="","",Config!$B$4 + SUM($U$2:U97))</f>
        <v/>
      </c>
      <c r="AA97" s="14">
        <f>IF(V97="","",Config!$B$4 + SUM($V$2:V97))</f>
        <v/>
      </c>
      <c r="AB97" s="14">
        <f>IF(W97="","",Config!$B$4 + SUM($W$2:W97))</f>
        <v/>
      </c>
      <c r="AC97" s="14">
        <f>IF(X97="","",Config!$B$4 + SUM($X$2:X97))</f>
        <v/>
      </c>
      <c r="AD97" s="14">
        <f>IF(Y97="","",Config!$B$4 + SUM($Y$2:Y97))</f>
        <v/>
      </c>
      <c r="AE97" s="15">
        <f>IF(P97="","",IF(P97&gt;0,1,0))</f>
        <v/>
      </c>
      <c r="AF97" s="15">
        <f>IF(Q97="","",IF(Q97&gt;0,1,0))</f>
        <v/>
      </c>
      <c r="AG97" s="15">
        <f>IF(R97="","",IF(R97&gt;0,1,0))</f>
        <v/>
      </c>
      <c r="AH97" s="15">
        <f>IF(S97="","",IF(S97&gt;0,1,0))</f>
        <v/>
      </c>
      <c r="AI97" s="15">
        <f>IF(T97="","",IF(T97&gt;0,1,0))</f>
        <v/>
      </c>
      <c r="AJ97" s="16">
        <f>IF(Z97="","",IF(AJ96="",Z97,MAX(AJ96,Z97)))</f>
        <v/>
      </c>
      <c r="AK97" s="16">
        <f>IF(AA97="","",IF(AK96="",AA97,MAX(AK96,AA97)))</f>
        <v/>
      </c>
      <c r="AL97" s="16">
        <f>IF(AB97="","",IF(AL96="",AB97,MAX(AL96,AB97)))</f>
        <v/>
      </c>
      <c r="AM97" s="16">
        <f>IF(AC97="","",IF(AM96="",AC97,MAX(AM96,AC97)))</f>
        <v/>
      </c>
      <c r="AN97" s="16">
        <f>IF(AD97="","",IF(AN96="",AD97,MAX(AN96,AD97)))</f>
        <v/>
      </c>
      <c r="AO97" s="16">
        <f>IF(Z97="","",AJ97-Z97)</f>
        <v/>
      </c>
      <c r="AP97" s="16">
        <f>IF(AA97="","",AK97-AA97)</f>
        <v/>
      </c>
      <c r="AQ97" s="16">
        <f>IF(AB97="","",AL97-AB97)</f>
        <v/>
      </c>
      <c r="AR97" s="16">
        <f>IF(AC97="","",AM97-AC97)</f>
        <v/>
      </c>
      <c r="AS97" s="16">
        <f>IF(AD97="","",AN97-AD97)</f>
        <v/>
      </c>
    </row>
    <row r="98">
      <c r="A98">
        <f>ROW()-1</f>
        <v/>
      </c>
      <c r="B98" s="8" t="n"/>
      <c r="C98" s="11" t="n"/>
      <c r="D98" s="10">
        <f>IF(B98="","",CHOOSE(WEEKDAY(B98,2),"Lu","Ma","Mi","Jo","Vi","Sa","Du"))</f>
        <v/>
      </c>
      <c r="E98" s="10">
        <f>IF(OR(B98="",C98=""),"",IF(OR(WEEKDAY(B98,2)=1,WEEKDAY(B98,2)=5),"D",IF(AND(C98&gt;=TIME(15,30,0),C98&lt;TIME(16,30,0)),"C",IF(AND(AND(WEEKDAY(B98,2)&gt;=2,WEEKDAY(B98,2)&lt;=4),C98&gt;=TIME(16,35,0),C98&lt;TIME(17,0,0)),"A1",IF(AND(AND(WEEKDAY(B98,2)&gt;=2,WEEKDAY(B98,2)&lt;=4),C98&gt;=TIME(17,0,0),C98&lt;TIME(18,0,0)),"A2",IF(AND(AND(WEEKDAY(B98,2)&gt;=2,WEEKDAY(B98,2)&lt;=4),C98&gt;=TIME(18,0,0),C98&lt;TIME(19,0,0)),"A3",IF(AND(AND(WEEKDAY(B98,2)&gt;=2,WEEKDAY(B98,2)&lt;=4),C98&gt;=TIME(22,0,0),C98&lt;TIME(22,45,0)),"B","Other")))))))</f>
        <v/>
      </c>
      <c r="F98" s="11" t="n"/>
      <c r="G98" s="11" t="n"/>
      <c r="H98" s="11" t="n"/>
      <c r="I98" s="11" t="n"/>
      <c r="J98" s="12" t="n"/>
      <c r="K98" s="12" t="n"/>
      <c r="L98" s="12" t="n"/>
      <c r="M98" s="12" t="n"/>
      <c r="N98" s="11" t="n"/>
      <c r="O98" s="11" t="n"/>
      <c r="P98" s="13">
        <f>IF(N98="","",IF(N98="SL",-1,K98/J98))</f>
        <v/>
      </c>
      <c r="Q98" s="13">
        <f>IF(N98="","",IF(OR(N98="SL",N98="TP0 only"),-1,L98/J98))</f>
        <v/>
      </c>
      <c r="R98" s="13">
        <f>IF(N98="","",IF(N98="TP2",M98/J98,-1))</f>
        <v/>
      </c>
      <c r="S98" s="13">
        <f>IF(N98="","",IF(N98="SL",-1,IF(N98="TP0 only",0.5*K98/J98,0.5*(K98+L98)/J98)))</f>
        <v/>
      </c>
      <c r="T98" s="13">
        <f>IF(N98="","",IF(N98="SL",-1,IF(N98="TP0 only",0.5*K98/J98-0.5,0.5*(K98+L98)/J98)))</f>
        <v/>
      </c>
      <c r="U98" s="14">
        <f>IF(P98="","",P98*Config!$B$6)</f>
        <v/>
      </c>
      <c r="V98" s="14">
        <f>IF(Q98="","",Q98*Config!$B$6)</f>
        <v/>
      </c>
      <c r="W98" s="14">
        <f>IF(R98="","",R98*Config!$B$6)</f>
        <v/>
      </c>
      <c r="X98" s="14">
        <f>IF(S98="","",S98*Config!$B$6)</f>
        <v/>
      </c>
      <c r="Y98" s="14">
        <f>IF(T98="","",T98*Config!$B$6)</f>
        <v/>
      </c>
      <c r="Z98" s="14">
        <f>IF(U98="","",Config!$B$4 + SUM($U$2:U98))</f>
        <v/>
      </c>
      <c r="AA98" s="14">
        <f>IF(V98="","",Config!$B$4 + SUM($V$2:V98))</f>
        <v/>
      </c>
      <c r="AB98" s="14">
        <f>IF(W98="","",Config!$B$4 + SUM($W$2:W98))</f>
        <v/>
      </c>
      <c r="AC98" s="14">
        <f>IF(X98="","",Config!$B$4 + SUM($X$2:X98))</f>
        <v/>
      </c>
      <c r="AD98" s="14">
        <f>IF(Y98="","",Config!$B$4 + SUM($Y$2:Y98))</f>
        <v/>
      </c>
      <c r="AE98" s="15">
        <f>IF(P98="","",IF(P98&gt;0,1,0))</f>
        <v/>
      </c>
      <c r="AF98" s="15">
        <f>IF(Q98="","",IF(Q98&gt;0,1,0))</f>
        <v/>
      </c>
      <c r="AG98" s="15">
        <f>IF(R98="","",IF(R98&gt;0,1,0))</f>
        <v/>
      </c>
      <c r="AH98" s="15">
        <f>IF(S98="","",IF(S98&gt;0,1,0))</f>
        <v/>
      </c>
      <c r="AI98" s="15">
        <f>IF(T98="","",IF(T98&gt;0,1,0))</f>
        <v/>
      </c>
      <c r="AJ98" s="16">
        <f>IF(Z98="","",IF(AJ97="",Z98,MAX(AJ97,Z98)))</f>
        <v/>
      </c>
      <c r="AK98" s="16">
        <f>IF(AA98="","",IF(AK97="",AA98,MAX(AK97,AA98)))</f>
        <v/>
      </c>
      <c r="AL98" s="16">
        <f>IF(AB98="","",IF(AL97="",AB98,MAX(AL97,AB98)))</f>
        <v/>
      </c>
      <c r="AM98" s="16">
        <f>IF(AC98="","",IF(AM97="",AC98,MAX(AM97,AC98)))</f>
        <v/>
      </c>
      <c r="AN98" s="16">
        <f>IF(AD98="","",IF(AN97="",AD98,MAX(AN97,AD98)))</f>
        <v/>
      </c>
      <c r="AO98" s="16">
        <f>IF(Z98="","",AJ98-Z98)</f>
        <v/>
      </c>
      <c r="AP98" s="16">
        <f>IF(AA98="","",AK98-AA98)</f>
        <v/>
      </c>
      <c r="AQ98" s="16">
        <f>IF(AB98="","",AL98-AB98)</f>
        <v/>
      </c>
      <c r="AR98" s="16">
        <f>IF(AC98="","",AM98-AC98)</f>
        <v/>
      </c>
      <c r="AS98" s="16">
        <f>IF(AD98="","",AN98-AD98)</f>
        <v/>
      </c>
    </row>
    <row r="99">
      <c r="A99">
        <f>ROW()-1</f>
        <v/>
      </c>
      <c r="B99" s="8" t="n"/>
      <c r="C99" s="11" t="n"/>
      <c r="D99" s="10">
        <f>IF(B99="","",CHOOSE(WEEKDAY(B99,2),"Lu","Ma","Mi","Jo","Vi","Sa","Du"))</f>
        <v/>
      </c>
      <c r="E99" s="10">
        <f>IF(OR(B99="",C99=""),"",IF(OR(WEEKDAY(B99,2)=1,WEEKDAY(B99,2)=5),"D",IF(AND(C99&gt;=TIME(15,30,0),C99&lt;TIME(16,30,0)),"C",IF(AND(AND(WEEKDAY(B99,2)&gt;=2,WEEKDAY(B99,2)&lt;=4),C99&gt;=TIME(16,35,0),C99&lt;TIME(17,0,0)),"A1",IF(AND(AND(WEEKDAY(B99,2)&gt;=2,WEEKDAY(B99,2)&lt;=4),C99&gt;=TIME(17,0,0),C99&lt;TIME(18,0,0)),"A2",IF(AND(AND(WEEKDAY(B99,2)&gt;=2,WEEKDAY(B99,2)&lt;=4),C99&gt;=TIME(18,0,0),C99&lt;TIME(19,0,0)),"A3",IF(AND(AND(WEEKDAY(B99,2)&gt;=2,WEEKDAY(B99,2)&lt;=4),C99&gt;=TIME(22,0,0),C99&lt;TIME(22,45,0)),"B","Other")))))))</f>
        <v/>
      </c>
      <c r="F99" s="11" t="n"/>
      <c r="G99" s="11" t="n"/>
      <c r="H99" s="11" t="n"/>
      <c r="I99" s="11" t="n"/>
      <c r="J99" s="12" t="n"/>
      <c r="K99" s="12" t="n"/>
      <c r="L99" s="12" t="n"/>
      <c r="M99" s="12" t="n"/>
      <c r="N99" s="11" t="n"/>
      <c r="O99" s="11" t="n"/>
      <c r="P99" s="13">
        <f>IF(N99="","",IF(N99="SL",-1,K99/J99))</f>
        <v/>
      </c>
      <c r="Q99" s="13">
        <f>IF(N99="","",IF(OR(N99="SL",N99="TP0 only"),-1,L99/J99))</f>
        <v/>
      </c>
      <c r="R99" s="13">
        <f>IF(N99="","",IF(N99="TP2",M99/J99,-1))</f>
        <v/>
      </c>
      <c r="S99" s="13">
        <f>IF(N99="","",IF(N99="SL",-1,IF(N99="TP0 only",0.5*K99/J99,0.5*(K99+L99)/J99)))</f>
        <v/>
      </c>
      <c r="T99" s="13">
        <f>IF(N99="","",IF(N99="SL",-1,IF(N99="TP0 only",0.5*K99/J99-0.5,0.5*(K99+L99)/J99)))</f>
        <v/>
      </c>
      <c r="U99" s="14">
        <f>IF(P99="","",P99*Config!$B$6)</f>
        <v/>
      </c>
      <c r="V99" s="14">
        <f>IF(Q99="","",Q99*Config!$B$6)</f>
        <v/>
      </c>
      <c r="W99" s="14">
        <f>IF(R99="","",R99*Config!$B$6)</f>
        <v/>
      </c>
      <c r="X99" s="14">
        <f>IF(S99="","",S99*Config!$B$6)</f>
        <v/>
      </c>
      <c r="Y99" s="14">
        <f>IF(T99="","",T99*Config!$B$6)</f>
        <v/>
      </c>
      <c r="Z99" s="14">
        <f>IF(U99="","",Config!$B$4 + SUM($U$2:U99))</f>
        <v/>
      </c>
      <c r="AA99" s="14">
        <f>IF(V99="","",Config!$B$4 + SUM($V$2:V99))</f>
        <v/>
      </c>
      <c r="AB99" s="14">
        <f>IF(W99="","",Config!$B$4 + SUM($W$2:W99))</f>
        <v/>
      </c>
      <c r="AC99" s="14">
        <f>IF(X99="","",Config!$B$4 + SUM($X$2:X99))</f>
        <v/>
      </c>
      <c r="AD99" s="14">
        <f>IF(Y99="","",Config!$B$4 + SUM($Y$2:Y99))</f>
        <v/>
      </c>
      <c r="AE99" s="15">
        <f>IF(P99="","",IF(P99&gt;0,1,0))</f>
        <v/>
      </c>
      <c r="AF99" s="15">
        <f>IF(Q99="","",IF(Q99&gt;0,1,0))</f>
        <v/>
      </c>
      <c r="AG99" s="15">
        <f>IF(R99="","",IF(R99&gt;0,1,0))</f>
        <v/>
      </c>
      <c r="AH99" s="15">
        <f>IF(S99="","",IF(S99&gt;0,1,0))</f>
        <v/>
      </c>
      <c r="AI99" s="15">
        <f>IF(T99="","",IF(T99&gt;0,1,0))</f>
        <v/>
      </c>
      <c r="AJ99" s="16">
        <f>IF(Z99="","",IF(AJ98="",Z99,MAX(AJ98,Z99)))</f>
        <v/>
      </c>
      <c r="AK99" s="16">
        <f>IF(AA99="","",IF(AK98="",AA99,MAX(AK98,AA99)))</f>
        <v/>
      </c>
      <c r="AL99" s="16">
        <f>IF(AB99="","",IF(AL98="",AB99,MAX(AL98,AB99)))</f>
        <v/>
      </c>
      <c r="AM99" s="16">
        <f>IF(AC99="","",IF(AM98="",AC99,MAX(AM98,AC99)))</f>
        <v/>
      </c>
      <c r="AN99" s="16">
        <f>IF(AD99="","",IF(AN98="",AD99,MAX(AN98,AD99)))</f>
        <v/>
      </c>
      <c r="AO99" s="16">
        <f>IF(Z99="","",AJ99-Z99)</f>
        <v/>
      </c>
      <c r="AP99" s="16">
        <f>IF(AA99="","",AK99-AA99)</f>
        <v/>
      </c>
      <c r="AQ99" s="16">
        <f>IF(AB99="","",AL99-AB99)</f>
        <v/>
      </c>
      <c r="AR99" s="16">
        <f>IF(AC99="","",AM99-AC99)</f>
        <v/>
      </c>
      <c r="AS99" s="16">
        <f>IF(AD99="","",AN99-AD99)</f>
        <v/>
      </c>
    </row>
    <row r="100">
      <c r="A100">
        <f>ROW()-1</f>
        <v/>
      </c>
      <c r="B100" s="8" t="n"/>
      <c r="C100" s="11" t="n"/>
      <c r="D100" s="10">
        <f>IF(B100="","",CHOOSE(WEEKDAY(B100,2),"Lu","Ma","Mi","Jo","Vi","Sa","Du"))</f>
        <v/>
      </c>
      <c r="E100" s="10">
        <f>IF(OR(B100="",C100=""),"",IF(OR(WEEKDAY(B100,2)=1,WEEKDAY(B100,2)=5),"D",IF(AND(C100&gt;=TIME(15,30,0),C100&lt;TIME(16,30,0)),"C",IF(AND(AND(WEEKDAY(B100,2)&gt;=2,WEEKDAY(B100,2)&lt;=4),C100&gt;=TIME(16,35,0),C100&lt;TIME(17,0,0)),"A1",IF(AND(AND(WEEKDAY(B100,2)&gt;=2,WEEKDAY(B100,2)&lt;=4),C100&gt;=TIME(17,0,0),C100&lt;TIME(18,0,0)),"A2",IF(AND(AND(WEEKDAY(B100,2)&gt;=2,WEEKDAY(B100,2)&lt;=4),C100&gt;=TIME(18,0,0),C100&lt;TIME(19,0,0)),"A3",IF(AND(AND(WEEKDAY(B100,2)&gt;=2,WEEKDAY(B100,2)&lt;=4),C100&gt;=TIME(22,0,0),C100&lt;TIME(22,45,0)),"B","Other")))))))</f>
        <v/>
      </c>
      <c r="F100" s="11" t="n"/>
      <c r="G100" s="11" t="n"/>
      <c r="H100" s="11" t="n"/>
      <c r="I100" s="11" t="n"/>
      <c r="J100" s="12" t="n"/>
      <c r="K100" s="12" t="n"/>
      <c r="L100" s="12" t="n"/>
      <c r="M100" s="12" t="n"/>
      <c r="N100" s="11" t="n"/>
      <c r="O100" s="11" t="n"/>
      <c r="P100" s="13">
        <f>IF(N100="","",IF(N100="SL",-1,K100/J100))</f>
        <v/>
      </c>
      <c r="Q100" s="13">
        <f>IF(N100="","",IF(OR(N100="SL",N100="TP0 only"),-1,L100/J100))</f>
        <v/>
      </c>
      <c r="R100" s="13">
        <f>IF(N100="","",IF(N100="TP2",M100/J100,-1))</f>
        <v/>
      </c>
      <c r="S100" s="13">
        <f>IF(N100="","",IF(N100="SL",-1,IF(N100="TP0 only",0.5*K100/J100,0.5*(K100+L100)/J100)))</f>
        <v/>
      </c>
      <c r="T100" s="13">
        <f>IF(N100="","",IF(N100="SL",-1,IF(N100="TP0 only",0.5*K100/J100-0.5,0.5*(K100+L100)/J100)))</f>
        <v/>
      </c>
      <c r="U100" s="14">
        <f>IF(P100="","",P100*Config!$B$6)</f>
        <v/>
      </c>
      <c r="V100" s="14">
        <f>IF(Q100="","",Q100*Config!$B$6)</f>
        <v/>
      </c>
      <c r="W100" s="14">
        <f>IF(R100="","",R100*Config!$B$6)</f>
        <v/>
      </c>
      <c r="X100" s="14">
        <f>IF(S100="","",S100*Config!$B$6)</f>
        <v/>
      </c>
      <c r="Y100" s="14">
        <f>IF(T100="","",T100*Config!$B$6)</f>
        <v/>
      </c>
      <c r="Z100" s="14">
        <f>IF(U100="","",Config!$B$4 + SUM($U$2:U100))</f>
        <v/>
      </c>
      <c r="AA100" s="14">
        <f>IF(V100="","",Config!$B$4 + SUM($V$2:V100))</f>
        <v/>
      </c>
      <c r="AB100" s="14">
        <f>IF(W100="","",Config!$B$4 + SUM($W$2:W100))</f>
        <v/>
      </c>
      <c r="AC100" s="14">
        <f>IF(X100="","",Config!$B$4 + SUM($X$2:X100))</f>
        <v/>
      </c>
      <c r="AD100" s="14">
        <f>IF(Y100="","",Config!$B$4 + SUM($Y$2:Y100))</f>
        <v/>
      </c>
      <c r="AE100" s="15">
        <f>IF(P100="","",IF(P100&gt;0,1,0))</f>
        <v/>
      </c>
      <c r="AF100" s="15">
        <f>IF(Q100="","",IF(Q100&gt;0,1,0))</f>
        <v/>
      </c>
      <c r="AG100" s="15">
        <f>IF(R100="","",IF(R100&gt;0,1,0))</f>
        <v/>
      </c>
      <c r="AH100" s="15">
        <f>IF(S100="","",IF(S100&gt;0,1,0))</f>
        <v/>
      </c>
      <c r="AI100" s="15">
        <f>IF(T100="","",IF(T100&gt;0,1,0))</f>
        <v/>
      </c>
      <c r="AJ100" s="16">
        <f>IF(Z100="","",IF(AJ99="",Z100,MAX(AJ99,Z100)))</f>
        <v/>
      </c>
      <c r="AK100" s="16">
        <f>IF(AA100="","",IF(AK99="",AA100,MAX(AK99,AA100)))</f>
        <v/>
      </c>
      <c r="AL100" s="16">
        <f>IF(AB100="","",IF(AL99="",AB100,MAX(AL99,AB100)))</f>
        <v/>
      </c>
      <c r="AM100" s="16">
        <f>IF(AC100="","",IF(AM99="",AC100,MAX(AM99,AC100)))</f>
        <v/>
      </c>
      <c r="AN100" s="16">
        <f>IF(AD100="","",IF(AN99="",AD100,MAX(AN99,AD100)))</f>
        <v/>
      </c>
      <c r="AO100" s="16">
        <f>IF(Z100="","",AJ100-Z100)</f>
        <v/>
      </c>
      <c r="AP100" s="16">
        <f>IF(AA100="","",AK100-AA100)</f>
        <v/>
      </c>
      <c r="AQ100" s="16">
        <f>IF(AB100="","",AL100-AB100)</f>
        <v/>
      </c>
      <c r="AR100" s="16">
        <f>IF(AC100="","",AM100-AC100)</f>
        <v/>
      </c>
      <c r="AS100" s="16">
        <f>IF(AD100="","",AN100-AD100)</f>
        <v/>
      </c>
    </row>
    <row r="101">
      <c r="A101">
        <f>ROW()-1</f>
        <v/>
      </c>
      <c r="B101" s="8" t="n"/>
      <c r="C101" s="11" t="n"/>
      <c r="D101" s="10">
        <f>IF(B101="","",CHOOSE(WEEKDAY(B101,2),"Lu","Ma","Mi","Jo","Vi","Sa","Du"))</f>
        <v/>
      </c>
      <c r="E101" s="10">
        <f>IF(OR(B101="",C101=""),"",IF(OR(WEEKDAY(B101,2)=1,WEEKDAY(B101,2)=5),"D",IF(AND(C101&gt;=TIME(15,30,0),C101&lt;TIME(16,30,0)),"C",IF(AND(AND(WEEKDAY(B101,2)&gt;=2,WEEKDAY(B101,2)&lt;=4),C101&gt;=TIME(16,35,0),C101&lt;TIME(17,0,0)),"A1",IF(AND(AND(WEEKDAY(B101,2)&gt;=2,WEEKDAY(B101,2)&lt;=4),C101&gt;=TIME(17,0,0),C101&lt;TIME(18,0,0)),"A2",IF(AND(AND(WEEKDAY(B101,2)&gt;=2,WEEKDAY(B101,2)&lt;=4),C101&gt;=TIME(18,0,0),C101&lt;TIME(19,0,0)),"A3",IF(AND(AND(WEEKDAY(B101,2)&gt;=2,WEEKDAY(B101,2)&lt;=4),C101&gt;=TIME(22,0,0),C101&lt;TIME(22,45,0)),"B","Other")))))))</f>
        <v/>
      </c>
      <c r="F101" s="11" t="n"/>
      <c r="G101" s="11" t="n"/>
      <c r="H101" s="11" t="n"/>
      <c r="I101" s="11" t="n"/>
      <c r="J101" s="12" t="n"/>
      <c r="K101" s="12" t="n"/>
      <c r="L101" s="12" t="n"/>
      <c r="M101" s="12" t="n"/>
      <c r="N101" s="11" t="n"/>
      <c r="O101" s="11" t="n"/>
      <c r="P101" s="13">
        <f>IF(N101="","",IF(N101="SL",-1,K101/J101))</f>
        <v/>
      </c>
      <c r="Q101" s="13">
        <f>IF(N101="","",IF(OR(N101="SL",N101="TP0 only"),-1,L101/J101))</f>
        <v/>
      </c>
      <c r="R101" s="13">
        <f>IF(N101="","",IF(N101="TP2",M101/J101,-1))</f>
        <v/>
      </c>
      <c r="S101" s="13">
        <f>IF(N101="","",IF(N101="SL",-1,IF(N101="TP0 only",0.5*K101/J101,0.5*(K101+L101)/J101)))</f>
        <v/>
      </c>
      <c r="T101" s="13">
        <f>IF(N101="","",IF(N101="SL",-1,IF(N101="TP0 only",0.5*K101/J101-0.5,0.5*(K101+L101)/J101)))</f>
        <v/>
      </c>
      <c r="U101" s="14">
        <f>IF(P101="","",P101*Config!$B$6)</f>
        <v/>
      </c>
      <c r="V101" s="14">
        <f>IF(Q101="","",Q101*Config!$B$6)</f>
        <v/>
      </c>
      <c r="W101" s="14">
        <f>IF(R101="","",R101*Config!$B$6)</f>
        <v/>
      </c>
      <c r="X101" s="14">
        <f>IF(S101="","",S101*Config!$B$6)</f>
        <v/>
      </c>
      <c r="Y101" s="14">
        <f>IF(T101="","",T101*Config!$B$6)</f>
        <v/>
      </c>
      <c r="Z101" s="14">
        <f>IF(U101="","",Config!$B$4 + SUM($U$2:U101))</f>
        <v/>
      </c>
      <c r="AA101" s="14">
        <f>IF(V101="","",Config!$B$4 + SUM($V$2:V101))</f>
        <v/>
      </c>
      <c r="AB101" s="14">
        <f>IF(W101="","",Config!$B$4 + SUM($W$2:W101))</f>
        <v/>
      </c>
      <c r="AC101" s="14">
        <f>IF(X101="","",Config!$B$4 + SUM($X$2:X101))</f>
        <v/>
      </c>
      <c r="AD101" s="14">
        <f>IF(Y101="","",Config!$B$4 + SUM($Y$2:Y101))</f>
        <v/>
      </c>
      <c r="AE101" s="15">
        <f>IF(P101="","",IF(P101&gt;0,1,0))</f>
        <v/>
      </c>
      <c r="AF101" s="15">
        <f>IF(Q101="","",IF(Q101&gt;0,1,0))</f>
        <v/>
      </c>
      <c r="AG101" s="15">
        <f>IF(R101="","",IF(R101&gt;0,1,0))</f>
        <v/>
      </c>
      <c r="AH101" s="15">
        <f>IF(S101="","",IF(S101&gt;0,1,0))</f>
        <v/>
      </c>
      <c r="AI101" s="15">
        <f>IF(T101="","",IF(T101&gt;0,1,0))</f>
        <v/>
      </c>
      <c r="AJ101" s="16">
        <f>IF(Z101="","",IF(AJ100="",Z101,MAX(AJ100,Z101)))</f>
        <v/>
      </c>
      <c r="AK101" s="16">
        <f>IF(AA101="","",IF(AK100="",AA101,MAX(AK100,AA101)))</f>
        <v/>
      </c>
      <c r="AL101" s="16">
        <f>IF(AB101="","",IF(AL100="",AB101,MAX(AL100,AB101)))</f>
        <v/>
      </c>
      <c r="AM101" s="16">
        <f>IF(AC101="","",IF(AM100="",AC101,MAX(AM100,AC101)))</f>
        <v/>
      </c>
      <c r="AN101" s="16">
        <f>IF(AD101="","",IF(AN100="",AD101,MAX(AN100,AD101)))</f>
        <v/>
      </c>
      <c r="AO101" s="16">
        <f>IF(Z101="","",AJ101-Z101)</f>
        <v/>
      </c>
      <c r="AP101" s="16">
        <f>IF(AA101="","",AK101-AA101)</f>
        <v/>
      </c>
      <c r="AQ101" s="16">
        <f>IF(AB101="","",AL101-AB101)</f>
        <v/>
      </c>
      <c r="AR101" s="16">
        <f>IF(AC101="","",AM101-AC101)</f>
        <v/>
      </c>
      <c r="AS101" s="16">
        <f>IF(AD101="","",AN101-AD101)</f>
        <v/>
      </c>
    </row>
    <row r="102">
      <c r="A102">
        <f>ROW()-1</f>
        <v/>
      </c>
      <c r="B102" s="8" t="n"/>
      <c r="C102" s="11" t="n"/>
      <c r="D102" s="10">
        <f>IF(B102="","",CHOOSE(WEEKDAY(B102,2),"Lu","Ma","Mi","Jo","Vi","Sa","Du"))</f>
        <v/>
      </c>
      <c r="E102" s="10">
        <f>IF(OR(B102="",C102=""),"",IF(OR(WEEKDAY(B102,2)=1,WEEKDAY(B102,2)=5),"D",IF(AND(C102&gt;=TIME(15,30,0),C102&lt;TIME(16,30,0)),"C",IF(AND(AND(WEEKDAY(B102,2)&gt;=2,WEEKDAY(B102,2)&lt;=4),C102&gt;=TIME(16,35,0),C102&lt;TIME(17,0,0)),"A1",IF(AND(AND(WEEKDAY(B102,2)&gt;=2,WEEKDAY(B102,2)&lt;=4),C102&gt;=TIME(17,0,0),C102&lt;TIME(18,0,0)),"A2",IF(AND(AND(WEEKDAY(B102,2)&gt;=2,WEEKDAY(B102,2)&lt;=4),C102&gt;=TIME(18,0,0),C102&lt;TIME(19,0,0)),"A3",IF(AND(AND(WEEKDAY(B102,2)&gt;=2,WEEKDAY(B102,2)&lt;=4),C102&gt;=TIME(22,0,0),C102&lt;TIME(22,45,0)),"B","Other")))))))</f>
        <v/>
      </c>
      <c r="F102" s="11" t="n"/>
      <c r="G102" s="11" t="n"/>
      <c r="H102" s="11" t="n"/>
      <c r="I102" s="11" t="n"/>
      <c r="J102" s="12" t="n"/>
      <c r="K102" s="12" t="n"/>
      <c r="L102" s="12" t="n"/>
      <c r="M102" s="12" t="n"/>
      <c r="N102" s="11" t="n"/>
      <c r="O102" s="11" t="n"/>
      <c r="P102" s="13">
        <f>IF(N102="","",IF(N102="SL",-1,K102/J102))</f>
        <v/>
      </c>
      <c r="Q102" s="13">
        <f>IF(N102="","",IF(OR(N102="SL",N102="TP0 only"),-1,L102/J102))</f>
        <v/>
      </c>
      <c r="R102" s="13">
        <f>IF(N102="","",IF(N102="TP2",M102/J102,-1))</f>
        <v/>
      </c>
      <c r="S102" s="13">
        <f>IF(N102="","",IF(N102="SL",-1,IF(N102="TP0 only",0.5*K102/J102,0.5*(K102+L102)/J102)))</f>
        <v/>
      </c>
      <c r="T102" s="13">
        <f>IF(N102="","",IF(N102="SL",-1,IF(N102="TP0 only",0.5*K102/J102-0.5,0.5*(K102+L102)/J102)))</f>
        <v/>
      </c>
      <c r="U102" s="14">
        <f>IF(P102="","",P102*Config!$B$6)</f>
        <v/>
      </c>
      <c r="V102" s="14">
        <f>IF(Q102="","",Q102*Config!$B$6)</f>
        <v/>
      </c>
      <c r="W102" s="14">
        <f>IF(R102="","",R102*Config!$B$6)</f>
        <v/>
      </c>
      <c r="X102" s="14">
        <f>IF(S102="","",S102*Config!$B$6)</f>
        <v/>
      </c>
      <c r="Y102" s="14">
        <f>IF(T102="","",T102*Config!$B$6)</f>
        <v/>
      </c>
      <c r="Z102" s="14">
        <f>IF(U102="","",Config!$B$4 + SUM($U$2:U102))</f>
        <v/>
      </c>
      <c r="AA102" s="14">
        <f>IF(V102="","",Config!$B$4 + SUM($V$2:V102))</f>
        <v/>
      </c>
      <c r="AB102" s="14">
        <f>IF(W102="","",Config!$B$4 + SUM($W$2:W102))</f>
        <v/>
      </c>
      <c r="AC102" s="14">
        <f>IF(X102="","",Config!$B$4 + SUM($X$2:X102))</f>
        <v/>
      </c>
      <c r="AD102" s="14">
        <f>IF(Y102="","",Config!$B$4 + SUM($Y$2:Y102))</f>
        <v/>
      </c>
      <c r="AE102" s="15">
        <f>IF(P102="","",IF(P102&gt;0,1,0))</f>
        <v/>
      </c>
      <c r="AF102" s="15">
        <f>IF(Q102="","",IF(Q102&gt;0,1,0))</f>
        <v/>
      </c>
      <c r="AG102" s="15">
        <f>IF(R102="","",IF(R102&gt;0,1,0))</f>
        <v/>
      </c>
      <c r="AH102" s="15">
        <f>IF(S102="","",IF(S102&gt;0,1,0))</f>
        <v/>
      </c>
      <c r="AI102" s="15">
        <f>IF(T102="","",IF(T102&gt;0,1,0))</f>
        <v/>
      </c>
      <c r="AJ102" s="16">
        <f>IF(Z102="","",IF(AJ101="",Z102,MAX(AJ101,Z102)))</f>
        <v/>
      </c>
      <c r="AK102" s="16">
        <f>IF(AA102="","",IF(AK101="",AA102,MAX(AK101,AA102)))</f>
        <v/>
      </c>
      <c r="AL102" s="16">
        <f>IF(AB102="","",IF(AL101="",AB102,MAX(AL101,AB102)))</f>
        <v/>
      </c>
      <c r="AM102" s="16">
        <f>IF(AC102="","",IF(AM101="",AC102,MAX(AM101,AC102)))</f>
        <v/>
      </c>
      <c r="AN102" s="16">
        <f>IF(AD102="","",IF(AN101="",AD102,MAX(AN101,AD102)))</f>
        <v/>
      </c>
      <c r="AO102" s="16">
        <f>IF(Z102="","",AJ102-Z102)</f>
        <v/>
      </c>
      <c r="AP102" s="16">
        <f>IF(AA102="","",AK102-AA102)</f>
        <v/>
      </c>
      <c r="AQ102" s="16">
        <f>IF(AB102="","",AL102-AB102)</f>
        <v/>
      </c>
      <c r="AR102" s="16">
        <f>IF(AC102="","",AM102-AC102)</f>
        <v/>
      </c>
      <c r="AS102" s="16">
        <f>IF(AD102="","",AN102-AD102)</f>
        <v/>
      </c>
    </row>
    <row r="103">
      <c r="A103">
        <f>ROW()-1</f>
        <v/>
      </c>
      <c r="B103" s="8" t="n"/>
      <c r="C103" s="11" t="n"/>
      <c r="D103" s="10">
        <f>IF(B103="","",CHOOSE(WEEKDAY(B103,2),"Lu","Ma","Mi","Jo","Vi","Sa","Du"))</f>
        <v/>
      </c>
      <c r="E103" s="10">
        <f>IF(OR(B103="",C103=""),"",IF(OR(WEEKDAY(B103,2)=1,WEEKDAY(B103,2)=5),"D",IF(AND(C103&gt;=TIME(15,30,0),C103&lt;TIME(16,30,0)),"C",IF(AND(AND(WEEKDAY(B103,2)&gt;=2,WEEKDAY(B103,2)&lt;=4),C103&gt;=TIME(16,35,0),C103&lt;TIME(17,0,0)),"A1",IF(AND(AND(WEEKDAY(B103,2)&gt;=2,WEEKDAY(B103,2)&lt;=4),C103&gt;=TIME(17,0,0),C103&lt;TIME(18,0,0)),"A2",IF(AND(AND(WEEKDAY(B103,2)&gt;=2,WEEKDAY(B103,2)&lt;=4),C103&gt;=TIME(18,0,0),C103&lt;TIME(19,0,0)),"A3",IF(AND(AND(WEEKDAY(B103,2)&gt;=2,WEEKDAY(B103,2)&lt;=4),C103&gt;=TIME(22,0,0),C103&lt;TIME(22,45,0)),"B","Other")))))))</f>
        <v/>
      </c>
      <c r="F103" s="11" t="n"/>
      <c r="G103" s="11" t="n"/>
      <c r="H103" s="11" t="n"/>
      <c r="I103" s="11" t="n"/>
      <c r="J103" s="12" t="n"/>
      <c r="K103" s="12" t="n"/>
      <c r="L103" s="12" t="n"/>
      <c r="M103" s="12" t="n"/>
      <c r="N103" s="11" t="n"/>
      <c r="O103" s="11" t="n"/>
      <c r="P103" s="13">
        <f>IF(N103="","",IF(N103="SL",-1,K103/J103))</f>
        <v/>
      </c>
      <c r="Q103" s="13">
        <f>IF(N103="","",IF(OR(N103="SL",N103="TP0 only"),-1,L103/J103))</f>
        <v/>
      </c>
      <c r="R103" s="13">
        <f>IF(N103="","",IF(N103="TP2",M103/J103,-1))</f>
        <v/>
      </c>
      <c r="S103" s="13">
        <f>IF(N103="","",IF(N103="SL",-1,IF(N103="TP0 only",0.5*K103/J103,0.5*(K103+L103)/J103)))</f>
        <v/>
      </c>
      <c r="T103" s="13">
        <f>IF(N103="","",IF(N103="SL",-1,IF(N103="TP0 only",0.5*K103/J103-0.5,0.5*(K103+L103)/J103)))</f>
        <v/>
      </c>
      <c r="U103" s="14">
        <f>IF(P103="","",P103*Config!$B$6)</f>
        <v/>
      </c>
      <c r="V103" s="14">
        <f>IF(Q103="","",Q103*Config!$B$6)</f>
        <v/>
      </c>
      <c r="W103" s="14">
        <f>IF(R103="","",R103*Config!$B$6)</f>
        <v/>
      </c>
      <c r="X103" s="14">
        <f>IF(S103="","",S103*Config!$B$6)</f>
        <v/>
      </c>
      <c r="Y103" s="14">
        <f>IF(T103="","",T103*Config!$B$6)</f>
        <v/>
      </c>
      <c r="Z103" s="14">
        <f>IF(U103="","",Config!$B$4 + SUM($U$2:U103))</f>
        <v/>
      </c>
      <c r="AA103" s="14">
        <f>IF(V103="","",Config!$B$4 + SUM($V$2:V103))</f>
        <v/>
      </c>
      <c r="AB103" s="14">
        <f>IF(W103="","",Config!$B$4 + SUM($W$2:W103))</f>
        <v/>
      </c>
      <c r="AC103" s="14">
        <f>IF(X103="","",Config!$B$4 + SUM($X$2:X103))</f>
        <v/>
      </c>
      <c r="AD103" s="14">
        <f>IF(Y103="","",Config!$B$4 + SUM($Y$2:Y103))</f>
        <v/>
      </c>
      <c r="AE103" s="15">
        <f>IF(P103="","",IF(P103&gt;0,1,0))</f>
        <v/>
      </c>
      <c r="AF103" s="15">
        <f>IF(Q103="","",IF(Q103&gt;0,1,0))</f>
        <v/>
      </c>
      <c r="AG103" s="15">
        <f>IF(R103="","",IF(R103&gt;0,1,0))</f>
        <v/>
      </c>
      <c r="AH103" s="15">
        <f>IF(S103="","",IF(S103&gt;0,1,0))</f>
        <v/>
      </c>
      <c r="AI103" s="15">
        <f>IF(T103="","",IF(T103&gt;0,1,0))</f>
        <v/>
      </c>
      <c r="AJ103" s="16">
        <f>IF(Z103="","",IF(AJ102="",Z103,MAX(AJ102,Z103)))</f>
        <v/>
      </c>
      <c r="AK103" s="16">
        <f>IF(AA103="","",IF(AK102="",AA103,MAX(AK102,AA103)))</f>
        <v/>
      </c>
      <c r="AL103" s="16">
        <f>IF(AB103="","",IF(AL102="",AB103,MAX(AL102,AB103)))</f>
        <v/>
      </c>
      <c r="AM103" s="16">
        <f>IF(AC103="","",IF(AM102="",AC103,MAX(AM102,AC103)))</f>
        <v/>
      </c>
      <c r="AN103" s="16">
        <f>IF(AD103="","",IF(AN102="",AD103,MAX(AN102,AD103)))</f>
        <v/>
      </c>
      <c r="AO103" s="16">
        <f>IF(Z103="","",AJ103-Z103)</f>
        <v/>
      </c>
      <c r="AP103" s="16">
        <f>IF(AA103="","",AK103-AA103)</f>
        <v/>
      </c>
      <c r="AQ103" s="16">
        <f>IF(AB103="","",AL103-AB103)</f>
        <v/>
      </c>
      <c r="AR103" s="16">
        <f>IF(AC103="","",AM103-AC103)</f>
        <v/>
      </c>
      <c r="AS103" s="16">
        <f>IF(AD103="","",AN103-AD103)</f>
        <v/>
      </c>
    </row>
    <row r="104">
      <c r="A104">
        <f>ROW()-1</f>
        <v/>
      </c>
      <c r="B104" s="8" t="n"/>
      <c r="C104" s="11" t="n"/>
      <c r="D104" s="10">
        <f>IF(B104="","",CHOOSE(WEEKDAY(B104,2),"Lu","Ma","Mi","Jo","Vi","Sa","Du"))</f>
        <v/>
      </c>
      <c r="E104" s="10">
        <f>IF(OR(B104="",C104=""),"",IF(OR(WEEKDAY(B104,2)=1,WEEKDAY(B104,2)=5),"D",IF(AND(C104&gt;=TIME(15,30,0),C104&lt;TIME(16,30,0)),"C",IF(AND(AND(WEEKDAY(B104,2)&gt;=2,WEEKDAY(B104,2)&lt;=4),C104&gt;=TIME(16,35,0),C104&lt;TIME(17,0,0)),"A1",IF(AND(AND(WEEKDAY(B104,2)&gt;=2,WEEKDAY(B104,2)&lt;=4),C104&gt;=TIME(17,0,0),C104&lt;TIME(18,0,0)),"A2",IF(AND(AND(WEEKDAY(B104,2)&gt;=2,WEEKDAY(B104,2)&lt;=4),C104&gt;=TIME(18,0,0),C104&lt;TIME(19,0,0)),"A3",IF(AND(AND(WEEKDAY(B104,2)&gt;=2,WEEKDAY(B104,2)&lt;=4),C104&gt;=TIME(22,0,0),C104&lt;TIME(22,45,0)),"B","Other")))))))</f>
        <v/>
      </c>
      <c r="F104" s="11" t="n"/>
      <c r="G104" s="11" t="n"/>
      <c r="H104" s="11" t="n"/>
      <c r="I104" s="11" t="n"/>
      <c r="J104" s="12" t="n"/>
      <c r="K104" s="12" t="n"/>
      <c r="L104" s="12" t="n"/>
      <c r="M104" s="12" t="n"/>
      <c r="N104" s="11" t="n"/>
      <c r="O104" s="11" t="n"/>
      <c r="P104" s="13">
        <f>IF(N104="","",IF(N104="SL",-1,K104/J104))</f>
        <v/>
      </c>
      <c r="Q104" s="13">
        <f>IF(N104="","",IF(OR(N104="SL",N104="TP0 only"),-1,L104/J104))</f>
        <v/>
      </c>
      <c r="R104" s="13">
        <f>IF(N104="","",IF(N104="TP2",M104/J104,-1))</f>
        <v/>
      </c>
      <c r="S104" s="13">
        <f>IF(N104="","",IF(N104="SL",-1,IF(N104="TP0 only",0.5*K104/J104,0.5*(K104+L104)/J104)))</f>
        <v/>
      </c>
      <c r="T104" s="13">
        <f>IF(N104="","",IF(N104="SL",-1,IF(N104="TP0 only",0.5*K104/J104-0.5,0.5*(K104+L104)/J104)))</f>
        <v/>
      </c>
      <c r="U104" s="14">
        <f>IF(P104="","",P104*Config!$B$6)</f>
        <v/>
      </c>
      <c r="V104" s="14">
        <f>IF(Q104="","",Q104*Config!$B$6)</f>
        <v/>
      </c>
      <c r="W104" s="14">
        <f>IF(R104="","",R104*Config!$B$6)</f>
        <v/>
      </c>
      <c r="X104" s="14">
        <f>IF(S104="","",S104*Config!$B$6)</f>
        <v/>
      </c>
      <c r="Y104" s="14">
        <f>IF(T104="","",T104*Config!$B$6)</f>
        <v/>
      </c>
      <c r="Z104" s="14">
        <f>IF(U104="","",Config!$B$4 + SUM($U$2:U104))</f>
        <v/>
      </c>
      <c r="AA104" s="14">
        <f>IF(V104="","",Config!$B$4 + SUM($V$2:V104))</f>
        <v/>
      </c>
      <c r="AB104" s="14">
        <f>IF(W104="","",Config!$B$4 + SUM($W$2:W104))</f>
        <v/>
      </c>
      <c r="AC104" s="14">
        <f>IF(X104="","",Config!$B$4 + SUM($X$2:X104))</f>
        <v/>
      </c>
      <c r="AD104" s="14">
        <f>IF(Y104="","",Config!$B$4 + SUM($Y$2:Y104))</f>
        <v/>
      </c>
      <c r="AE104" s="15">
        <f>IF(P104="","",IF(P104&gt;0,1,0))</f>
        <v/>
      </c>
      <c r="AF104" s="15">
        <f>IF(Q104="","",IF(Q104&gt;0,1,0))</f>
        <v/>
      </c>
      <c r="AG104" s="15">
        <f>IF(R104="","",IF(R104&gt;0,1,0))</f>
        <v/>
      </c>
      <c r="AH104" s="15">
        <f>IF(S104="","",IF(S104&gt;0,1,0))</f>
        <v/>
      </c>
      <c r="AI104" s="15">
        <f>IF(T104="","",IF(T104&gt;0,1,0))</f>
        <v/>
      </c>
      <c r="AJ104" s="16">
        <f>IF(Z104="","",IF(AJ103="",Z104,MAX(AJ103,Z104)))</f>
        <v/>
      </c>
      <c r="AK104" s="16">
        <f>IF(AA104="","",IF(AK103="",AA104,MAX(AK103,AA104)))</f>
        <v/>
      </c>
      <c r="AL104" s="16">
        <f>IF(AB104="","",IF(AL103="",AB104,MAX(AL103,AB104)))</f>
        <v/>
      </c>
      <c r="AM104" s="16">
        <f>IF(AC104="","",IF(AM103="",AC104,MAX(AM103,AC104)))</f>
        <v/>
      </c>
      <c r="AN104" s="16">
        <f>IF(AD104="","",IF(AN103="",AD104,MAX(AN103,AD104)))</f>
        <v/>
      </c>
      <c r="AO104" s="16">
        <f>IF(Z104="","",AJ104-Z104)</f>
        <v/>
      </c>
      <c r="AP104" s="16">
        <f>IF(AA104="","",AK104-AA104)</f>
        <v/>
      </c>
      <c r="AQ104" s="16">
        <f>IF(AB104="","",AL104-AB104)</f>
        <v/>
      </c>
      <c r="AR104" s="16">
        <f>IF(AC104="","",AM104-AC104)</f>
        <v/>
      </c>
      <c r="AS104" s="16">
        <f>IF(AD104="","",AN104-AD104)</f>
        <v/>
      </c>
    </row>
    <row r="105">
      <c r="A105">
        <f>ROW()-1</f>
        <v/>
      </c>
      <c r="B105" s="8" t="n"/>
      <c r="C105" s="11" t="n"/>
      <c r="D105" s="10">
        <f>IF(B105="","",CHOOSE(WEEKDAY(B105,2),"Lu","Ma","Mi","Jo","Vi","Sa","Du"))</f>
        <v/>
      </c>
      <c r="E105" s="10">
        <f>IF(OR(B105="",C105=""),"",IF(OR(WEEKDAY(B105,2)=1,WEEKDAY(B105,2)=5),"D",IF(AND(C105&gt;=TIME(15,30,0),C105&lt;TIME(16,30,0)),"C",IF(AND(AND(WEEKDAY(B105,2)&gt;=2,WEEKDAY(B105,2)&lt;=4),C105&gt;=TIME(16,35,0),C105&lt;TIME(17,0,0)),"A1",IF(AND(AND(WEEKDAY(B105,2)&gt;=2,WEEKDAY(B105,2)&lt;=4),C105&gt;=TIME(17,0,0),C105&lt;TIME(18,0,0)),"A2",IF(AND(AND(WEEKDAY(B105,2)&gt;=2,WEEKDAY(B105,2)&lt;=4),C105&gt;=TIME(18,0,0),C105&lt;TIME(19,0,0)),"A3",IF(AND(AND(WEEKDAY(B105,2)&gt;=2,WEEKDAY(B105,2)&lt;=4),C105&gt;=TIME(22,0,0),C105&lt;TIME(22,45,0)),"B","Other")))))))</f>
        <v/>
      </c>
      <c r="F105" s="11" t="n"/>
      <c r="G105" s="11" t="n"/>
      <c r="H105" s="11" t="n"/>
      <c r="I105" s="11" t="n"/>
      <c r="J105" s="12" t="n"/>
      <c r="K105" s="12" t="n"/>
      <c r="L105" s="12" t="n"/>
      <c r="M105" s="12" t="n"/>
      <c r="N105" s="11" t="n"/>
      <c r="O105" s="11" t="n"/>
      <c r="P105" s="13">
        <f>IF(N105="","",IF(N105="SL",-1,K105/J105))</f>
        <v/>
      </c>
      <c r="Q105" s="13">
        <f>IF(N105="","",IF(OR(N105="SL",N105="TP0 only"),-1,L105/J105))</f>
        <v/>
      </c>
      <c r="R105" s="13">
        <f>IF(N105="","",IF(N105="TP2",M105/J105,-1))</f>
        <v/>
      </c>
      <c r="S105" s="13">
        <f>IF(N105="","",IF(N105="SL",-1,IF(N105="TP0 only",0.5*K105/J105,0.5*(K105+L105)/J105)))</f>
        <v/>
      </c>
      <c r="T105" s="13">
        <f>IF(N105="","",IF(N105="SL",-1,IF(N105="TP0 only",0.5*K105/J105-0.5,0.5*(K105+L105)/J105)))</f>
        <v/>
      </c>
      <c r="U105" s="14">
        <f>IF(P105="","",P105*Config!$B$6)</f>
        <v/>
      </c>
      <c r="V105" s="14">
        <f>IF(Q105="","",Q105*Config!$B$6)</f>
        <v/>
      </c>
      <c r="W105" s="14">
        <f>IF(R105="","",R105*Config!$B$6)</f>
        <v/>
      </c>
      <c r="X105" s="14">
        <f>IF(S105="","",S105*Config!$B$6)</f>
        <v/>
      </c>
      <c r="Y105" s="14">
        <f>IF(T105="","",T105*Config!$B$6)</f>
        <v/>
      </c>
      <c r="Z105" s="14">
        <f>IF(U105="","",Config!$B$4 + SUM($U$2:U105))</f>
        <v/>
      </c>
      <c r="AA105" s="14">
        <f>IF(V105="","",Config!$B$4 + SUM($V$2:V105))</f>
        <v/>
      </c>
      <c r="AB105" s="14">
        <f>IF(W105="","",Config!$B$4 + SUM($W$2:W105))</f>
        <v/>
      </c>
      <c r="AC105" s="14">
        <f>IF(X105="","",Config!$B$4 + SUM($X$2:X105))</f>
        <v/>
      </c>
      <c r="AD105" s="14">
        <f>IF(Y105="","",Config!$B$4 + SUM($Y$2:Y105))</f>
        <v/>
      </c>
      <c r="AE105" s="15">
        <f>IF(P105="","",IF(P105&gt;0,1,0))</f>
        <v/>
      </c>
      <c r="AF105" s="15">
        <f>IF(Q105="","",IF(Q105&gt;0,1,0))</f>
        <v/>
      </c>
      <c r="AG105" s="15">
        <f>IF(R105="","",IF(R105&gt;0,1,0))</f>
        <v/>
      </c>
      <c r="AH105" s="15">
        <f>IF(S105="","",IF(S105&gt;0,1,0))</f>
        <v/>
      </c>
      <c r="AI105" s="15">
        <f>IF(T105="","",IF(T105&gt;0,1,0))</f>
        <v/>
      </c>
      <c r="AJ105" s="16">
        <f>IF(Z105="","",IF(AJ104="",Z105,MAX(AJ104,Z105)))</f>
        <v/>
      </c>
      <c r="AK105" s="16">
        <f>IF(AA105="","",IF(AK104="",AA105,MAX(AK104,AA105)))</f>
        <v/>
      </c>
      <c r="AL105" s="16">
        <f>IF(AB105="","",IF(AL104="",AB105,MAX(AL104,AB105)))</f>
        <v/>
      </c>
      <c r="AM105" s="16">
        <f>IF(AC105="","",IF(AM104="",AC105,MAX(AM104,AC105)))</f>
        <v/>
      </c>
      <c r="AN105" s="16">
        <f>IF(AD105="","",IF(AN104="",AD105,MAX(AN104,AD105)))</f>
        <v/>
      </c>
      <c r="AO105" s="16">
        <f>IF(Z105="","",AJ105-Z105)</f>
        <v/>
      </c>
      <c r="AP105" s="16">
        <f>IF(AA105="","",AK105-AA105)</f>
        <v/>
      </c>
      <c r="AQ105" s="16">
        <f>IF(AB105="","",AL105-AB105)</f>
        <v/>
      </c>
      <c r="AR105" s="16">
        <f>IF(AC105="","",AM105-AC105)</f>
        <v/>
      </c>
      <c r="AS105" s="16">
        <f>IF(AD105="","",AN105-AD105)</f>
        <v/>
      </c>
    </row>
    <row r="106">
      <c r="A106">
        <f>ROW()-1</f>
        <v/>
      </c>
      <c r="B106" s="8" t="n"/>
      <c r="C106" s="11" t="n"/>
      <c r="D106" s="10">
        <f>IF(B106="","",CHOOSE(WEEKDAY(B106,2),"Lu","Ma","Mi","Jo","Vi","Sa","Du"))</f>
        <v/>
      </c>
      <c r="E106" s="10">
        <f>IF(OR(B106="",C106=""),"",IF(OR(WEEKDAY(B106,2)=1,WEEKDAY(B106,2)=5),"D",IF(AND(C106&gt;=TIME(15,30,0),C106&lt;TIME(16,30,0)),"C",IF(AND(AND(WEEKDAY(B106,2)&gt;=2,WEEKDAY(B106,2)&lt;=4),C106&gt;=TIME(16,35,0),C106&lt;TIME(17,0,0)),"A1",IF(AND(AND(WEEKDAY(B106,2)&gt;=2,WEEKDAY(B106,2)&lt;=4),C106&gt;=TIME(17,0,0),C106&lt;TIME(18,0,0)),"A2",IF(AND(AND(WEEKDAY(B106,2)&gt;=2,WEEKDAY(B106,2)&lt;=4),C106&gt;=TIME(18,0,0),C106&lt;TIME(19,0,0)),"A3",IF(AND(AND(WEEKDAY(B106,2)&gt;=2,WEEKDAY(B106,2)&lt;=4),C106&gt;=TIME(22,0,0),C106&lt;TIME(22,45,0)),"B","Other")))))))</f>
        <v/>
      </c>
      <c r="F106" s="11" t="n"/>
      <c r="G106" s="11" t="n"/>
      <c r="H106" s="11" t="n"/>
      <c r="I106" s="11" t="n"/>
      <c r="J106" s="12" t="n"/>
      <c r="K106" s="12" t="n"/>
      <c r="L106" s="12" t="n"/>
      <c r="M106" s="12" t="n"/>
      <c r="N106" s="11" t="n"/>
      <c r="O106" s="11" t="n"/>
      <c r="P106" s="13">
        <f>IF(N106="","",IF(N106="SL",-1,K106/J106))</f>
        <v/>
      </c>
      <c r="Q106" s="13">
        <f>IF(N106="","",IF(OR(N106="SL",N106="TP0 only"),-1,L106/J106))</f>
        <v/>
      </c>
      <c r="R106" s="13">
        <f>IF(N106="","",IF(N106="TP2",M106/J106,-1))</f>
        <v/>
      </c>
      <c r="S106" s="13">
        <f>IF(N106="","",IF(N106="SL",-1,IF(N106="TP0 only",0.5*K106/J106,0.5*(K106+L106)/J106)))</f>
        <v/>
      </c>
      <c r="T106" s="13">
        <f>IF(N106="","",IF(N106="SL",-1,IF(N106="TP0 only",0.5*K106/J106-0.5,0.5*(K106+L106)/J106)))</f>
        <v/>
      </c>
      <c r="U106" s="14">
        <f>IF(P106="","",P106*Config!$B$6)</f>
        <v/>
      </c>
      <c r="V106" s="14">
        <f>IF(Q106="","",Q106*Config!$B$6)</f>
        <v/>
      </c>
      <c r="W106" s="14">
        <f>IF(R106="","",R106*Config!$B$6)</f>
        <v/>
      </c>
      <c r="X106" s="14">
        <f>IF(S106="","",S106*Config!$B$6)</f>
        <v/>
      </c>
      <c r="Y106" s="14">
        <f>IF(T106="","",T106*Config!$B$6)</f>
        <v/>
      </c>
      <c r="Z106" s="14">
        <f>IF(U106="","",Config!$B$4 + SUM($U$2:U106))</f>
        <v/>
      </c>
      <c r="AA106" s="14">
        <f>IF(V106="","",Config!$B$4 + SUM($V$2:V106))</f>
        <v/>
      </c>
      <c r="AB106" s="14">
        <f>IF(W106="","",Config!$B$4 + SUM($W$2:W106))</f>
        <v/>
      </c>
      <c r="AC106" s="14">
        <f>IF(X106="","",Config!$B$4 + SUM($X$2:X106))</f>
        <v/>
      </c>
      <c r="AD106" s="14">
        <f>IF(Y106="","",Config!$B$4 + SUM($Y$2:Y106))</f>
        <v/>
      </c>
      <c r="AE106" s="15">
        <f>IF(P106="","",IF(P106&gt;0,1,0))</f>
        <v/>
      </c>
      <c r="AF106" s="15">
        <f>IF(Q106="","",IF(Q106&gt;0,1,0))</f>
        <v/>
      </c>
      <c r="AG106" s="15">
        <f>IF(R106="","",IF(R106&gt;0,1,0))</f>
        <v/>
      </c>
      <c r="AH106" s="15">
        <f>IF(S106="","",IF(S106&gt;0,1,0))</f>
        <v/>
      </c>
      <c r="AI106" s="15">
        <f>IF(T106="","",IF(T106&gt;0,1,0))</f>
        <v/>
      </c>
      <c r="AJ106" s="16">
        <f>IF(Z106="","",IF(AJ105="",Z106,MAX(AJ105,Z106)))</f>
        <v/>
      </c>
      <c r="AK106" s="16">
        <f>IF(AA106="","",IF(AK105="",AA106,MAX(AK105,AA106)))</f>
        <v/>
      </c>
      <c r="AL106" s="16">
        <f>IF(AB106="","",IF(AL105="",AB106,MAX(AL105,AB106)))</f>
        <v/>
      </c>
      <c r="AM106" s="16">
        <f>IF(AC106="","",IF(AM105="",AC106,MAX(AM105,AC106)))</f>
        <v/>
      </c>
      <c r="AN106" s="16">
        <f>IF(AD106="","",IF(AN105="",AD106,MAX(AN105,AD106)))</f>
        <v/>
      </c>
      <c r="AO106" s="16">
        <f>IF(Z106="","",AJ106-Z106)</f>
        <v/>
      </c>
      <c r="AP106" s="16">
        <f>IF(AA106="","",AK106-AA106)</f>
        <v/>
      </c>
      <c r="AQ106" s="16">
        <f>IF(AB106="","",AL106-AB106)</f>
        <v/>
      </c>
      <c r="AR106" s="16">
        <f>IF(AC106="","",AM106-AC106)</f>
        <v/>
      </c>
      <c r="AS106" s="16">
        <f>IF(AD106="","",AN106-AD106)</f>
        <v/>
      </c>
    </row>
    <row r="107">
      <c r="A107">
        <f>ROW()-1</f>
        <v/>
      </c>
      <c r="B107" s="8" t="n"/>
      <c r="C107" s="11" t="n"/>
      <c r="D107" s="10">
        <f>IF(B107="","",CHOOSE(WEEKDAY(B107,2),"Lu","Ma","Mi","Jo","Vi","Sa","Du"))</f>
        <v/>
      </c>
      <c r="E107" s="10">
        <f>IF(OR(B107="",C107=""),"",IF(OR(WEEKDAY(B107,2)=1,WEEKDAY(B107,2)=5),"D",IF(AND(C107&gt;=TIME(15,30,0),C107&lt;TIME(16,30,0)),"C",IF(AND(AND(WEEKDAY(B107,2)&gt;=2,WEEKDAY(B107,2)&lt;=4),C107&gt;=TIME(16,35,0),C107&lt;TIME(17,0,0)),"A1",IF(AND(AND(WEEKDAY(B107,2)&gt;=2,WEEKDAY(B107,2)&lt;=4),C107&gt;=TIME(17,0,0),C107&lt;TIME(18,0,0)),"A2",IF(AND(AND(WEEKDAY(B107,2)&gt;=2,WEEKDAY(B107,2)&lt;=4),C107&gt;=TIME(18,0,0),C107&lt;TIME(19,0,0)),"A3",IF(AND(AND(WEEKDAY(B107,2)&gt;=2,WEEKDAY(B107,2)&lt;=4),C107&gt;=TIME(22,0,0),C107&lt;TIME(22,45,0)),"B","Other")))))))</f>
        <v/>
      </c>
      <c r="F107" s="11" t="n"/>
      <c r="G107" s="11" t="n"/>
      <c r="H107" s="11" t="n"/>
      <c r="I107" s="11" t="n"/>
      <c r="J107" s="12" t="n"/>
      <c r="K107" s="12" t="n"/>
      <c r="L107" s="12" t="n"/>
      <c r="M107" s="12" t="n"/>
      <c r="N107" s="11" t="n"/>
      <c r="O107" s="11" t="n"/>
      <c r="P107" s="13">
        <f>IF(N107="","",IF(N107="SL",-1,K107/J107))</f>
        <v/>
      </c>
      <c r="Q107" s="13">
        <f>IF(N107="","",IF(OR(N107="SL",N107="TP0 only"),-1,L107/J107))</f>
        <v/>
      </c>
      <c r="R107" s="13">
        <f>IF(N107="","",IF(N107="TP2",M107/J107,-1))</f>
        <v/>
      </c>
      <c r="S107" s="13">
        <f>IF(N107="","",IF(N107="SL",-1,IF(N107="TP0 only",0.5*K107/J107,0.5*(K107+L107)/J107)))</f>
        <v/>
      </c>
      <c r="T107" s="13">
        <f>IF(N107="","",IF(N107="SL",-1,IF(N107="TP0 only",0.5*K107/J107-0.5,0.5*(K107+L107)/J107)))</f>
        <v/>
      </c>
      <c r="U107" s="14">
        <f>IF(P107="","",P107*Config!$B$6)</f>
        <v/>
      </c>
      <c r="V107" s="14">
        <f>IF(Q107="","",Q107*Config!$B$6)</f>
        <v/>
      </c>
      <c r="W107" s="14">
        <f>IF(R107="","",R107*Config!$B$6)</f>
        <v/>
      </c>
      <c r="X107" s="14">
        <f>IF(S107="","",S107*Config!$B$6)</f>
        <v/>
      </c>
      <c r="Y107" s="14">
        <f>IF(T107="","",T107*Config!$B$6)</f>
        <v/>
      </c>
      <c r="Z107" s="14">
        <f>IF(U107="","",Config!$B$4 + SUM($U$2:U107))</f>
        <v/>
      </c>
      <c r="AA107" s="14">
        <f>IF(V107="","",Config!$B$4 + SUM($V$2:V107))</f>
        <v/>
      </c>
      <c r="AB107" s="14">
        <f>IF(W107="","",Config!$B$4 + SUM($W$2:W107))</f>
        <v/>
      </c>
      <c r="AC107" s="14">
        <f>IF(X107="","",Config!$B$4 + SUM($X$2:X107))</f>
        <v/>
      </c>
      <c r="AD107" s="14">
        <f>IF(Y107="","",Config!$B$4 + SUM($Y$2:Y107))</f>
        <v/>
      </c>
      <c r="AE107" s="15">
        <f>IF(P107="","",IF(P107&gt;0,1,0))</f>
        <v/>
      </c>
      <c r="AF107" s="15">
        <f>IF(Q107="","",IF(Q107&gt;0,1,0))</f>
        <v/>
      </c>
      <c r="AG107" s="15">
        <f>IF(R107="","",IF(R107&gt;0,1,0))</f>
        <v/>
      </c>
      <c r="AH107" s="15">
        <f>IF(S107="","",IF(S107&gt;0,1,0))</f>
        <v/>
      </c>
      <c r="AI107" s="15">
        <f>IF(T107="","",IF(T107&gt;0,1,0))</f>
        <v/>
      </c>
      <c r="AJ107" s="16">
        <f>IF(Z107="","",IF(AJ106="",Z107,MAX(AJ106,Z107)))</f>
        <v/>
      </c>
      <c r="AK107" s="16">
        <f>IF(AA107="","",IF(AK106="",AA107,MAX(AK106,AA107)))</f>
        <v/>
      </c>
      <c r="AL107" s="16">
        <f>IF(AB107="","",IF(AL106="",AB107,MAX(AL106,AB107)))</f>
        <v/>
      </c>
      <c r="AM107" s="16">
        <f>IF(AC107="","",IF(AM106="",AC107,MAX(AM106,AC107)))</f>
        <v/>
      </c>
      <c r="AN107" s="16">
        <f>IF(AD107="","",IF(AN106="",AD107,MAX(AN106,AD107)))</f>
        <v/>
      </c>
      <c r="AO107" s="16">
        <f>IF(Z107="","",AJ107-Z107)</f>
        <v/>
      </c>
      <c r="AP107" s="16">
        <f>IF(AA107="","",AK107-AA107)</f>
        <v/>
      </c>
      <c r="AQ107" s="16">
        <f>IF(AB107="","",AL107-AB107)</f>
        <v/>
      </c>
      <c r="AR107" s="16">
        <f>IF(AC107="","",AM107-AC107)</f>
        <v/>
      </c>
      <c r="AS107" s="16">
        <f>IF(AD107="","",AN107-AD107)</f>
        <v/>
      </c>
    </row>
    <row r="108">
      <c r="A108">
        <f>ROW()-1</f>
        <v/>
      </c>
      <c r="B108" s="8" t="n"/>
      <c r="C108" s="11" t="n"/>
      <c r="D108" s="10">
        <f>IF(B108="","",CHOOSE(WEEKDAY(B108,2),"Lu","Ma","Mi","Jo","Vi","Sa","Du"))</f>
        <v/>
      </c>
      <c r="E108" s="10">
        <f>IF(OR(B108="",C108=""),"",IF(OR(WEEKDAY(B108,2)=1,WEEKDAY(B108,2)=5),"D",IF(AND(C108&gt;=TIME(15,30,0),C108&lt;TIME(16,30,0)),"C",IF(AND(AND(WEEKDAY(B108,2)&gt;=2,WEEKDAY(B108,2)&lt;=4),C108&gt;=TIME(16,35,0),C108&lt;TIME(17,0,0)),"A1",IF(AND(AND(WEEKDAY(B108,2)&gt;=2,WEEKDAY(B108,2)&lt;=4),C108&gt;=TIME(17,0,0),C108&lt;TIME(18,0,0)),"A2",IF(AND(AND(WEEKDAY(B108,2)&gt;=2,WEEKDAY(B108,2)&lt;=4),C108&gt;=TIME(18,0,0),C108&lt;TIME(19,0,0)),"A3",IF(AND(AND(WEEKDAY(B108,2)&gt;=2,WEEKDAY(B108,2)&lt;=4),C108&gt;=TIME(22,0,0),C108&lt;TIME(22,45,0)),"B","Other")))))))</f>
        <v/>
      </c>
      <c r="F108" s="11" t="n"/>
      <c r="G108" s="11" t="n"/>
      <c r="H108" s="11" t="n"/>
      <c r="I108" s="11" t="n"/>
      <c r="J108" s="12" t="n"/>
      <c r="K108" s="12" t="n"/>
      <c r="L108" s="12" t="n"/>
      <c r="M108" s="12" t="n"/>
      <c r="N108" s="11" t="n"/>
      <c r="O108" s="11" t="n"/>
      <c r="P108" s="13">
        <f>IF(N108="","",IF(N108="SL",-1,K108/J108))</f>
        <v/>
      </c>
      <c r="Q108" s="13">
        <f>IF(N108="","",IF(OR(N108="SL",N108="TP0 only"),-1,L108/J108))</f>
        <v/>
      </c>
      <c r="R108" s="13">
        <f>IF(N108="","",IF(N108="TP2",M108/J108,-1))</f>
        <v/>
      </c>
      <c r="S108" s="13">
        <f>IF(N108="","",IF(N108="SL",-1,IF(N108="TP0 only",0.5*K108/J108,0.5*(K108+L108)/J108)))</f>
        <v/>
      </c>
      <c r="T108" s="13">
        <f>IF(N108="","",IF(N108="SL",-1,IF(N108="TP0 only",0.5*K108/J108-0.5,0.5*(K108+L108)/J108)))</f>
        <v/>
      </c>
      <c r="U108" s="14">
        <f>IF(P108="","",P108*Config!$B$6)</f>
        <v/>
      </c>
      <c r="V108" s="14">
        <f>IF(Q108="","",Q108*Config!$B$6)</f>
        <v/>
      </c>
      <c r="W108" s="14">
        <f>IF(R108="","",R108*Config!$B$6)</f>
        <v/>
      </c>
      <c r="X108" s="14">
        <f>IF(S108="","",S108*Config!$B$6)</f>
        <v/>
      </c>
      <c r="Y108" s="14">
        <f>IF(T108="","",T108*Config!$B$6)</f>
        <v/>
      </c>
      <c r="Z108" s="14">
        <f>IF(U108="","",Config!$B$4 + SUM($U$2:U108))</f>
        <v/>
      </c>
      <c r="AA108" s="14">
        <f>IF(V108="","",Config!$B$4 + SUM($V$2:V108))</f>
        <v/>
      </c>
      <c r="AB108" s="14">
        <f>IF(W108="","",Config!$B$4 + SUM($W$2:W108))</f>
        <v/>
      </c>
      <c r="AC108" s="14">
        <f>IF(X108="","",Config!$B$4 + SUM($X$2:X108))</f>
        <v/>
      </c>
      <c r="AD108" s="14">
        <f>IF(Y108="","",Config!$B$4 + SUM($Y$2:Y108))</f>
        <v/>
      </c>
      <c r="AE108" s="15">
        <f>IF(P108="","",IF(P108&gt;0,1,0))</f>
        <v/>
      </c>
      <c r="AF108" s="15">
        <f>IF(Q108="","",IF(Q108&gt;0,1,0))</f>
        <v/>
      </c>
      <c r="AG108" s="15">
        <f>IF(R108="","",IF(R108&gt;0,1,0))</f>
        <v/>
      </c>
      <c r="AH108" s="15">
        <f>IF(S108="","",IF(S108&gt;0,1,0))</f>
        <v/>
      </c>
      <c r="AI108" s="15">
        <f>IF(T108="","",IF(T108&gt;0,1,0))</f>
        <v/>
      </c>
      <c r="AJ108" s="16">
        <f>IF(Z108="","",IF(AJ107="",Z108,MAX(AJ107,Z108)))</f>
        <v/>
      </c>
      <c r="AK108" s="16">
        <f>IF(AA108="","",IF(AK107="",AA108,MAX(AK107,AA108)))</f>
        <v/>
      </c>
      <c r="AL108" s="16">
        <f>IF(AB108="","",IF(AL107="",AB108,MAX(AL107,AB108)))</f>
        <v/>
      </c>
      <c r="AM108" s="16">
        <f>IF(AC108="","",IF(AM107="",AC108,MAX(AM107,AC108)))</f>
        <v/>
      </c>
      <c r="AN108" s="16">
        <f>IF(AD108="","",IF(AN107="",AD108,MAX(AN107,AD108)))</f>
        <v/>
      </c>
      <c r="AO108" s="16">
        <f>IF(Z108="","",AJ108-Z108)</f>
        <v/>
      </c>
      <c r="AP108" s="16">
        <f>IF(AA108="","",AK108-AA108)</f>
        <v/>
      </c>
      <c r="AQ108" s="16">
        <f>IF(AB108="","",AL108-AB108)</f>
        <v/>
      </c>
      <c r="AR108" s="16">
        <f>IF(AC108="","",AM108-AC108)</f>
        <v/>
      </c>
      <c r="AS108" s="16">
        <f>IF(AD108="","",AN108-AD108)</f>
        <v/>
      </c>
    </row>
    <row r="109">
      <c r="A109">
        <f>ROW()-1</f>
        <v/>
      </c>
      <c r="B109" s="8" t="n"/>
      <c r="C109" s="11" t="n"/>
      <c r="D109" s="10">
        <f>IF(B109="","",CHOOSE(WEEKDAY(B109,2),"Lu","Ma","Mi","Jo","Vi","Sa","Du"))</f>
        <v/>
      </c>
      <c r="E109" s="10">
        <f>IF(OR(B109="",C109=""),"",IF(OR(WEEKDAY(B109,2)=1,WEEKDAY(B109,2)=5),"D",IF(AND(C109&gt;=TIME(15,30,0),C109&lt;TIME(16,30,0)),"C",IF(AND(AND(WEEKDAY(B109,2)&gt;=2,WEEKDAY(B109,2)&lt;=4),C109&gt;=TIME(16,35,0),C109&lt;TIME(17,0,0)),"A1",IF(AND(AND(WEEKDAY(B109,2)&gt;=2,WEEKDAY(B109,2)&lt;=4),C109&gt;=TIME(17,0,0),C109&lt;TIME(18,0,0)),"A2",IF(AND(AND(WEEKDAY(B109,2)&gt;=2,WEEKDAY(B109,2)&lt;=4),C109&gt;=TIME(18,0,0),C109&lt;TIME(19,0,0)),"A3",IF(AND(AND(WEEKDAY(B109,2)&gt;=2,WEEKDAY(B109,2)&lt;=4),C109&gt;=TIME(22,0,0),C109&lt;TIME(22,45,0)),"B","Other")))))))</f>
        <v/>
      </c>
      <c r="F109" s="11" t="n"/>
      <c r="G109" s="11" t="n"/>
      <c r="H109" s="11" t="n"/>
      <c r="I109" s="11" t="n"/>
      <c r="J109" s="12" t="n"/>
      <c r="K109" s="12" t="n"/>
      <c r="L109" s="12" t="n"/>
      <c r="M109" s="12" t="n"/>
      <c r="N109" s="11" t="n"/>
      <c r="O109" s="11" t="n"/>
      <c r="P109" s="13">
        <f>IF(N109="","",IF(N109="SL",-1,K109/J109))</f>
        <v/>
      </c>
      <c r="Q109" s="13">
        <f>IF(N109="","",IF(OR(N109="SL",N109="TP0 only"),-1,L109/J109))</f>
        <v/>
      </c>
      <c r="R109" s="13">
        <f>IF(N109="","",IF(N109="TP2",M109/J109,-1))</f>
        <v/>
      </c>
      <c r="S109" s="13">
        <f>IF(N109="","",IF(N109="SL",-1,IF(N109="TP0 only",0.5*K109/J109,0.5*(K109+L109)/J109)))</f>
        <v/>
      </c>
      <c r="T109" s="13">
        <f>IF(N109="","",IF(N109="SL",-1,IF(N109="TP0 only",0.5*K109/J109-0.5,0.5*(K109+L109)/J109)))</f>
        <v/>
      </c>
      <c r="U109" s="14">
        <f>IF(P109="","",P109*Config!$B$6)</f>
        <v/>
      </c>
      <c r="V109" s="14">
        <f>IF(Q109="","",Q109*Config!$B$6)</f>
        <v/>
      </c>
      <c r="W109" s="14">
        <f>IF(R109="","",R109*Config!$B$6)</f>
        <v/>
      </c>
      <c r="X109" s="14">
        <f>IF(S109="","",S109*Config!$B$6)</f>
        <v/>
      </c>
      <c r="Y109" s="14">
        <f>IF(T109="","",T109*Config!$B$6)</f>
        <v/>
      </c>
      <c r="Z109" s="14">
        <f>IF(U109="","",Config!$B$4 + SUM($U$2:U109))</f>
        <v/>
      </c>
      <c r="AA109" s="14">
        <f>IF(V109="","",Config!$B$4 + SUM($V$2:V109))</f>
        <v/>
      </c>
      <c r="AB109" s="14">
        <f>IF(W109="","",Config!$B$4 + SUM($W$2:W109))</f>
        <v/>
      </c>
      <c r="AC109" s="14">
        <f>IF(X109="","",Config!$B$4 + SUM($X$2:X109))</f>
        <v/>
      </c>
      <c r="AD109" s="14">
        <f>IF(Y109="","",Config!$B$4 + SUM($Y$2:Y109))</f>
        <v/>
      </c>
      <c r="AE109" s="15">
        <f>IF(P109="","",IF(P109&gt;0,1,0))</f>
        <v/>
      </c>
      <c r="AF109" s="15">
        <f>IF(Q109="","",IF(Q109&gt;0,1,0))</f>
        <v/>
      </c>
      <c r="AG109" s="15">
        <f>IF(R109="","",IF(R109&gt;0,1,0))</f>
        <v/>
      </c>
      <c r="AH109" s="15">
        <f>IF(S109="","",IF(S109&gt;0,1,0))</f>
        <v/>
      </c>
      <c r="AI109" s="15">
        <f>IF(T109="","",IF(T109&gt;0,1,0))</f>
        <v/>
      </c>
      <c r="AJ109" s="16">
        <f>IF(Z109="","",IF(AJ108="",Z109,MAX(AJ108,Z109)))</f>
        <v/>
      </c>
      <c r="AK109" s="16">
        <f>IF(AA109="","",IF(AK108="",AA109,MAX(AK108,AA109)))</f>
        <v/>
      </c>
      <c r="AL109" s="16">
        <f>IF(AB109="","",IF(AL108="",AB109,MAX(AL108,AB109)))</f>
        <v/>
      </c>
      <c r="AM109" s="16">
        <f>IF(AC109="","",IF(AM108="",AC109,MAX(AM108,AC109)))</f>
        <v/>
      </c>
      <c r="AN109" s="16">
        <f>IF(AD109="","",IF(AN108="",AD109,MAX(AN108,AD109)))</f>
        <v/>
      </c>
      <c r="AO109" s="16">
        <f>IF(Z109="","",AJ109-Z109)</f>
        <v/>
      </c>
      <c r="AP109" s="16">
        <f>IF(AA109="","",AK109-AA109)</f>
        <v/>
      </c>
      <c r="AQ109" s="16">
        <f>IF(AB109="","",AL109-AB109)</f>
        <v/>
      </c>
      <c r="AR109" s="16">
        <f>IF(AC109="","",AM109-AC109)</f>
        <v/>
      </c>
      <c r="AS109" s="16">
        <f>IF(AD109="","",AN109-AD109)</f>
        <v/>
      </c>
    </row>
    <row r="110">
      <c r="A110">
        <f>ROW()-1</f>
        <v/>
      </c>
      <c r="B110" s="8" t="n"/>
      <c r="C110" s="11" t="n"/>
      <c r="D110" s="10">
        <f>IF(B110="","",CHOOSE(WEEKDAY(B110,2),"Lu","Ma","Mi","Jo","Vi","Sa","Du"))</f>
        <v/>
      </c>
      <c r="E110" s="10">
        <f>IF(OR(B110="",C110=""),"",IF(OR(WEEKDAY(B110,2)=1,WEEKDAY(B110,2)=5),"D",IF(AND(C110&gt;=TIME(15,30,0),C110&lt;TIME(16,30,0)),"C",IF(AND(AND(WEEKDAY(B110,2)&gt;=2,WEEKDAY(B110,2)&lt;=4),C110&gt;=TIME(16,35,0),C110&lt;TIME(17,0,0)),"A1",IF(AND(AND(WEEKDAY(B110,2)&gt;=2,WEEKDAY(B110,2)&lt;=4),C110&gt;=TIME(17,0,0),C110&lt;TIME(18,0,0)),"A2",IF(AND(AND(WEEKDAY(B110,2)&gt;=2,WEEKDAY(B110,2)&lt;=4),C110&gt;=TIME(18,0,0),C110&lt;TIME(19,0,0)),"A3",IF(AND(AND(WEEKDAY(B110,2)&gt;=2,WEEKDAY(B110,2)&lt;=4),C110&gt;=TIME(22,0,0),C110&lt;TIME(22,45,0)),"B","Other")))))))</f>
        <v/>
      </c>
      <c r="F110" s="11" t="n"/>
      <c r="G110" s="11" t="n"/>
      <c r="H110" s="11" t="n"/>
      <c r="I110" s="11" t="n"/>
      <c r="J110" s="12" t="n"/>
      <c r="K110" s="12" t="n"/>
      <c r="L110" s="12" t="n"/>
      <c r="M110" s="12" t="n"/>
      <c r="N110" s="11" t="n"/>
      <c r="O110" s="11" t="n"/>
      <c r="P110" s="13">
        <f>IF(N110="","",IF(N110="SL",-1,K110/J110))</f>
        <v/>
      </c>
      <c r="Q110" s="13">
        <f>IF(N110="","",IF(OR(N110="SL",N110="TP0 only"),-1,L110/J110))</f>
        <v/>
      </c>
      <c r="R110" s="13">
        <f>IF(N110="","",IF(N110="TP2",M110/J110,-1))</f>
        <v/>
      </c>
      <c r="S110" s="13">
        <f>IF(N110="","",IF(N110="SL",-1,IF(N110="TP0 only",0.5*K110/J110,0.5*(K110+L110)/J110)))</f>
        <v/>
      </c>
      <c r="T110" s="13">
        <f>IF(N110="","",IF(N110="SL",-1,IF(N110="TP0 only",0.5*K110/J110-0.5,0.5*(K110+L110)/J110)))</f>
        <v/>
      </c>
      <c r="U110" s="14">
        <f>IF(P110="","",P110*Config!$B$6)</f>
        <v/>
      </c>
      <c r="V110" s="14">
        <f>IF(Q110="","",Q110*Config!$B$6)</f>
        <v/>
      </c>
      <c r="W110" s="14">
        <f>IF(R110="","",R110*Config!$B$6)</f>
        <v/>
      </c>
      <c r="X110" s="14">
        <f>IF(S110="","",S110*Config!$B$6)</f>
        <v/>
      </c>
      <c r="Y110" s="14">
        <f>IF(T110="","",T110*Config!$B$6)</f>
        <v/>
      </c>
      <c r="Z110" s="14">
        <f>IF(U110="","",Config!$B$4 + SUM($U$2:U110))</f>
        <v/>
      </c>
      <c r="AA110" s="14">
        <f>IF(V110="","",Config!$B$4 + SUM($V$2:V110))</f>
        <v/>
      </c>
      <c r="AB110" s="14">
        <f>IF(W110="","",Config!$B$4 + SUM($W$2:W110))</f>
        <v/>
      </c>
      <c r="AC110" s="14">
        <f>IF(X110="","",Config!$B$4 + SUM($X$2:X110))</f>
        <v/>
      </c>
      <c r="AD110" s="14">
        <f>IF(Y110="","",Config!$B$4 + SUM($Y$2:Y110))</f>
        <v/>
      </c>
      <c r="AE110" s="15">
        <f>IF(P110="","",IF(P110&gt;0,1,0))</f>
        <v/>
      </c>
      <c r="AF110" s="15">
        <f>IF(Q110="","",IF(Q110&gt;0,1,0))</f>
        <v/>
      </c>
      <c r="AG110" s="15">
        <f>IF(R110="","",IF(R110&gt;0,1,0))</f>
        <v/>
      </c>
      <c r="AH110" s="15">
        <f>IF(S110="","",IF(S110&gt;0,1,0))</f>
        <v/>
      </c>
      <c r="AI110" s="15">
        <f>IF(T110="","",IF(T110&gt;0,1,0))</f>
        <v/>
      </c>
      <c r="AJ110" s="16">
        <f>IF(Z110="","",IF(AJ109="",Z110,MAX(AJ109,Z110)))</f>
        <v/>
      </c>
      <c r="AK110" s="16">
        <f>IF(AA110="","",IF(AK109="",AA110,MAX(AK109,AA110)))</f>
        <v/>
      </c>
      <c r="AL110" s="16">
        <f>IF(AB110="","",IF(AL109="",AB110,MAX(AL109,AB110)))</f>
        <v/>
      </c>
      <c r="AM110" s="16">
        <f>IF(AC110="","",IF(AM109="",AC110,MAX(AM109,AC110)))</f>
        <v/>
      </c>
      <c r="AN110" s="16">
        <f>IF(AD110="","",IF(AN109="",AD110,MAX(AN109,AD110)))</f>
        <v/>
      </c>
      <c r="AO110" s="16">
        <f>IF(Z110="","",AJ110-Z110)</f>
        <v/>
      </c>
      <c r="AP110" s="16">
        <f>IF(AA110="","",AK110-AA110)</f>
        <v/>
      </c>
      <c r="AQ110" s="16">
        <f>IF(AB110="","",AL110-AB110)</f>
        <v/>
      </c>
      <c r="AR110" s="16">
        <f>IF(AC110="","",AM110-AC110)</f>
        <v/>
      </c>
      <c r="AS110" s="16">
        <f>IF(AD110="","",AN110-AD110)</f>
        <v/>
      </c>
    </row>
    <row r="111">
      <c r="A111">
        <f>ROW()-1</f>
        <v/>
      </c>
      <c r="B111" s="8" t="n"/>
      <c r="C111" s="11" t="n"/>
      <c r="D111" s="10">
        <f>IF(B111="","",CHOOSE(WEEKDAY(B111,2),"Lu","Ma","Mi","Jo","Vi","Sa","Du"))</f>
        <v/>
      </c>
      <c r="E111" s="10">
        <f>IF(OR(B111="",C111=""),"",IF(OR(WEEKDAY(B111,2)=1,WEEKDAY(B111,2)=5),"D",IF(AND(C111&gt;=TIME(15,30,0),C111&lt;TIME(16,30,0)),"C",IF(AND(AND(WEEKDAY(B111,2)&gt;=2,WEEKDAY(B111,2)&lt;=4),C111&gt;=TIME(16,35,0),C111&lt;TIME(17,0,0)),"A1",IF(AND(AND(WEEKDAY(B111,2)&gt;=2,WEEKDAY(B111,2)&lt;=4),C111&gt;=TIME(17,0,0),C111&lt;TIME(18,0,0)),"A2",IF(AND(AND(WEEKDAY(B111,2)&gt;=2,WEEKDAY(B111,2)&lt;=4),C111&gt;=TIME(18,0,0),C111&lt;TIME(19,0,0)),"A3",IF(AND(AND(WEEKDAY(B111,2)&gt;=2,WEEKDAY(B111,2)&lt;=4),C111&gt;=TIME(22,0,0),C111&lt;TIME(22,45,0)),"B","Other")))))))</f>
        <v/>
      </c>
      <c r="F111" s="11" t="n"/>
      <c r="G111" s="11" t="n"/>
      <c r="H111" s="11" t="n"/>
      <c r="I111" s="11" t="n"/>
      <c r="J111" s="12" t="n"/>
      <c r="K111" s="12" t="n"/>
      <c r="L111" s="12" t="n"/>
      <c r="M111" s="12" t="n"/>
      <c r="N111" s="11" t="n"/>
      <c r="O111" s="11" t="n"/>
      <c r="P111" s="13">
        <f>IF(N111="","",IF(N111="SL",-1,K111/J111))</f>
        <v/>
      </c>
      <c r="Q111" s="13">
        <f>IF(N111="","",IF(OR(N111="SL",N111="TP0 only"),-1,L111/J111))</f>
        <v/>
      </c>
      <c r="R111" s="13">
        <f>IF(N111="","",IF(N111="TP2",M111/J111,-1))</f>
        <v/>
      </c>
      <c r="S111" s="13">
        <f>IF(N111="","",IF(N111="SL",-1,IF(N111="TP0 only",0.5*K111/J111,0.5*(K111+L111)/J111)))</f>
        <v/>
      </c>
      <c r="T111" s="13">
        <f>IF(N111="","",IF(N111="SL",-1,IF(N111="TP0 only",0.5*K111/J111-0.5,0.5*(K111+L111)/J111)))</f>
        <v/>
      </c>
      <c r="U111" s="14">
        <f>IF(P111="","",P111*Config!$B$6)</f>
        <v/>
      </c>
      <c r="V111" s="14">
        <f>IF(Q111="","",Q111*Config!$B$6)</f>
        <v/>
      </c>
      <c r="W111" s="14">
        <f>IF(R111="","",R111*Config!$B$6)</f>
        <v/>
      </c>
      <c r="X111" s="14">
        <f>IF(S111="","",S111*Config!$B$6)</f>
        <v/>
      </c>
      <c r="Y111" s="14">
        <f>IF(T111="","",T111*Config!$B$6)</f>
        <v/>
      </c>
      <c r="Z111" s="14">
        <f>IF(U111="","",Config!$B$4 + SUM($U$2:U111))</f>
        <v/>
      </c>
      <c r="AA111" s="14">
        <f>IF(V111="","",Config!$B$4 + SUM($V$2:V111))</f>
        <v/>
      </c>
      <c r="AB111" s="14">
        <f>IF(W111="","",Config!$B$4 + SUM($W$2:W111))</f>
        <v/>
      </c>
      <c r="AC111" s="14">
        <f>IF(X111="","",Config!$B$4 + SUM($X$2:X111))</f>
        <v/>
      </c>
      <c r="AD111" s="14">
        <f>IF(Y111="","",Config!$B$4 + SUM($Y$2:Y111))</f>
        <v/>
      </c>
      <c r="AE111" s="15">
        <f>IF(P111="","",IF(P111&gt;0,1,0))</f>
        <v/>
      </c>
      <c r="AF111" s="15">
        <f>IF(Q111="","",IF(Q111&gt;0,1,0))</f>
        <v/>
      </c>
      <c r="AG111" s="15">
        <f>IF(R111="","",IF(R111&gt;0,1,0))</f>
        <v/>
      </c>
      <c r="AH111" s="15">
        <f>IF(S111="","",IF(S111&gt;0,1,0))</f>
        <v/>
      </c>
      <c r="AI111" s="15">
        <f>IF(T111="","",IF(T111&gt;0,1,0))</f>
        <v/>
      </c>
      <c r="AJ111" s="16">
        <f>IF(Z111="","",IF(AJ110="",Z111,MAX(AJ110,Z111)))</f>
        <v/>
      </c>
      <c r="AK111" s="16">
        <f>IF(AA111="","",IF(AK110="",AA111,MAX(AK110,AA111)))</f>
        <v/>
      </c>
      <c r="AL111" s="16">
        <f>IF(AB111="","",IF(AL110="",AB111,MAX(AL110,AB111)))</f>
        <v/>
      </c>
      <c r="AM111" s="16">
        <f>IF(AC111="","",IF(AM110="",AC111,MAX(AM110,AC111)))</f>
        <v/>
      </c>
      <c r="AN111" s="16">
        <f>IF(AD111="","",IF(AN110="",AD111,MAX(AN110,AD111)))</f>
        <v/>
      </c>
      <c r="AO111" s="16">
        <f>IF(Z111="","",AJ111-Z111)</f>
        <v/>
      </c>
      <c r="AP111" s="16">
        <f>IF(AA111="","",AK111-AA111)</f>
        <v/>
      </c>
      <c r="AQ111" s="16">
        <f>IF(AB111="","",AL111-AB111)</f>
        <v/>
      </c>
      <c r="AR111" s="16">
        <f>IF(AC111="","",AM111-AC111)</f>
        <v/>
      </c>
      <c r="AS111" s="16">
        <f>IF(AD111="","",AN111-AD111)</f>
        <v/>
      </c>
    </row>
    <row r="112">
      <c r="A112">
        <f>ROW()-1</f>
        <v/>
      </c>
      <c r="B112" s="8" t="n"/>
      <c r="C112" s="11" t="n"/>
      <c r="D112" s="10">
        <f>IF(B112="","",CHOOSE(WEEKDAY(B112,2),"Lu","Ma","Mi","Jo","Vi","Sa","Du"))</f>
        <v/>
      </c>
      <c r="E112" s="10">
        <f>IF(OR(B112="",C112=""),"",IF(OR(WEEKDAY(B112,2)=1,WEEKDAY(B112,2)=5),"D",IF(AND(C112&gt;=TIME(15,30,0),C112&lt;TIME(16,30,0)),"C",IF(AND(AND(WEEKDAY(B112,2)&gt;=2,WEEKDAY(B112,2)&lt;=4),C112&gt;=TIME(16,35,0),C112&lt;TIME(17,0,0)),"A1",IF(AND(AND(WEEKDAY(B112,2)&gt;=2,WEEKDAY(B112,2)&lt;=4),C112&gt;=TIME(17,0,0),C112&lt;TIME(18,0,0)),"A2",IF(AND(AND(WEEKDAY(B112,2)&gt;=2,WEEKDAY(B112,2)&lt;=4),C112&gt;=TIME(18,0,0),C112&lt;TIME(19,0,0)),"A3",IF(AND(AND(WEEKDAY(B112,2)&gt;=2,WEEKDAY(B112,2)&lt;=4),C112&gt;=TIME(22,0,0),C112&lt;TIME(22,45,0)),"B","Other")))))))</f>
        <v/>
      </c>
      <c r="F112" s="11" t="n"/>
      <c r="G112" s="11" t="n"/>
      <c r="H112" s="11" t="n"/>
      <c r="I112" s="11" t="n"/>
      <c r="J112" s="12" t="n"/>
      <c r="K112" s="12" t="n"/>
      <c r="L112" s="12" t="n"/>
      <c r="M112" s="12" t="n"/>
      <c r="N112" s="11" t="n"/>
      <c r="O112" s="11" t="n"/>
      <c r="P112" s="13">
        <f>IF(N112="","",IF(N112="SL",-1,K112/J112))</f>
        <v/>
      </c>
      <c r="Q112" s="13">
        <f>IF(N112="","",IF(OR(N112="SL",N112="TP0 only"),-1,L112/J112))</f>
        <v/>
      </c>
      <c r="R112" s="13">
        <f>IF(N112="","",IF(N112="TP2",M112/J112,-1))</f>
        <v/>
      </c>
      <c r="S112" s="13">
        <f>IF(N112="","",IF(N112="SL",-1,IF(N112="TP0 only",0.5*K112/J112,0.5*(K112+L112)/J112)))</f>
        <v/>
      </c>
      <c r="T112" s="13">
        <f>IF(N112="","",IF(N112="SL",-1,IF(N112="TP0 only",0.5*K112/J112-0.5,0.5*(K112+L112)/J112)))</f>
        <v/>
      </c>
      <c r="U112" s="14">
        <f>IF(P112="","",P112*Config!$B$6)</f>
        <v/>
      </c>
      <c r="V112" s="14">
        <f>IF(Q112="","",Q112*Config!$B$6)</f>
        <v/>
      </c>
      <c r="W112" s="14">
        <f>IF(R112="","",R112*Config!$B$6)</f>
        <v/>
      </c>
      <c r="X112" s="14">
        <f>IF(S112="","",S112*Config!$B$6)</f>
        <v/>
      </c>
      <c r="Y112" s="14">
        <f>IF(T112="","",T112*Config!$B$6)</f>
        <v/>
      </c>
      <c r="Z112" s="14">
        <f>IF(U112="","",Config!$B$4 + SUM($U$2:U112))</f>
        <v/>
      </c>
      <c r="AA112" s="14">
        <f>IF(V112="","",Config!$B$4 + SUM($V$2:V112))</f>
        <v/>
      </c>
      <c r="AB112" s="14">
        <f>IF(W112="","",Config!$B$4 + SUM($W$2:W112))</f>
        <v/>
      </c>
      <c r="AC112" s="14">
        <f>IF(X112="","",Config!$B$4 + SUM($X$2:X112))</f>
        <v/>
      </c>
      <c r="AD112" s="14">
        <f>IF(Y112="","",Config!$B$4 + SUM($Y$2:Y112))</f>
        <v/>
      </c>
      <c r="AE112" s="15">
        <f>IF(P112="","",IF(P112&gt;0,1,0))</f>
        <v/>
      </c>
      <c r="AF112" s="15">
        <f>IF(Q112="","",IF(Q112&gt;0,1,0))</f>
        <v/>
      </c>
      <c r="AG112" s="15">
        <f>IF(R112="","",IF(R112&gt;0,1,0))</f>
        <v/>
      </c>
      <c r="AH112" s="15">
        <f>IF(S112="","",IF(S112&gt;0,1,0))</f>
        <v/>
      </c>
      <c r="AI112" s="15">
        <f>IF(T112="","",IF(T112&gt;0,1,0))</f>
        <v/>
      </c>
      <c r="AJ112" s="16">
        <f>IF(Z112="","",IF(AJ111="",Z112,MAX(AJ111,Z112)))</f>
        <v/>
      </c>
      <c r="AK112" s="16">
        <f>IF(AA112="","",IF(AK111="",AA112,MAX(AK111,AA112)))</f>
        <v/>
      </c>
      <c r="AL112" s="16">
        <f>IF(AB112="","",IF(AL111="",AB112,MAX(AL111,AB112)))</f>
        <v/>
      </c>
      <c r="AM112" s="16">
        <f>IF(AC112="","",IF(AM111="",AC112,MAX(AM111,AC112)))</f>
        <v/>
      </c>
      <c r="AN112" s="16">
        <f>IF(AD112="","",IF(AN111="",AD112,MAX(AN111,AD112)))</f>
        <v/>
      </c>
      <c r="AO112" s="16">
        <f>IF(Z112="","",AJ112-Z112)</f>
        <v/>
      </c>
      <c r="AP112" s="16">
        <f>IF(AA112="","",AK112-AA112)</f>
        <v/>
      </c>
      <c r="AQ112" s="16">
        <f>IF(AB112="","",AL112-AB112)</f>
        <v/>
      </c>
      <c r="AR112" s="16">
        <f>IF(AC112="","",AM112-AC112)</f>
        <v/>
      </c>
      <c r="AS112" s="16">
        <f>IF(AD112="","",AN112-AD112)</f>
        <v/>
      </c>
    </row>
    <row r="113">
      <c r="A113">
        <f>ROW()-1</f>
        <v/>
      </c>
      <c r="B113" s="8" t="n"/>
      <c r="C113" s="11" t="n"/>
      <c r="D113" s="10">
        <f>IF(B113="","",CHOOSE(WEEKDAY(B113,2),"Lu","Ma","Mi","Jo","Vi","Sa","Du"))</f>
        <v/>
      </c>
      <c r="E113" s="10">
        <f>IF(OR(B113="",C113=""),"",IF(OR(WEEKDAY(B113,2)=1,WEEKDAY(B113,2)=5),"D",IF(AND(C113&gt;=TIME(15,30,0),C113&lt;TIME(16,30,0)),"C",IF(AND(AND(WEEKDAY(B113,2)&gt;=2,WEEKDAY(B113,2)&lt;=4),C113&gt;=TIME(16,35,0),C113&lt;TIME(17,0,0)),"A1",IF(AND(AND(WEEKDAY(B113,2)&gt;=2,WEEKDAY(B113,2)&lt;=4),C113&gt;=TIME(17,0,0),C113&lt;TIME(18,0,0)),"A2",IF(AND(AND(WEEKDAY(B113,2)&gt;=2,WEEKDAY(B113,2)&lt;=4),C113&gt;=TIME(18,0,0),C113&lt;TIME(19,0,0)),"A3",IF(AND(AND(WEEKDAY(B113,2)&gt;=2,WEEKDAY(B113,2)&lt;=4),C113&gt;=TIME(22,0,0),C113&lt;TIME(22,45,0)),"B","Other")))))))</f>
        <v/>
      </c>
      <c r="F113" s="11" t="n"/>
      <c r="G113" s="11" t="n"/>
      <c r="H113" s="11" t="n"/>
      <c r="I113" s="11" t="n"/>
      <c r="J113" s="12" t="n"/>
      <c r="K113" s="12" t="n"/>
      <c r="L113" s="12" t="n"/>
      <c r="M113" s="12" t="n"/>
      <c r="N113" s="11" t="n"/>
      <c r="O113" s="11" t="n"/>
      <c r="P113" s="13">
        <f>IF(N113="","",IF(N113="SL",-1,K113/J113))</f>
        <v/>
      </c>
      <c r="Q113" s="13">
        <f>IF(N113="","",IF(OR(N113="SL",N113="TP0 only"),-1,L113/J113))</f>
        <v/>
      </c>
      <c r="R113" s="13">
        <f>IF(N113="","",IF(N113="TP2",M113/J113,-1))</f>
        <v/>
      </c>
      <c r="S113" s="13">
        <f>IF(N113="","",IF(N113="SL",-1,IF(N113="TP0 only",0.5*K113/J113,0.5*(K113+L113)/J113)))</f>
        <v/>
      </c>
      <c r="T113" s="13">
        <f>IF(N113="","",IF(N113="SL",-1,IF(N113="TP0 only",0.5*K113/J113-0.5,0.5*(K113+L113)/J113)))</f>
        <v/>
      </c>
      <c r="U113" s="14">
        <f>IF(P113="","",P113*Config!$B$6)</f>
        <v/>
      </c>
      <c r="V113" s="14">
        <f>IF(Q113="","",Q113*Config!$B$6)</f>
        <v/>
      </c>
      <c r="W113" s="14">
        <f>IF(R113="","",R113*Config!$B$6)</f>
        <v/>
      </c>
      <c r="X113" s="14">
        <f>IF(S113="","",S113*Config!$B$6)</f>
        <v/>
      </c>
      <c r="Y113" s="14">
        <f>IF(T113="","",T113*Config!$B$6)</f>
        <v/>
      </c>
      <c r="Z113" s="14">
        <f>IF(U113="","",Config!$B$4 + SUM($U$2:U113))</f>
        <v/>
      </c>
      <c r="AA113" s="14">
        <f>IF(V113="","",Config!$B$4 + SUM($V$2:V113))</f>
        <v/>
      </c>
      <c r="AB113" s="14">
        <f>IF(W113="","",Config!$B$4 + SUM($W$2:W113))</f>
        <v/>
      </c>
      <c r="AC113" s="14">
        <f>IF(X113="","",Config!$B$4 + SUM($X$2:X113))</f>
        <v/>
      </c>
      <c r="AD113" s="14">
        <f>IF(Y113="","",Config!$B$4 + SUM($Y$2:Y113))</f>
        <v/>
      </c>
      <c r="AE113" s="15">
        <f>IF(P113="","",IF(P113&gt;0,1,0))</f>
        <v/>
      </c>
      <c r="AF113" s="15">
        <f>IF(Q113="","",IF(Q113&gt;0,1,0))</f>
        <v/>
      </c>
      <c r="AG113" s="15">
        <f>IF(R113="","",IF(R113&gt;0,1,0))</f>
        <v/>
      </c>
      <c r="AH113" s="15">
        <f>IF(S113="","",IF(S113&gt;0,1,0))</f>
        <v/>
      </c>
      <c r="AI113" s="15">
        <f>IF(T113="","",IF(T113&gt;0,1,0))</f>
        <v/>
      </c>
      <c r="AJ113" s="16">
        <f>IF(Z113="","",IF(AJ112="",Z113,MAX(AJ112,Z113)))</f>
        <v/>
      </c>
      <c r="AK113" s="16">
        <f>IF(AA113="","",IF(AK112="",AA113,MAX(AK112,AA113)))</f>
        <v/>
      </c>
      <c r="AL113" s="16">
        <f>IF(AB113="","",IF(AL112="",AB113,MAX(AL112,AB113)))</f>
        <v/>
      </c>
      <c r="AM113" s="16">
        <f>IF(AC113="","",IF(AM112="",AC113,MAX(AM112,AC113)))</f>
        <v/>
      </c>
      <c r="AN113" s="16">
        <f>IF(AD113="","",IF(AN112="",AD113,MAX(AN112,AD113)))</f>
        <v/>
      </c>
      <c r="AO113" s="16">
        <f>IF(Z113="","",AJ113-Z113)</f>
        <v/>
      </c>
      <c r="AP113" s="16">
        <f>IF(AA113="","",AK113-AA113)</f>
        <v/>
      </c>
      <c r="AQ113" s="16">
        <f>IF(AB113="","",AL113-AB113)</f>
        <v/>
      </c>
      <c r="AR113" s="16">
        <f>IF(AC113="","",AM113-AC113)</f>
        <v/>
      </c>
      <c r="AS113" s="16">
        <f>IF(AD113="","",AN113-AD113)</f>
        <v/>
      </c>
    </row>
    <row r="114">
      <c r="A114">
        <f>ROW()-1</f>
        <v/>
      </c>
      <c r="B114" s="8" t="n"/>
      <c r="C114" s="11" t="n"/>
      <c r="D114" s="10">
        <f>IF(B114="","",CHOOSE(WEEKDAY(B114,2),"Lu","Ma","Mi","Jo","Vi","Sa","Du"))</f>
        <v/>
      </c>
      <c r="E114" s="10">
        <f>IF(OR(B114="",C114=""),"",IF(OR(WEEKDAY(B114,2)=1,WEEKDAY(B114,2)=5),"D",IF(AND(C114&gt;=TIME(15,30,0),C114&lt;TIME(16,30,0)),"C",IF(AND(AND(WEEKDAY(B114,2)&gt;=2,WEEKDAY(B114,2)&lt;=4),C114&gt;=TIME(16,35,0),C114&lt;TIME(17,0,0)),"A1",IF(AND(AND(WEEKDAY(B114,2)&gt;=2,WEEKDAY(B114,2)&lt;=4),C114&gt;=TIME(17,0,0),C114&lt;TIME(18,0,0)),"A2",IF(AND(AND(WEEKDAY(B114,2)&gt;=2,WEEKDAY(B114,2)&lt;=4),C114&gt;=TIME(18,0,0),C114&lt;TIME(19,0,0)),"A3",IF(AND(AND(WEEKDAY(B114,2)&gt;=2,WEEKDAY(B114,2)&lt;=4),C114&gt;=TIME(22,0,0),C114&lt;TIME(22,45,0)),"B","Other")))))))</f>
        <v/>
      </c>
      <c r="F114" s="11" t="n"/>
      <c r="G114" s="11" t="n"/>
      <c r="H114" s="11" t="n"/>
      <c r="I114" s="11" t="n"/>
      <c r="J114" s="12" t="n"/>
      <c r="K114" s="12" t="n"/>
      <c r="L114" s="12" t="n"/>
      <c r="M114" s="12" t="n"/>
      <c r="N114" s="11" t="n"/>
      <c r="O114" s="11" t="n"/>
      <c r="P114" s="13">
        <f>IF(N114="","",IF(N114="SL",-1,K114/J114))</f>
        <v/>
      </c>
      <c r="Q114" s="13">
        <f>IF(N114="","",IF(OR(N114="SL",N114="TP0 only"),-1,L114/J114))</f>
        <v/>
      </c>
      <c r="R114" s="13">
        <f>IF(N114="","",IF(N114="TP2",M114/J114,-1))</f>
        <v/>
      </c>
      <c r="S114" s="13">
        <f>IF(N114="","",IF(N114="SL",-1,IF(N114="TP0 only",0.5*K114/J114,0.5*(K114+L114)/J114)))</f>
        <v/>
      </c>
      <c r="T114" s="13">
        <f>IF(N114="","",IF(N114="SL",-1,IF(N114="TP0 only",0.5*K114/J114-0.5,0.5*(K114+L114)/J114)))</f>
        <v/>
      </c>
      <c r="U114" s="14">
        <f>IF(P114="","",P114*Config!$B$6)</f>
        <v/>
      </c>
      <c r="V114" s="14">
        <f>IF(Q114="","",Q114*Config!$B$6)</f>
        <v/>
      </c>
      <c r="W114" s="14">
        <f>IF(R114="","",R114*Config!$B$6)</f>
        <v/>
      </c>
      <c r="X114" s="14">
        <f>IF(S114="","",S114*Config!$B$6)</f>
        <v/>
      </c>
      <c r="Y114" s="14">
        <f>IF(T114="","",T114*Config!$B$6)</f>
        <v/>
      </c>
      <c r="Z114" s="14">
        <f>IF(U114="","",Config!$B$4 + SUM($U$2:U114))</f>
        <v/>
      </c>
      <c r="AA114" s="14">
        <f>IF(V114="","",Config!$B$4 + SUM($V$2:V114))</f>
        <v/>
      </c>
      <c r="AB114" s="14">
        <f>IF(W114="","",Config!$B$4 + SUM($W$2:W114))</f>
        <v/>
      </c>
      <c r="AC114" s="14">
        <f>IF(X114="","",Config!$B$4 + SUM($X$2:X114))</f>
        <v/>
      </c>
      <c r="AD114" s="14">
        <f>IF(Y114="","",Config!$B$4 + SUM($Y$2:Y114))</f>
        <v/>
      </c>
      <c r="AE114" s="15">
        <f>IF(P114="","",IF(P114&gt;0,1,0))</f>
        <v/>
      </c>
      <c r="AF114" s="15">
        <f>IF(Q114="","",IF(Q114&gt;0,1,0))</f>
        <v/>
      </c>
      <c r="AG114" s="15">
        <f>IF(R114="","",IF(R114&gt;0,1,0))</f>
        <v/>
      </c>
      <c r="AH114" s="15">
        <f>IF(S114="","",IF(S114&gt;0,1,0))</f>
        <v/>
      </c>
      <c r="AI114" s="15">
        <f>IF(T114="","",IF(T114&gt;0,1,0))</f>
        <v/>
      </c>
      <c r="AJ114" s="16">
        <f>IF(Z114="","",IF(AJ113="",Z114,MAX(AJ113,Z114)))</f>
        <v/>
      </c>
      <c r="AK114" s="16">
        <f>IF(AA114="","",IF(AK113="",AA114,MAX(AK113,AA114)))</f>
        <v/>
      </c>
      <c r="AL114" s="16">
        <f>IF(AB114="","",IF(AL113="",AB114,MAX(AL113,AB114)))</f>
        <v/>
      </c>
      <c r="AM114" s="16">
        <f>IF(AC114="","",IF(AM113="",AC114,MAX(AM113,AC114)))</f>
        <v/>
      </c>
      <c r="AN114" s="16">
        <f>IF(AD114="","",IF(AN113="",AD114,MAX(AN113,AD114)))</f>
        <v/>
      </c>
      <c r="AO114" s="16">
        <f>IF(Z114="","",AJ114-Z114)</f>
        <v/>
      </c>
      <c r="AP114" s="16">
        <f>IF(AA114="","",AK114-AA114)</f>
        <v/>
      </c>
      <c r="AQ114" s="16">
        <f>IF(AB114="","",AL114-AB114)</f>
        <v/>
      </c>
      <c r="AR114" s="16">
        <f>IF(AC114="","",AM114-AC114)</f>
        <v/>
      </c>
      <c r="AS114" s="16">
        <f>IF(AD114="","",AN114-AD114)</f>
        <v/>
      </c>
    </row>
    <row r="115">
      <c r="A115">
        <f>ROW()-1</f>
        <v/>
      </c>
      <c r="B115" s="8" t="n"/>
      <c r="C115" s="11" t="n"/>
      <c r="D115" s="10">
        <f>IF(B115="","",CHOOSE(WEEKDAY(B115,2),"Lu","Ma","Mi","Jo","Vi","Sa","Du"))</f>
        <v/>
      </c>
      <c r="E115" s="10">
        <f>IF(OR(B115="",C115=""),"",IF(OR(WEEKDAY(B115,2)=1,WEEKDAY(B115,2)=5),"D",IF(AND(C115&gt;=TIME(15,30,0),C115&lt;TIME(16,30,0)),"C",IF(AND(AND(WEEKDAY(B115,2)&gt;=2,WEEKDAY(B115,2)&lt;=4),C115&gt;=TIME(16,35,0),C115&lt;TIME(17,0,0)),"A1",IF(AND(AND(WEEKDAY(B115,2)&gt;=2,WEEKDAY(B115,2)&lt;=4),C115&gt;=TIME(17,0,0),C115&lt;TIME(18,0,0)),"A2",IF(AND(AND(WEEKDAY(B115,2)&gt;=2,WEEKDAY(B115,2)&lt;=4),C115&gt;=TIME(18,0,0),C115&lt;TIME(19,0,0)),"A3",IF(AND(AND(WEEKDAY(B115,2)&gt;=2,WEEKDAY(B115,2)&lt;=4),C115&gt;=TIME(22,0,0),C115&lt;TIME(22,45,0)),"B","Other")))))))</f>
        <v/>
      </c>
      <c r="F115" s="11" t="n"/>
      <c r="G115" s="11" t="n"/>
      <c r="H115" s="11" t="n"/>
      <c r="I115" s="11" t="n"/>
      <c r="J115" s="12" t="n"/>
      <c r="K115" s="12" t="n"/>
      <c r="L115" s="12" t="n"/>
      <c r="M115" s="12" t="n"/>
      <c r="N115" s="11" t="n"/>
      <c r="O115" s="11" t="n"/>
      <c r="P115" s="13">
        <f>IF(N115="","",IF(N115="SL",-1,K115/J115))</f>
        <v/>
      </c>
      <c r="Q115" s="13">
        <f>IF(N115="","",IF(OR(N115="SL",N115="TP0 only"),-1,L115/J115))</f>
        <v/>
      </c>
      <c r="R115" s="13">
        <f>IF(N115="","",IF(N115="TP2",M115/J115,-1))</f>
        <v/>
      </c>
      <c r="S115" s="13">
        <f>IF(N115="","",IF(N115="SL",-1,IF(N115="TP0 only",0.5*K115/J115,0.5*(K115+L115)/J115)))</f>
        <v/>
      </c>
      <c r="T115" s="13">
        <f>IF(N115="","",IF(N115="SL",-1,IF(N115="TP0 only",0.5*K115/J115-0.5,0.5*(K115+L115)/J115)))</f>
        <v/>
      </c>
      <c r="U115" s="14">
        <f>IF(P115="","",P115*Config!$B$6)</f>
        <v/>
      </c>
      <c r="V115" s="14">
        <f>IF(Q115="","",Q115*Config!$B$6)</f>
        <v/>
      </c>
      <c r="W115" s="14">
        <f>IF(R115="","",R115*Config!$B$6)</f>
        <v/>
      </c>
      <c r="X115" s="14">
        <f>IF(S115="","",S115*Config!$B$6)</f>
        <v/>
      </c>
      <c r="Y115" s="14">
        <f>IF(T115="","",T115*Config!$B$6)</f>
        <v/>
      </c>
      <c r="Z115" s="14">
        <f>IF(U115="","",Config!$B$4 + SUM($U$2:U115))</f>
        <v/>
      </c>
      <c r="AA115" s="14">
        <f>IF(V115="","",Config!$B$4 + SUM($V$2:V115))</f>
        <v/>
      </c>
      <c r="AB115" s="14">
        <f>IF(W115="","",Config!$B$4 + SUM($W$2:W115))</f>
        <v/>
      </c>
      <c r="AC115" s="14">
        <f>IF(X115="","",Config!$B$4 + SUM($X$2:X115))</f>
        <v/>
      </c>
      <c r="AD115" s="14">
        <f>IF(Y115="","",Config!$B$4 + SUM($Y$2:Y115))</f>
        <v/>
      </c>
      <c r="AE115" s="15">
        <f>IF(P115="","",IF(P115&gt;0,1,0))</f>
        <v/>
      </c>
      <c r="AF115" s="15">
        <f>IF(Q115="","",IF(Q115&gt;0,1,0))</f>
        <v/>
      </c>
      <c r="AG115" s="15">
        <f>IF(R115="","",IF(R115&gt;0,1,0))</f>
        <v/>
      </c>
      <c r="AH115" s="15">
        <f>IF(S115="","",IF(S115&gt;0,1,0))</f>
        <v/>
      </c>
      <c r="AI115" s="15">
        <f>IF(T115="","",IF(T115&gt;0,1,0))</f>
        <v/>
      </c>
      <c r="AJ115" s="16">
        <f>IF(Z115="","",IF(AJ114="",Z115,MAX(AJ114,Z115)))</f>
        <v/>
      </c>
      <c r="AK115" s="16">
        <f>IF(AA115="","",IF(AK114="",AA115,MAX(AK114,AA115)))</f>
        <v/>
      </c>
      <c r="AL115" s="16">
        <f>IF(AB115="","",IF(AL114="",AB115,MAX(AL114,AB115)))</f>
        <v/>
      </c>
      <c r="AM115" s="16">
        <f>IF(AC115="","",IF(AM114="",AC115,MAX(AM114,AC115)))</f>
        <v/>
      </c>
      <c r="AN115" s="16">
        <f>IF(AD115="","",IF(AN114="",AD115,MAX(AN114,AD115)))</f>
        <v/>
      </c>
      <c r="AO115" s="16">
        <f>IF(Z115="","",AJ115-Z115)</f>
        <v/>
      </c>
      <c r="AP115" s="16">
        <f>IF(AA115="","",AK115-AA115)</f>
        <v/>
      </c>
      <c r="AQ115" s="16">
        <f>IF(AB115="","",AL115-AB115)</f>
        <v/>
      </c>
      <c r="AR115" s="16">
        <f>IF(AC115="","",AM115-AC115)</f>
        <v/>
      </c>
      <c r="AS115" s="16">
        <f>IF(AD115="","",AN115-AD115)</f>
        <v/>
      </c>
    </row>
    <row r="116">
      <c r="A116">
        <f>ROW()-1</f>
        <v/>
      </c>
      <c r="B116" s="8" t="n"/>
      <c r="C116" s="11" t="n"/>
      <c r="D116" s="10">
        <f>IF(B116="","",CHOOSE(WEEKDAY(B116,2),"Lu","Ma","Mi","Jo","Vi","Sa","Du"))</f>
        <v/>
      </c>
      <c r="E116" s="10">
        <f>IF(OR(B116="",C116=""),"",IF(OR(WEEKDAY(B116,2)=1,WEEKDAY(B116,2)=5),"D",IF(AND(C116&gt;=TIME(15,30,0),C116&lt;TIME(16,30,0)),"C",IF(AND(AND(WEEKDAY(B116,2)&gt;=2,WEEKDAY(B116,2)&lt;=4),C116&gt;=TIME(16,35,0),C116&lt;TIME(17,0,0)),"A1",IF(AND(AND(WEEKDAY(B116,2)&gt;=2,WEEKDAY(B116,2)&lt;=4),C116&gt;=TIME(17,0,0),C116&lt;TIME(18,0,0)),"A2",IF(AND(AND(WEEKDAY(B116,2)&gt;=2,WEEKDAY(B116,2)&lt;=4),C116&gt;=TIME(18,0,0),C116&lt;TIME(19,0,0)),"A3",IF(AND(AND(WEEKDAY(B116,2)&gt;=2,WEEKDAY(B116,2)&lt;=4),C116&gt;=TIME(22,0,0),C116&lt;TIME(22,45,0)),"B","Other")))))))</f>
        <v/>
      </c>
      <c r="F116" s="11" t="n"/>
      <c r="G116" s="11" t="n"/>
      <c r="H116" s="11" t="n"/>
      <c r="I116" s="11" t="n"/>
      <c r="J116" s="12" t="n"/>
      <c r="K116" s="12" t="n"/>
      <c r="L116" s="12" t="n"/>
      <c r="M116" s="12" t="n"/>
      <c r="N116" s="11" t="n"/>
      <c r="O116" s="11" t="n"/>
      <c r="P116" s="13">
        <f>IF(N116="","",IF(N116="SL",-1,K116/J116))</f>
        <v/>
      </c>
      <c r="Q116" s="13">
        <f>IF(N116="","",IF(OR(N116="SL",N116="TP0 only"),-1,L116/J116))</f>
        <v/>
      </c>
      <c r="R116" s="13">
        <f>IF(N116="","",IF(N116="TP2",M116/J116,-1))</f>
        <v/>
      </c>
      <c r="S116" s="13">
        <f>IF(N116="","",IF(N116="SL",-1,IF(N116="TP0 only",0.5*K116/J116,0.5*(K116+L116)/J116)))</f>
        <v/>
      </c>
      <c r="T116" s="13">
        <f>IF(N116="","",IF(N116="SL",-1,IF(N116="TP0 only",0.5*K116/J116-0.5,0.5*(K116+L116)/J116)))</f>
        <v/>
      </c>
      <c r="U116" s="14">
        <f>IF(P116="","",P116*Config!$B$6)</f>
        <v/>
      </c>
      <c r="V116" s="14">
        <f>IF(Q116="","",Q116*Config!$B$6)</f>
        <v/>
      </c>
      <c r="W116" s="14">
        <f>IF(R116="","",R116*Config!$B$6)</f>
        <v/>
      </c>
      <c r="X116" s="14">
        <f>IF(S116="","",S116*Config!$B$6)</f>
        <v/>
      </c>
      <c r="Y116" s="14">
        <f>IF(T116="","",T116*Config!$B$6)</f>
        <v/>
      </c>
      <c r="Z116" s="14">
        <f>IF(U116="","",Config!$B$4 + SUM($U$2:U116))</f>
        <v/>
      </c>
      <c r="AA116" s="14">
        <f>IF(V116="","",Config!$B$4 + SUM($V$2:V116))</f>
        <v/>
      </c>
      <c r="AB116" s="14">
        <f>IF(W116="","",Config!$B$4 + SUM($W$2:W116))</f>
        <v/>
      </c>
      <c r="AC116" s="14">
        <f>IF(X116="","",Config!$B$4 + SUM($X$2:X116))</f>
        <v/>
      </c>
      <c r="AD116" s="14">
        <f>IF(Y116="","",Config!$B$4 + SUM($Y$2:Y116))</f>
        <v/>
      </c>
      <c r="AE116" s="15">
        <f>IF(P116="","",IF(P116&gt;0,1,0))</f>
        <v/>
      </c>
      <c r="AF116" s="15">
        <f>IF(Q116="","",IF(Q116&gt;0,1,0))</f>
        <v/>
      </c>
      <c r="AG116" s="15">
        <f>IF(R116="","",IF(R116&gt;0,1,0))</f>
        <v/>
      </c>
      <c r="AH116" s="15">
        <f>IF(S116="","",IF(S116&gt;0,1,0))</f>
        <v/>
      </c>
      <c r="AI116" s="15">
        <f>IF(T116="","",IF(T116&gt;0,1,0))</f>
        <v/>
      </c>
      <c r="AJ116" s="16">
        <f>IF(Z116="","",IF(AJ115="",Z116,MAX(AJ115,Z116)))</f>
        <v/>
      </c>
      <c r="AK116" s="16">
        <f>IF(AA116="","",IF(AK115="",AA116,MAX(AK115,AA116)))</f>
        <v/>
      </c>
      <c r="AL116" s="16">
        <f>IF(AB116="","",IF(AL115="",AB116,MAX(AL115,AB116)))</f>
        <v/>
      </c>
      <c r="AM116" s="16">
        <f>IF(AC116="","",IF(AM115="",AC116,MAX(AM115,AC116)))</f>
        <v/>
      </c>
      <c r="AN116" s="16">
        <f>IF(AD116="","",IF(AN115="",AD116,MAX(AN115,AD116)))</f>
        <v/>
      </c>
      <c r="AO116" s="16">
        <f>IF(Z116="","",AJ116-Z116)</f>
        <v/>
      </c>
      <c r="AP116" s="16">
        <f>IF(AA116="","",AK116-AA116)</f>
        <v/>
      </c>
      <c r="AQ116" s="16">
        <f>IF(AB116="","",AL116-AB116)</f>
        <v/>
      </c>
      <c r="AR116" s="16">
        <f>IF(AC116="","",AM116-AC116)</f>
        <v/>
      </c>
      <c r="AS116" s="16">
        <f>IF(AD116="","",AN116-AD116)</f>
        <v/>
      </c>
    </row>
    <row r="117">
      <c r="A117">
        <f>ROW()-1</f>
        <v/>
      </c>
      <c r="B117" s="8" t="n"/>
      <c r="C117" s="11" t="n"/>
      <c r="D117" s="10">
        <f>IF(B117="","",CHOOSE(WEEKDAY(B117,2),"Lu","Ma","Mi","Jo","Vi","Sa","Du"))</f>
        <v/>
      </c>
      <c r="E117" s="10">
        <f>IF(OR(B117="",C117=""),"",IF(OR(WEEKDAY(B117,2)=1,WEEKDAY(B117,2)=5),"D",IF(AND(C117&gt;=TIME(15,30,0),C117&lt;TIME(16,30,0)),"C",IF(AND(AND(WEEKDAY(B117,2)&gt;=2,WEEKDAY(B117,2)&lt;=4),C117&gt;=TIME(16,35,0),C117&lt;TIME(17,0,0)),"A1",IF(AND(AND(WEEKDAY(B117,2)&gt;=2,WEEKDAY(B117,2)&lt;=4),C117&gt;=TIME(17,0,0),C117&lt;TIME(18,0,0)),"A2",IF(AND(AND(WEEKDAY(B117,2)&gt;=2,WEEKDAY(B117,2)&lt;=4),C117&gt;=TIME(18,0,0),C117&lt;TIME(19,0,0)),"A3",IF(AND(AND(WEEKDAY(B117,2)&gt;=2,WEEKDAY(B117,2)&lt;=4),C117&gt;=TIME(22,0,0),C117&lt;TIME(22,45,0)),"B","Other")))))))</f>
        <v/>
      </c>
      <c r="F117" s="11" t="n"/>
      <c r="G117" s="11" t="n"/>
      <c r="H117" s="11" t="n"/>
      <c r="I117" s="11" t="n"/>
      <c r="J117" s="12" t="n"/>
      <c r="K117" s="12" t="n"/>
      <c r="L117" s="12" t="n"/>
      <c r="M117" s="12" t="n"/>
      <c r="N117" s="11" t="n"/>
      <c r="O117" s="11" t="n"/>
      <c r="P117" s="13">
        <f>IF(N117="","",IF(N117="SL",-1,K117/J117))</f>
        <v/>
      </c>
      <c r="Q117" s="13">
        <f>IF(N117="","",IF(OR(N117="SL",N117="TP0 only"),-1,L117/J117))</f>
        <v/>
      </c>
      <c r="R117" s="13">
        <f>IF(N117="","",IF(N117="TP2",M117/J117,-1))</f>
        <v/>
      </c>
      <c r="S117" s="13">
        <f>IF(N117="","",IF(N117="SL",-1,IF(N117="TP0 only",0.5*K117/J117,0.5*(K117+L117)/J117)))</f>
        <v/>
      </c>
      <c r="T117" s="13">
        <f>IF(N117="","",IF(N117="SL",-1,IF(N117="TP0 only",0.5*K117/J117-0.5,0.5*(K117+L117)/J117)))</f>
        <v/>
      </c>
      <c r="U117" s="14">
        <f>IF(P117="","",P117*Config!$B$6)</f>
        <v/>
      </c>
      <c r="V117" s="14">
        <f>IF(Q117="","",Q117*Config!$B$6)</f>
        <v/>
      </c>
      <c r="W117" s="14">
        <f>IF(R117="","",R117*Config!$B$6)</f>
        <v/>
      </c>
      <c r="X117" s="14">
        <f>IF(S117="","",S117*Config!$B$6)</f>
        <v/>
      </c>
      <c r="Y117" s="14">
        <f>IF(T117="","",T117*Config!$B$6)</f>
        <v/>
      </c>
      <c r="Z117" s="14">
        <f>IF(U117="","",Config!$B$4 + SUM($U$2:U117))</f>
        <v/>
      </c>
      <c r="AA117" s="14">
        <f>IF(V117="","",Config!$B$4 + SUM($V$2:V117))</f>
        <v/>
      </c>
      <c r="AB117" s="14">
        <f>IF(W117="","",Config!$B$4 + SUM($W$2:W117))</f>
        <v/>
      </c>
      <c r="AC117" s="14">
        <f>IF(X117="","",Config!$B$4 + SUM($X$2:X117))</f>
        <v/>
      </c>
      <c r="AD117" s="14">
        <f>IF(Y117="","",Config!$B$4 + SUM($Y$2:Y117))</f>
        <v/>
      </c>
      <c r="AE117" s="15">
        <f>IF(P117="","",IF(P117&gt;0,1,0))</f>
        <v/>
      </c>
      <c r="AF117" s="15">
        <f>IF(Q117="","",IF(Q117&gt;0,1,0))</f>
        <v/>
      </c>
      <c r="AG117" s="15">
        <f>IF(R117="","",IF(R117&gt;0,1,0))</f>
        <v/>
      </c>
      <c r="AH117" s="15">
        <f>IF(S117="","",IF(S117&gt;0,1,0))</f>
        <v/>
      </c>
      <c r="AI117" s="15">
        <f>IF(T117="","",IF(T117&gt;0,1,0))</f>
        <v/>
      </c>
      <c r="AJ117" s="16">
        <f>IF(Z117="","",IF(AJ116="",Z117,MAX(AJ116,Z117)))</f>
        <v/>
      </c>
      <c r="AK117" s="16">
        <f>IF(AA117="","",IF(AK116="",AA117,MAX(AK116,AA117)))</f>
        <v/>
      </c>
      <c r="AL117" s="16">
        <f>IF(AB117="","",IF(AL116="",AB117,MAX(AL116,AB117)))</f>
        <v/>
      </c>
      <c r="AM117" s="16">
        <f>IF(AC117="","",IF(AM116="",AC117,MAX(AM116,AC117)))</f>
        <v/>
      </c>
      <c r="AN117" s="16">
        <f>IF(AD117="","",IF(AN116="",AD117,MAX(AN116,AD117)))</f>
        <v/>
      </c>
      <c r="AO117" s="16">
        <f>IF(Z117="","",AJ117-Z117)</f>
        <v/>
      </c>
      <c r="AP117" s="16">
        <f>IF(AA117="","",AK117-AA117)</f>
        <v/>
      </c>
      <c r="AQ117" s="16">
        <f>IF(AB117="","",AL117-AB117)</f>
        <v/>
      </c>
      <c r="AR117" s="16">
        <f>IF(AC117="","",AM117-AC117)</f>
        <v/>
      </c>
      <c r="AS117" s="16">
        <f>IF(AD117="","",AN117-AD117)</f>
        <v/>
      </c>
    </row>
    <row r="118">
      <c r="A118">
        <f>ROW()-1</f>
        <v/>
      </c>
      <c r="B118" s="8" t="n"/>
      <c r="C118" s="11" t="n"/>
      <c r="D118" s="10">
        <f>IF(B118="","",CHOOSE(WEEKDAY(B118,2),"Lu","Ma","Mi","Jo","Vi","Sa","Du"))</f>
        <v/>
      </c>
      <c r="E118" s="10">
        <f>IF(OR(B118="",C118=""),"",IF(OR(WEEKDAY(B118,2)=1,WEEKDAY(B118,2)=5),"D",IF(AND(C118&gt;=TIME(15,30,0),C118&lt;TIME(16,30,0)),"C",IF(AND(AND(WEEKDAY(B118,2)&gt;=2,WEEKDAY(B118,2)&lt;=4),C118&gt;=TIME(16,35,0),C118&lt;TIME(17,0,0)),"A1",IF(AND(AND(WEEKDAY(B118,2)&gt;=2,WEEKDAY(B118,2)&lt;=4),C118&gt;=TIME(17,0,0),C118&lt;TIME(18,0,0)),"A2",IF(AND(AND(WEEKDAY(B118,2)&gt;=2,WEEKDAY(B118,2)&lt;=4),C118&gt;=TIME(18,0,0),C118&lt;TIME(19,0,0)),"A3",IF(AND(AND(WEEKDAY(B118,2)&gt;=2,WEEKDAY(B118,2)&lt;=4),C118&gt;=TIME(22,0,0),C118&lt;TIME(22,45,0)),"B","Other")))))))</f>
        <v/>
      </c>
      <c r="F118" s="11" t="n"/>
      <c r="G118" s="11" t="n"/>
      <c r="H118" s="11" t="n"/>
      <c r="I118" s="11" t="n"/>
      <c r="J118" s="12" t="n"/>
      <c r="K118" s="12" t="n"/>
      <c r="L118" s="12" t="n"/>
      <c r="M118" s="12" t="n"/>
      <c r="N118" s="11" t="n"/>
      <c r="O118" s="11" t="n"/>
      <c r="P118" s="13">
        <f>IF(N118="","",IF(N118="SL",-1,K118/J118))</f>
        <v/>
      </c>
      <c r="Q118" s="13">
        <f>IF(N118="","",IF(OR(N118="SL",N118="TP0 only"),-1,L118/J118))</f>
        <v/>
      </c>
      <c r="R118" s="13">
        <f>IF(N118="","",IF(N118="TP2",M118/J118,-1))</f>
        <v/>
      </c>
      <c r="S118" s="13">
        <f>IF(N118="","",IF(N118="SL",-1,IF(N118="TP0 only",0.5*K118/J118,0.5*(K118+L118)/J118)))</f>
        <v/>
      </c>
      <c r="T118" s="13">
        <f>IF(N118="","",IF(N118="SL",-1,IF(N118="TP0 only",0.5*K118/J118-0.5,0.5*(K118+L118)/J118)))</f>
        <v/>
      </c>
      <c r="U118" s="14">
        <f>IF(P118="","",P118*Config!$B$6)</f>
        <v/>
      </c>
      <c r="V118" s="14">
        <f>IF(Q118="","",Q118*Config!$B$6)</f>
        <v/>
      </c>
      <c r="W118" s="14">
        <f>IF(R118="","",R118*Config!$B$6)</f>
        <v/>
      </c>
      <c r="X118" s="14">
        <f>IF(S118="","",S118*Config!$B$6)</f>
        <v/>
      </c>
      <c r="Y118" s="14">
        <f>IF(T118="","",T118*Config!$B$6)</f>
        <v/>
      </c>
      <c r="Z118" s="14">
        <f>IF(U118="","",Config!$B$4 + SUM($U$2:U118))</f>
        <v/>
      </c>
      <c r="AA118" s="14">
        <f>IF(V118="","",Config!$B$4 + SUM($V$2:V118))</f>
        <v/>
      </c>
      <c r="AB118" s="14">
        <f>IF(W118="","",Config!$B$4 + SUM($W$2:W118))</f>
        <v/>
      </c>
      <c r="AC118" s="14">
        <f>IF(X118="","",Config!$B$4 + SUM($X$2:X118))</f>
        <v/>
      </c>
      <c r="AD118" s="14">
        <f>IF(Y118="","",Config!$B$4 + SUM($Y$2:Y118))</f>
        <v/>
      </c>
      <c r="AE118" s="15">
        <f>IF(P118="","",IF(P118&gt;0,1,0))</f>
        <v/>
      </c>
      <c r="AF118" s="15">
        <f>IF(Q118="","",IF(Q118&gt;0,1,0))</f>
        <v/>
      </c>
      <c r="AG118" s="15">
        <f>IF(R118="","",IF(R118&gt;0,1,0))</f>
        <v/>
      </c>
      <c r="AH118" s="15">
        <f>IF(S118="","",IF(S118&gt;0,1,0))</f>
        <v/>
      </c>
      <c r="AI118" s="15">
        <f>IF(T118="","",IF(T118&gt;0,1,0))</f>
        <v/>
      </c>
      <c r="AJ118" s="16">
        <f>IF(Z118="","",IF(AJ117="",Z118,MAX(AJ117,Z118)))</f>
        <v/>
      </c>
      <c r="AK118" s="16">
        <f>IF(AA118="","",IF(AK117="",AA118,MAX(AK117,AA118)))</f>
        <v/>
      </c>
      <c r="AL118" s="16">
        <f>IF(AB118="","",IF(AL117="",AB118,MAX(AL117,AB118)))</f>
        <v/>
      </c>
      <c r="AM118" s="16">
        <f>IF(AC118="","",IF(AM117="",AC118,MAX(AM117,AC118)))</f>
        <v/>
      </c>
      <c r="AN118" s="16">
        <f>IF(AD118="","",IF(AN117="",AD118,MAX(AN117,AD118)))</f>
        <v/>
      </c>
      <c r="AO118" s="16">
        <f>IF(Z118="","",AJ118-Z118)</f>
        <v/>
      </c>
      <c r="AP118" s="16">
        <f>IF(AA118="","",AK118-AA118)</f>
        <v/>
      </c>
      <c r="AQ118" s="16">
        <f>IF(AB118="","",AL118-AB118)</f>
        <v/>
      </c>
      <c r="AR118" s="16">
        <f>IF(AC118="","",AM118-AC118)</f>
        <v/>
      </c>
      <c r="AS118" s="16">
        <f>IF(AD118="","",AN118-AD118)</f>
        <v/>
      </c>
    </row>
    <row r="119">
      <c r="A119">
        <f>ROW()-1</f>
        <v/>
      </c>
      <c r="B119" s="8" t="n"/>
      <c r="C119" s="11" t="n"/>
      <c r="D119" s="10">
        <f>IF(B119="","",CHOOSE(WEEKDAY(B119,2),"Lu","Ma","Mi","Jo","Vi","Sa","Du"))</f>
        <v/>
      </c>
      <c r="E119" s="10">
        <f>IF(OR(B119="",C119=""),"",IF(OR(WEEKDAY(B119,2)=1,WEEKDAY(B119,2)=5),"D",IF(AND(C119&gt;=TIME(15,30,0),C119&lt;TIME(16,30,0)),"C",IF(AND(AND(WEEKDAY(B119,2)&gt;=2,WEEKDAY(B119,2)&lt;=4),C119&gt;=TIME(16,35,0),C119&lt;TIME(17,0,0)),"A1",IF(AND(AND(WEEKDAY(B119,2)&gt;=2,WEEKDAY(B119,2)&lt;=4),C119&gt;=TIME(17,0,0),C119&lt;TIME(18,0,0)),"A2",IF(AND(AND(WEEKDAY(B119,2)&gt;=2,WEEKDAY(B119,2)&lt;=4),C119&gt;=TIME(18,0,0),C119&lt;TIME(19,0,0)),"A3",IF(AND(AND(WEEKDAY(B119,2)&gt;=2,WEEKDAY(B119,2)&lt;=4),C119&gt;=TIME(22,0,0),C119&lt;TIME(22,45,0)),"B","Other")))))))</f>
        <v/>
      </c>
      <c r="F119" s="11" t="n"/>
      <c r="G119" s="11" t="n"/>
      <c r="H119" s="11" t="n"/>
      <c r="I119" s="11" t="n"/>
      <c r="J119" s="12" t="n"/>
      <c r="K119" s="12" t="n"/>
      <c r="L119" s="12" t="n"/>
      <c r="M119" s="12" t="n"/>
      <c r="N119" s="11" t="n"/>
      <c r="O119" s="11" t="n"/>
      <c r="P119" s="13">
        <f>IF(N119="","",IF(N119="SL",-1,K119/J119))</f>
        <v/>
      </c>
      <c r="Q119" s="13">
        <f>IF(N119="","",IF(OR(N119="SL",N119="TP0 only"),-1,L119/J119))</f>
        <v/>
      </c>
      <c r="R119" s="13">
        <f>IF(N119="","",IF(N119="TP2",M119/J119,-1))</f>
        <v/>
      </c>
      <c r="S119" s="13">
        <f>IF(N119="","",IF(N119="SL",-1,IF(N119="TP0 only",0.5*K119/J119,0.5*(K119+L119)/J119)))</f>
        <v/>
      </c>
      <c r="T119" s="13">
        <f>IF(N119="","",IF(N119="SL",-1,IF(N119="TP0 only",0.5*K119/J119-0.5,0.5*(K119+L119)/J119)))</f>
        <v/>
      </c>
      <c r="U119" s="14">
        <f>IF(P119="","",P119*Config!$B$6)</f>
        <v/>
      </c>
      <c r="V119" s="14">
        <f>IF(Q119="","",Q119*Config!$B$6)</f>
        <v/>
      </c>
      <c r="W119" s="14">
        <f>IF(R119="","",R119*Config!$B$6)</f>
        <v/>
      </c>
      <c r="X119" s="14">
        <f>IF(S119="","",S119*Config!$B$6)</f>
        <v/>
      </c>
      <c r="Y119" s="14">
        <f>IF(T119="","",T119*Config!$B$6)</f>
        <v/>
      </c>
      <c r="Z119" s="14">
        <f>IF(U119="","",Config!$B$4 + SUM($U$2:U119))</f>
        <v/>
      </c>
      <c r="AA119" s="14">
        <f>IF(V119="","",Config!$B$4 + SUM($V$2:V119))</f>
        <v/>
      </c>
      <c r="AB119" s="14">
        <f>IF(W119="","",Config!$B$4 + SUM($W$2:W119))</f>
        <v/>
      </c>
      <c r="AC119" s="14">
        <f>IF(X119="","",Config!$B$4 + SUM($X$2:X119))</f>
        <v/>
      </c>
      <c r="AD119" s="14">
        <f>IF(Y119="","",Config!$B$4 + SUM($Y$2:Y119))</f>
        <v/>
      </c>
      <c r="AE119" s="15">
        <f>IF(P119="","",IF(P119&gt;0,1,0))</f>
        <v/>
      </c>
      <c r="AF119" s="15">
        <f>IF(Q119="","",IF(Q119&gt;0,1,0))</f>
        <v/>
      </c>
      <c r="AG119" s="15">
        <f>IF(R119="","",IF(R119&gt;0,1,0))</f>
        <v/>
      </c>
      <c r="AH119" s="15">
        <f>IF(S119="","",IF(S119&gt;0,1,0))</f>
        <v/>
      </c>
      <c r="AI119" s="15">
        <f>IF(T119="","",IF(T119&gt;0,1,0))</f>
        <v/>
      </c>
      <c r="AJ119" s="16">
        <f>IF(Z119="","",IF(AJ118="",Z119,MAX(AJ118,Z119)))</f>
        <v/>
      </c>
      <c r="AK119" s="16">
        <f>IF(AA119="","",IF(AK118="",AA119,MAX(AK118,AA119)))</f>
        <v/>
      </c>
      <c r="AL119" s="16">
        <f>IF(AB119="","",IF(AL118="",AB119,MAX(AL118,AB119)))</f>
        <v/>
      </c>
      <c r="AM119" s="16">
        <f>IF(AC119="","",IF(AM118="",AC119,MAX(AM118,AC119)))</f>
        <v/>
      </c>
      <c r="AN119" s="16">
        <f>IF(AD119="","",IF(AN118="",AD119,MAX(AN118,AD119)))</f>
        <v/>
      </c>
      <c r="AO119" s="16">
        <f>IF(Z119="","",AJ119-Z119)</f>
        <v/>
      </c>
      <c r="AP119" s="16">
        <f>IF(AA119="","",AK119-AA119)</f>
        <v/>
      </c>
      <c r="AQ119" s="16">
        <f>IF(AB119="","",AL119-AB119)</f>
        <v/>
      </c>
      <c r="AR119" s="16">
        <f>IF(AC119="","",AM119-AC119)</f>
        <v/>
      </c>
      <c r="AS119" s="16">
        <f>IF(AD119="","",AN119-AD119)</f>
        <v/>
      </c>
    </row>
    <row r="120">
      <c r="A120">
        <f>ROW()-1</f>
        <v/>
      </c>
      <c r="B120" s="8" t="n"/>
      <c r="C120" s="11" t="n"/>
      <c r="D120" s="10">
        <f>IF(B120="","",CHOOSE(WEEKDAY(B120,2),"Lu","Ma","Mi","Jo","Vi","Sa","Du"))</f>
        <v/>
      </c>
      <c r="E120" s="10">
        <f>IF(OR(B120="",C120=""),"",IF(OR(WEEKDAY(B120,2)=1,WEEKDAY(B120,2)=5),"D",IF(AND(C120&gt;=TIME(15,30,0),C120&lt;TIME(16,30,0)),"C",IF(AND(AND(WEEKDAY(B120,2)&gt;=2,WEEKDAY(B120,2)&lt;=4),C120&gt;=TIME(16,35,0),C120&lt;TIME(17,0,0)),"A1",IF(AND(AND(WEEKDAY(B120,2)&gt;=2,WEEKDAY(B120,2)&lt;=4),C120&gt;=TIME(17,0,0),C120&lt;TIME(18,0,0)),"A2",IF(AND(AND(WEEKDAY(B120,2)&gt;=2,WEEKDAY(B120,2)&lt;=4),C120&gt;=TIME(18,0,0),C120&lt;TIME(19,0,0)),"A3",IF(AND(AND(WEEKDAY(B120,2)&gt;=2,WEEKDAY(B120,2)&lt;=4),C120&gt;=TIME(22,0,0),C120&lt;TIME(22,45,0)),"B","Other")))))))</f>
        <v/>
      </c>
      <c r="F120" s="11" t="n"/>
      <c r="G120" s="11" t="n"/>
      <c r="H120" s="11" t="n"/>
      <c r="I120" s="11" t="n"/>
      <c r="J120" s="12" t="n"/>
      <c r="K120" s="12" t="n"/>
      <c r="L120" s="12" t="n"/>
      <c r="M120" s="12" t="n"/>
      <c r="N120" s="11" t="n"/>
      <c r="O120" s="11" t="n"/>
      <c r="P120" s="13">
        <f>IF(N120="","",IF(N120="SL",-1,K120/J120))</f>
        <v/>
      </c>
      <c r="Q120" s="13">
        <f>IF(N120="","",IF(OR(N120="SL",N120="TP0 only"),-1,L120/J120))</f>
        <v/>
      </c>
      <c r="R120" s="13">
        <f>IF(N120="","",IF(N120="TP2",M120/J120,-1))</f>
        <v/>
      </c>
      <c r="S120" s="13">
        <f>IF(N120="","",IF(N120="SL",-1,IF(N120="TP0 only",0.5*K120/J120,0.5*(K120+L120)/J120)))</f>
        <v/>
      </c>
      <c r="T120" s="13">
        <f>IF(N120="","",IF(N120="SL",-1,IF(N120="TP0 only",0.5*K120/J120-0.5,0.5*(K120+L120)/J120)))</f>
        <v/>
      </c>
      <c r="U120" s="14">
        <f>IF(P120="","",P120*Config!$B$6)</f>
        <v/>
      </c>
      <c r="V120" s="14">
        <f>IF(Q120="","",Q120*Config!$B$6)</f>
        <v/>
      </c>
      <c r="W120" s="14">
        <f>IF(R120="","",R120*Config!$B$6)</f>
        <v/>
      </c>
      <c r="X120" s="14">
        <f>IF(S120="","",S120*Config!$B$6)</f>
        <v/>
      </c>
      <c r="Y120" s="14">
        <f>IF(T120="","",T120*Config!$B$6)</f>
        <v/>
      </c>
      <c r="Z120" s="14">
        <f>IF(U120="","",Config!$B$4 + SUM($U$2:U120))</f>
        <v/>
      </c>
      <c r="AA120" s="14">
        <f>IF(V120="","",Config!$B$4 + SUM($V$2:V120))</f>
        <v/>
      </c>
      <c r="AB120" s="14">
        <f>IF(W120="","",Config!$B$4 + SUM($W$2:W120))</f>
        <v/>
      </c>
      <c r="AC120" s="14">
        <f>IF(X120="","",Config!$B$4 + SUM($X$2:X120))</f>
        <v/>
      </c>
      <c r="AD120" s="14">
        <f>IF(Y120="","",Config!$B$4 + SUM($Y$2:Y120))</f>
        <v/>
      </c>
      <c r="AE120" s="15">
        <f>IF(P120="","",IF(P120&gt;0,1,0))</f>
        <v/>
      </c>
      <c r="AF120" s="15">
        <f>IF(Q120="","",IF(Q120&gt;0,1,0))</f>
        <v/>
      </c>
      <c r="AG120" s="15">
        <f>IF(R120="","",IF(R120&gt;0,1,0))</f>
        <v/>
      </c>
      <c r="AH120" s="15">
        <f>IF(S120="","",IF(S120&gt;0,1,0))</f>
        <v/>
      </c>
      <c r="AI120" s="15">
        <f>IF(T120="","",IF(T120&gt;0,1,0))</f>
        <v/>
      </c>
      <c r="AJ120" s="16">
        <f>IF(Z120="","",IF(AJ119="",Z120,MAX(AJ119,Z120)))</f>
        <v/>
      </c>
      <c r="AK120" s="16">
        <f>IF(AA120="","",IF(AK119="",AA120,MAX(AK119,AA120)))</f>
        <v/>
      </c>
      <c r="AL120" s="16">
        <f>IF(AB120="","",IF(AL119="",AB120,MAX(AL119,AB120)))</f>
        <v/>
      </c>
      <c r="AM120" s="16">
        <f>IF(AC120="","",IF(AM119="",AC120,MAX(AM119,AC120)))</f>
        <v/>
      </c>
      <c r="AN120" s="16">
        <f>IF(AD120="","",IF(AN119="",AD120,MAX(AN119,AD120)))</f>
        <v/>
      </c>
      <c r="AO120" s="16">
        <f>IF(Z120="","",AJ120-Z120)</f>
        <v/>
      </c>
      <c r="AP120" s="16">
        <f>IF(AA120="","",AK120-AA120)</f>
        <v/>
      </c>
      <c r="AQ120" s="16">
        <f>IF(AB120="","",AL120-AB120)</f>
        <v/>
      </c>
      <c r="AR120" s="16">
        <f>IF(AC120="","",AM120-AC120)</f>
        <v/>
      </c>
      <c r="AS120" s="16">
        <f>IF(AD120="","",AN120-AD120)</f>
        <v/>
      </c>
    </row>
    <row r="121">
      <c r="A121">
        <f>ROW()-1</f>
        <v/>
      </c>
      <c r="B121" s="8" t="n"/>
      <c r="C121" s="11" t="n"/>
      <c r="D121" s="10">
        <f>IF(B121="","",CHOOSE(WEEKDAY(B121,2),"Lu","Ma","Mi","Jo","Vi","Sa","Du"))</f>
        <v/>
      </c>
      <c r="E121" s="10">
        <f>IF(OR(B121="",C121=""),"",IF(OR(WEEKDAY(B121,2)=1,WEEKDAY(B121,2)=5),"D",IF(AND(C121&gt;=TIME(15,30,0),C121&lt;TIME(16,30,0)),"C",IF(AND(AND(WEEKDAY(B121,2)&gt;=2,WEEKDAY(B121,2)&lt;=4),C121&gt;=TIME(16,35,0),C121&lt;TIME(17,0,0)),"A1",IF(AND(AND(WEEKDAY(B121,2)&gt;=2,WEEKDAY(B121,2)&lt;=4),C121&gt;=TIME(17,0,0),C121&lt;TIME(18,0,0)),"A2",IF(AND(AND(WEEKDAY(B121,2)&gt;=2,WEEKDAY(B121,2)&lt;=4),C121&gt;=TIME(18,0,0),C121&lt;TIME(19,0,0)),"A3",IF(AND(AND(WEEKDAY(B121,2)&gt;=2,WEEKDAY(B121,2)&lt;=4),C121&gt;=TIME(22,0,0),C121&lt;TIME(22,45,0)),"B","Other")))))))</f>
        <v/>
      </c>
      <c r="F121" s="11" t="n"/>
      <c r="G121" s="11" t="n"/>
      <c r="H121" s="11" t="n"/>
      <c r="I121" s="11" t="n"/>
      <c r="J121" s="12" t="n"/>
      <c r="K121" s="12" t="n"/>
      <c r="L121" s="12" t="n"/>
      <c r="M121" s="12" t="n"/>
      <c r="N121" s="11" t="n"/>
      <c r="O121" s="11" t="n"/>
      <c r="P121" s="13">
        <f>IF(N121="","",IF(N121="SL",-1,K121/J121))</f>
        <v/>
      </c>
      <c r="Q121" s="13">
        <f>IF(N121="","",IF(OR(N121="SL",N121="TP0 only"),-1,L121/J121))</f>
        <v/>
      </c>
      <c r="R121" s="13">
        <f>IF(N121="","",IF(N121="TP2",M121/J121,-1))</f>
        <v/>
      </c>
      <c r="S121" s="13">
        <f>IF(N121="","",IF(N121="SL",-1,IF(N121="TP0 only",0.5*K121/J121,0.5*(K121+L121)/J121)))</f>
        <v/>
      </c>
      <c r="T121" s="13">
        <f>IF(N121="","",IF(N121="SL",-1,IF(N121="TP0 only",0.5*K121/J121-0.5,0.5*(K121+L121)/J121)))</f>
        <v/>
      </c>
      <c r="U121" s="14">
        <f>IF(P121="","",P121*Config!$B$6)</f>
        <v/>
      </c>
      <c r="V121" s="14">
        <f>IF(Q121="","",Q121*Config!$B$6)</f>
        <v/>
      </c>
      <c r="W121" s="14">
        <f>IF(R121="","",R121*Config!$B$6)</f>
        <v/>
      </c>
      <c r="X121" s="14">
        <f>IF(S121="","",S121*Config!$B$6)</f>
        <v/>
      </c>
      <c r="Y121" s="14">
        <f>IF(T121="","",T121*Config!$B$6)</f>
        <v/>
      </c>
      <c r="Z121" s="14">
        <f>IF(U121="","",Config!$B$4 + SUM($U$2:U121))</f>
        <v/>
      </c>
      <c r="AA121" s="14">
        <f>IF(V121="","",Config!$B$4 + SUM($V$2:V121))</f>
        <v/>
      </c>
      <c r="AB121" s="14">
        <f>IF(W121="","",Config!$B$4 + SUM($W$2:W121))</f>
        <v/>
      </c>
      <c r="AC121" s="14">
        <f>IF(X121="","",Config!$B$4 + SUM($X$2:X121))</f>
        <v/>
      </c>
      <c r="AD121" s="14">
        <f>IF(Y121="","",Config!$B$4 + SUM($Y$2:Y121))</f>
        <v/>
      </c>
      <c r="AE121" s="15">
        <f>IF(P121="","",IF(P121&gt;0,1,0))</f>
        <v/>
      </c>
      <c r="AF121" s="15">
        <f>IF(Q121="","",IF(Q121&gt;0,1,0))</f>
        <v/>
      </c>
      <c r="AG121" s="15">
        <f>IF(R121="","",IF(R121&gt;0,1,0))</f>
        <v/>
      </c>
      <c r="AH121" s="15">
        <f>IF(S121="","",IF(S121&gt;0,1,0))</f>
        <v/>
      </c>
      <c r="AI121" s="15">
        <f>IF(T121="","",IF(T121&gt;0,1,0))</f>
        <v/>
      </c>
      <c r="AJ121" s="16">
        <f>IF(Z121="","",IF(AJ120="",Z121,MAX(AJ120,Z121)))</f>
        <v/>
      </c>
      <c r="AK121" s="16">
        <f>IF(AA121="","",IF(AK120="",AA121,MAX(AK120,AA121)))</f>
        <v/>
      </c>
      <c r="AL121" s="16">
        <f>IF(AB121="","",IF(AL120="",AB121,MAX(AL120,AB121)))</f>
        <v/>
      </c>
      <c r="AM121" s="16">
        <f>IF(AC121="","",IF(AM120="",AC121,MAX(AM120,AC121)))</f>
        <v/>
      </c>
      <c r="AN121" s="16">
        <f>IF(AD121="","",IF(AN120="",AD121,MAX(AN120,AD121)))</f>
        <v/>
      </c>
      <c r="AO121" s="16">
        <f>IF(Z121="","",AJ121-Z121)</f>
        <v/>
      </c>
      <c r="AP121" s="16">
        <f>IF(AA121="","",AK121-AA121)</f>
        <v/>
      </c>
      <c r="AQ121" s="16">
        <f>IF(AB121="","",AL121-AB121)</f>
        <v/>
      </c>
      <c r="AR121" s="16">
        <f>IF(AC121="","",AM121-AC121)</f>
        <v/>
      </c>
      <c r="AS121" s="16">
        <f>IF(AD121="","",AN121-AD121)</f>
        <v/>
      </c>
    </row>
    <row r="122">
      <c r="A122">
        <f>ROW()-1</f>
        <v/>
      </c>
      <c r="B122" s="8" t="n"/>
      <c r="C122" s="11" t="n"/>
      <c r="D122" s="10">
        <f>IF(B122="","",CHOOSE(WEEKDAY(B122,2),"Lu","Ma","Mi","Jo","Vi","Sa","Du"))</f>
        <v/>
      </c>
      <c r="E122" s="10">
        <f>IF(OR(B122="",C122=""),"",IF(OR(WEEKDAY(B122,2)=1,WEEKDAY(B122,2)=5),"D",IF(AND(C122&gt;=TIME(15,30,0),C122&lt;TIME(16,30,0)),"C",IF(AND(AND(WEEKDAY(B122,2)&gt;=2,WEEKDAY(B122,2)&lt;=4),C122&gt;=TIME(16,35,0),C122&lt;TIME(17,0,0)),"A1",IF(AND(AND(WEEKDAY(B122,2)&gt;=2,WEEKDAY(B122,2)&lt;=4),C122&gt;=TIME(17,0,0),C122&lt;TIME(18,0,0)),"A2",IF(AND(AND(WEEKDAY(B122,2)&gt;=2,WEEKDAY(B122,2)&lt;=4),C122&gt;=TIME(18,0,0),C122&lt;TIME(19,0,0)),"A3",IF(AND(AND(WEEKDAY(B122,2)&gt;=2,WEEKDAY(B122,2)&lt;=4),C122&gt;=TIME(22,0,0),C122&lt;TIME(22,45,0)),"B","Other")))))))</f>
        <v/>
      </c>
      <c r="F122" s="11" t="n"/>
      <c r="G122" s="11" t="n"/>
      <c r="H122" s="11" t="n"/>
      <c r="I122" s="11" t="n"/>
      <c r="J122" s="12" t="n"/>
      <c r="K122" s="12" t="n"/>
      <c r="L122" s="12" t="n"/>
      <c r="M122" s="12" t="n"/>
      <c r="N122" s="11" t="n"/>
      <c r="O122" s="11" t="n"/>
      <c r="P122" s="13">
        <f>IF(N122="","",IF(N122="SL",-1,K122/J122))</f>
        <v/>
      </c>
      <c r="Q122" s="13">
        <f>IF(N122="","",IF(OR(N122="SL",N122="TP0 only"),-1,L122/J122))</f>
        <v/>
      </c>
      <c r="R122" s="13">
        <f>IF(N122="","",IF(N122="TP2",M122/J122,-1))</f>
        <v/>
      </c>
      <c r="S122" s="13">
        <f>IF(N122="","",IF(N122="SL",-1,IF(N122="TP0 only",0.5*K122/J122,0.5*(K122+L122)/J122)))</f>
        <v/>
      </c>
      <c r="T122" s="13">
        <f>IF(N122="","",IF(N122="SL",-1,IF(N122="TP0 only",0.5*K122/J122-0.5,0.5*(K122+L122)/J122)))</f>
        <v/>
      </c>
      <c r="U122" s="14">
        <f>IF(P122="","",P122*Config!$B$6)</f>
        <v/>
      </c>
      <c r="V122" s="14">
        <f>IF(Q122="","",Q122*Config!$B$6)</f>
        <v/>
      </c>
      <c r="W122" s="14">
        <f>IF(R122="","",R122*Config!$B$6)</f>
        <v/>
      </c>
      <c r="X122" s="14">
        <f>IF(S122="","",S122*Config!$B$6)</f>
        <v/>
      </c>
      <c r="Y122" s="14">
        <f>IF(T122="","",T122*Config!$B$6)</f>
        <v/>
      </c>
      <c r="Z122" s="14">
        <f>IF(U122="","",Config!$B$4 + SUM($U$2:U122))</f>
        <v/>
      </c>
      <c r="AA122" s="14">
        <f>IF(V122="","",Config!$B$4 + SUM($V$2:V122))</f>
        <v/>
      </c>
      <c r="AB122" s="14">
        <f>IF(W122="","",Config!$B$4 + SUM($W$2:W122))</f>
        <v/>
      </c>
      <c r="AC122" s="14">
        <f>IF(X122="","",Config!$B$4 + SUM($X$2:X122))</f>
        <v/>
      </c>
      <c r="AD122" s="14">
        <f>IF(Y122="","",Config!$B$4 + SUM($Y$2:Y122))</f>
        <v/>
      </c>
      <c r="AE122" s="15">
        <f>IF(P122="","",IF(P122&gt;0,1,0))</f>
        <v/>
      </c>
      <c r="AF122" s="15">
        <f>IF(Q122="","",IF(Q122&gt;0,1,0))</f>
        <v/>
      </c>
      <c r="AG122" s="15">
        <f>IF(R122="","",IF(R122&gt;0,1,0))</f>
        <v/>
      </c>
      <c r="AH122" s="15">
        <f>IF(S122="","",IF(S122&gt;0,1,0))</f>
        <v/>
      </c>
      <c r="AI122" s="15">
        <f>IF(T122="","",IF(T122&gt;0,1,0))</f>
        <v/>
      </c>
      <c r="AJ122" s="16">
        <f>IF(Z122="","",IF(AJ121="",Z122,MAX(AJ121,Z122)))</f>
        <v/>
      </c>
      <c r="AK122" s="16">
        <f>IF(AA122="","",IF(AK121="",AA122,MAX(AK121,AA122)))</f>
        <v/>
      </c>
      <c r="AL122" s="16">
        <f>IF(AB122="","",IF(AL121="",AB122,MAX(AL121,AB122)))</f>
        <v/>
      </c>
      <c r="AM122" s="16">
        <f>IF(AC122="","",IF(AM121="",AC122,MAX(AM121,AC122)))</f>
        <v/>
      </c>
      <c r="AN122" s="16">
        <f>IF(AD122="","",IF(AN121="",AD122,MAX(AN121,AD122)))</f>
        <v/>
      </c>
      <c r="AO122" s="16">
        <f>IF(Z122="","",AJ122-Z122)</f>
        <v/>
      </c>
      <c r="AP122" s="16">
        <f>IF(AA122="","",AK122-AA122)</f>
        <v/>
      </c>
      <c r="AQ122" s="16">
        <f>IF(AB122="","",AL122-AB122)</f>
        <v/>
      </c>
      <c r="AR122" s="16">
        <f>IF(AC122="","",AM122-AC122)</f>
        <v/>
      </c>
      <c r="AS122" s="16">
        <f>IF(AD122="","",AN122-AD122)</f>
        <v/>
      </c>
    </row>
    <row r="123">
      <c r="A123">
        <f>ROW()-1</f>
        <v/>
      </c>
      <c r="B123" s="8" t="n"/>
      <c r="C123" s="11" t="n"/>
      <c r="D123" s="10">
        <f>IF(B123="","",CHOOSE(WEEKDAY(B123,2),"Lu","Ma","Mi","Jo","Vi","Sa","Du"))</f>
        <v/>
      </c>
      <c r="E123" s="10">
        <f>IF(OR(B123="",C123=""),"",IF(OR(WEEKDAY(B123,2)=1,WEEKDAY(B123,2)=5),"D",IF(AND(C123&gt;=TIME(15,30,0),C123&lt;TIME(16,30,0)),"C",IF(AND(AND(WEEKDAY(B123,2)&gt;=2,WEEKDAY(B123,2)&lt;=4),C123&gt;=TIME(16,35,0),C123&lt;TIME(17,0,0)),"A1",IF(AND(AND(WEEKDAY(B123,2)&gt;=2,WEEKDAY(B123,2)&lt;=4),C123&gt;=TIME(17,0,0),C123&lt;TIME(18,0,0)),"A2",IF(AND(AND(WEEKDAY(B123,2)&gt;=2,WEEKDAY(B123,2)&lt;=4),C123&gt;=TIME(18,0,0),C123&lt;TIME(19,0,0)),"A3",IF(AND(AND(WEEKDAY(B123,2)&gt;=2,WEEKDAY(B123,2)&lt;=4),C123&gt;=TIME(22,0,0),C123&lt;TIME(22,45,0)),"B","Other")))))))</f>
        <v/>
      </c>
      <c r="F123" s="11" t="n"/>
      <c r="G123" s="11" t="n"/>
      <c r="H123" s="11" t="n"/>
      <c r="I123" s="11" t="n"/>
      <c r="J123" s="12" t="n"/>
      <c r="K123" s="12" t="n"/>
      <c r="L123" s="12" t="n"/>
      <c r="M123" s="12" t="n"/>
      <c r="N123" s="11" t="n"/>
      <c r="O123" s="11" t="n"/>
      <c r="P123" s="13">
        <f>IF(N123="","",IF(N123="SL",-1,K123/J123))</f>
        <v/>
      </c>
      <c r="Q123" s="13">
        <f>IF(N123="","",IF(OR(N123="SL",N123="TP0 only"),-1,L123/J123))</f>
        <v/>
      </c>
      <c r="R123" s="13">
        <f>IF(N123="","",IF(N123="TP2",M123/J123,-1))</f>
        <v/>
      </c>
      <c r="S123" s="13">
        <f>IF(N123="","",IF(N123="SL",-1,IF(N123="TP0 only",0.5*K123/J123,0.5*(K123+L123)/J123)))</f>
        <v/>
      </c>
      <c r="T123" s="13">
        <f>IF(N123="","",IF(N123="SL",-1,IF(N123="TP0 only",0.5*K123/J123-0.5,0.5*(K123+L123)/J123)))</f>
        <v/>
      </c>
      <c r="U123" s="14">
        <f>IF(P123="","",P123*Config!$B$6)</f>
        <v/>
      </c>
      <c r="V123" s="14">
        <f>IF(Q123="","",Q123*Config!$B$6)</f>
        <v/>
      </c>
      <c r="W123" s="14">
        <f>IF(R123="","",R123*Config!$B$6)</f>
        <v/>
      </c>
      <c r="X123" s="14">
        <f>IF(S123="","",S123*Config!$B$6)</f>
        <v/>
      </c>
      <c r="Y123" s="14">
        <f>IF(T123="","",T123*Config!$B$6)</f>
        <v/>
      </c>
      <c r="Z123" s="14">
        <f>IF(U123="","",Config!$B$4 + SUM($U$2:U123))</f>
        <v/>
      </c>
      <c r="AA123" s="14">
        <f>IF(V123="","",Config!$B$4 + SUM($V$2:V123))</f>
        <v/>
      </c>
      <c r="AB123" s="14">
        <f>IF(W123="","",Config!$B$4 + SUM($W$2:W123))</f>
        <v/>
      </c>
      <c r="AC123" s="14">
        <f>IF(X123="","",Config!$B$4 + SUM($X$2:X123))</f>
        <v/>
      </c>
      <c r="AD123" s="14">
        <f>IF(Y123="","",Config!$B$4 + SUM($Y$2:Y123))</f>
        <v/>
      </c>
      <c r="AE123" s="15">
        <f>IF(P123="","",IF(P123&gt;0,1,0))</f>
        <v/>
      </c>
      <c r="AF123" s="15">
        <f>IF(Q123="","",IF(Q123&gt;0,1,0))</f>
        <v/>
      </c>
      <c r="AG123" s="15">
        <f>IF(R123="","",IF(R123&gt;0,1,0))</f>
        <v/>
      </c>
      <c r="AH123" s="15">
        <f>IF(S123="","",IF(S123&gt;0,1,0))</f>
        <v/>
      </c>
      <c r="AI123" s="15">
        <f>IF(T123="","",IF(T123&gt;0,1,0))</f>
        <v/>
      </c>
      <c r="AJ123" s="16">
        <f>IF(Z123="","",IF(AJ122="",Z123,MAX(AJ122,Z123)))</f>
        <v/>
      </c>
      <c r="AK123" s="16">
        <f>IF(AA123="","",IF(AK122="",AA123,MAX(AK122,AA123)))</f>
        <v/>
      </c>
      <c r="AL123" s="16">
        <f>IF(AB123="","",IF(AL122="",AB123,MAX(AL122,AB123)))</f>
        <v/>
      </c>
      <c r="AM123" s="16">
        <f>IF(AC123="","",IF(AM122="",AC123,MAX(AM122,AC123)))</f>
        <v/>
      </c>
      <c r="AN123" s="16">
        <f>IF(AD123="","",IF(AN122="",AD123,MAX(AN122,AD123)))</f>
        <v/>
      </c>
      <c r="AO123" s="16">
        <f>IF(Z123="","",AJ123-Z123)</f>
        <v/>
      </c>
      <c r="AP123" s="16">
        <f>IF(AA123="","",AK123-AA123)</f>
        <v/>
      </c>
      <c r="AQ123" s="16">
        <f>IF(AB123="","",AL123-AB123)</f>
        <v/>
      </c>
      <c r="AR123" s="16">
        <f>IF(AC123="","",AM123-AC123)</f>
        <v/>
      </c>
      <c r="AS123" s="16">
        <f>IF(AD123="","",AN123-AD123)</f>
        <v/>
      </c>
    </row>
    <row r="124">
      <c r="A124">
        <f>ROW()-1</f>
        <v/>
      </c>
      <c r="B124" s="8" t="n"/>
      <c r="C124" s="11" t="n"/>
      <c r="D124" s="10">
        <f>IF(B124="","",CHOOSE(WEEKDAY(B124,2),"Lu","Ma","Mi","Jo","Vi","Sa","Du"))</f>
        <v/>
      </c>
      <c r="E124" s="10">
        <f>IF(OR(B124="",C124=""),"",IF(OR(WEEKDAY(B124,2)=1,WEEKDAY(B124,2)=5),"D",IF(AND(C124&gt;=TIME(15,30,0),C124&lt;TIME(16,30,0)),"C",IF(AND(AND(WEEKDAY(B124,2)&gt;=2,WEEKDAY(B124,2)&lt;=4),C124&gt;=TIME(16,35,0),C124&lt;TIME(17,0,0)),"A1",IF(AND(AND(WEEKDAY(B124,2)&gt;=2,WEEKDAY(B124,2)&lt;=4),C124&gt;=TIME(17,0,0),C124&lt;TIME(18,0,0)),"A2",IF(AND(AND(WEEKDAY(B124,2)&gt;=2,WEEKDAY(B124,2)&lt;=4),C124&gt;=TIME(18,0,0),C124&lt;TIME(19,0,0)),"A3",IF(AND(AND(WEEKDAY(B124,2)&gt;=2,WEEKDAY(B124,2)&lt;=4),C124&gt;=TIME(22,0,0),C124&lt;TIME(22,45,0)),"B","Other")))))))</f>
        <v/>
      </c>
      <c r="F124" s="11" t="n"/>
      <c r="G124" s="11" t="n"/>
      <c r="H124" s="11" t="n"/>
      <c r="I124" s="11" t="n"/>
      <c r="J124" s="12" t="n"/>
      <c r="K124" s="12" t="n"/>
      <c r="L124" s="12" t="n"/>
      <c r="M124" s="12" t="n"/>
      <c r="N124" s="11" t="n"/>
      <c r="O124" s="11" t="n"/>
      <c r="P124" s="13">
        <f>IF(N124="","",IF(N124="SL",-1,K124/J124))</f>
        <v/>
      </c>
      <c r="Q124" s="13">
        <f>IF(N124="","",IF(OR(N124="SL",N124="TP0 only"),-1,L124/J124))</f>
        <v/>
      </c>
      <c r="R124" s="13">
        <f>IF(N124="","",IF(N124="TP2",M124/J124,-1))</f>
        <v/>
      </c>
      <c r="S124" s="13">
        <f>IF(N124="","",IF(N124="SL",-1,IF(N124="TP0 only",0.5*K124/J124,0.5*(K124+L124)/J124)))</f>
        <v/>
      </c>
      <c r="T124" s="13">
        <f>IF(N124="","",IF(N124="SL",-1,IF(N124="TP0 only",0.5*K124/J124-0.5,0.5*(K124+L124)/J124)))</f>
        <v/>
      </c>
      <c r="U124" s="14">
        <f>IF(P124="","",P124*Config!$B$6)</f>
        <v/>
      </c>
      <c r="V124" s="14">
        <f>IF(Q124="","",Q124*Config!$B$6)</f>
        <v/>
      </c>
      <c r="W124" s="14">
        <f>IF(R124="","",R124*Config!$B$6)</f>
        <v/>
      </c>
      <c r="X124" s="14">
        <f>IF(S124="","",S124*Config!$B$6)</f>
        <v/>
      </c>
      <c r="Y124" s="14">
        <f>IF(T124="","",T124*Config!$B$6)</f>
        <v/>
      </c>
      <c r="Z124" s="14">
        <f>IF(U124="","",Config!$B$4 + SUM($U$2:U124))</f>
        <v/>
      </c>
      <c r="AA124" s="14">
        <f>IF(V124="","",Config!$B$4 + SUM($V$2:V124))</f>
        <v/>
      </c>
      <c r="AB124" s="14">
        <f>IF(W124="","",Config!$B$4 + SUM($W$2:W124))</f>
        <v/>
      </c>
      <c r="AC124" s="14">
        <f>IF(X124="","",Config!$B$4 + SUM($X$2:X124))</f>
        <v/>
      </c>
      <c r="AD124" s="14">
        <f>IF(Y124="","",Config!$B$4 + SUM($Y$2:Y124))</f>
        <v/>
      </c>
      <c r="AE124" s="15">
        <f>IF(P124="","",IF(P124&gt;0,1,0))</f>
        <v/>
      </c>
      <c r="AF124" s="15">
        <f>IF(Q124="","",IF(Q124&gt;0,1,0))</f>
        <v/>
      </c>
      <c r="AG124" s="15">
        <f>IF(R124="","",IF(R124&gt;0,1,0))</f>
        <v/>
      </c>
      <c r="AH124" s="15">
        <f>IF(S124="","",IF(S124&gt;0,1,0))</f>
        <v/>
      </c>
      <c r="AI124" s="15">
        <f>IF(T124="","",IF(T124&gt;0,1,0))</f>
        <v/>
      </c>
      <c r="AJ124" s="16">
        <f>IF(Z124="","",IF(AJ123="",Z124,MAX(AJ123,Z124)))</f>
        <v/>
      </c>
      <c r="AK124" s="16">
        <f>IF(AA124="","",IF(AK123="",AA124,MAX(AK123,AA124)))</f>
        <v/>
      </c>
      <c r="AL124" s="16">
        <f>IF(AB124="","",IF(AL123="",AB124,MAX(AL123,AB124)))</f>
        <v/>
      </c>
      <c r="AM124" s="16">
        <f>IF(AC124="","",IF(AM123="",AC124,MAX(AM123,AC124)))</f>
        <v/>
      </c>
      <c r="AN124" s="16">
        <f>IF(AD124="","",IF(AN123="",AD124,MAX(AN123,AD124)))</f>
        <v/>
      </c>
      <c r="AO124" s="16">
        <f>IF(Z124="","",AJ124-Z124)</f>
        <v/>
      </c>
      <c r="AP124" s="16">
        <f>IF(AA124="","",AK124-AA124)</f>
        <v/>
      </c>
      <c r="AQ124" s="16">
        <f>IF(AB124="","",AL124-AB124)</f>
        <v/>
      </c>
      <c r="AR124" s="16">
        <f>IF(AC124="","",AM124-AC124)</f>
        <v/>
      </c>
      <c r="AS124" s="16">
        <f>IF(AD124="","",AN124-AD124)</f>
        <v/>
      </c>
    </row>
    <row r="125">
      <c r="A125">
        <f>ROW()-1</f>
        <v/>
      </c>
      <c r="B125" s="8" t="n"/>
      <c r="C125" s="11" t="n"/>
      <c r="D125" s="10">
        <f>IF(B125="","",CHOOSE(WEEKDAY(B125,2),"Lu","Ma","Mi","Jo","Vi","Sa","Du"))</f>
        <v/>
      </c>
      <c r="E125" s="10">
        <f>IF(OR(B125="",C125=""),"",IF(OR(WEEKDAY(B125,2)=1,WEEKDAY(B125,2)=5),"D",IF(AND(C125&gt;=TIME(15,30,0),C125&lt;TIME(16,30,0)),"C",IF(AND(AND(WEEKDAY(B125,2)&gt;=2,WEEKDAY(B125,2)&lt;=4),C125&gt;=TIME(16,35,0),C125&lt;TIME(17,0,0)),"A1",IF(AND(AND(WEEKDAY(B125,2)&gt;=2,WEEKDAY(B125,2)&lt;=4),C125&gt;=TIME(17,0,0),C125&lt;TIME(18,0,0)),"A2",IF(AND(AND(WEEKDAY(B125,2)&gt;=2,WEEKDAY(B125,2)&lt;=4),C125&gt;=TIME(18,0,0),C125&lt;TIME(19,0,0)),"A3",IF(AND(AND(WEEKDAY(B125,2)&gt;=2,WEEKDAY(B125,2)&lt;=4),C125&gt;=TIME(22,0,0),C125&lt;TIME(22,45,0)),"B","Other")))))))</f>
        <v/>
      </c>
      <c r="F125" s="11" t="n"/>
      <c r="G125" s="11" t="n"/>
      <c r="H125" s="11" t="n"/>
      <c r="I125" s="11" t="n"/>
      <c r="J125" s="12" t="n"/>
      <c r="K125" s="12" t="n"/>
      <c r="L125" s="12" t="n"/>
      <c r="M125" s="12" t="n"/>
      <c r="N125" s="11" t="n"/>
      <c r="O125" s="11" t="n"/>
      <c r="P125" s="13">
        <f>IF(N125="","",IF(N125="SL",-1,K125/J125))</f>
        <v/>
      </c>
      <c r="Q125" s="13">
        <f>IF(N125="","",IF(OR(N125="SL",N125="TP0 only"),-1,L125/J125))</f>
        <v/>
      </c>
      <c r="R125" s="13">
        <f>IF(N125="","",IF(N125="TP2",M125/J125,-1))</f>
        <v/>
      </c>
      <c r="S125" s="13">
        <f>IF(N125="","",IF(N125="SL",-1,IF(N125="TP0 only",0.5*K125/J125,0.5*(K125+L125)/J125)))</f>
        <v/>
      </c>
      <c r="T125" s="13">
        <f>IF(N125="","",IF(N125="SL",-1,IF(N125="TP0 only",0.5*K125/J125-0.5,0.5*(K125+L125)/J125)))</f>
        <v/>
      </c>
      <c r="U125" s="14">
        <f>IF(P125="","",P125*Config!$B$6)</f>
        <v/>
      </c>
      <c r="V125" s="14">
        <f>IF(Q125="","",Q125*Config!$B$6)</f>
        <v/>
      </c>
      <c r="W125" s="14">
        <f>IF(R125="","",R125*Config!$B$6)</f>
        <v/>
      </c>
      <c r="X125" s="14">
        <f>IF(S125="","",S125*Config!$B$6)</f>
        <v/>
      </c>
      <c r="Y125" s="14">
        <f>IF(T125="","",T125*Config!$B$6)</f>
        <v/>
      </c>
      <c r="Z125" s="14">
        <f>IF(U125="","",Config!$B$4 + SUM($U$2:U125))</f>
        <v/>
      </c>
      <c r="AA125" s="14">
        <f>IF(V125="","",Config!$B$4 + SUM($V$2:V125))</f>
        <v/>
      </c>
      <c r="AB125" s="14">
        <f>IF(W125="","",Config!$B$4 + SUM($W$2:W125))</f>
        <v/>
      </c>
      <c r="AC125" s="14">
        <f>IF(X125="","",Config!$B$4 + SUM($X$2:X125))</f>
        <v/>
      </c>
      <c r="AD125" s="14">
        <f>IF(Y125="","",Config!$B$4 + SUM($Y$2:Y125))</f>
        <v/>
      </c>
      <c r="AE125" s="15">
        <f>IF(P125="","",IF(P125&gt;0,1,0))</f>
        <v/>
      </c>
      <c r="AF125" s="15">
        <f>IF(Q125="","",IF(Q125&gt;0,1,0))</f>
        <v/>
      </c>
      <c r="AG125" s="15">
        <f>IF(R125="","",IF(R125&gt;0,1,0))</f>
        <v/>
      </c>
      <c r="AH125" s="15">
        <f>IF(S125="","",IF(S125&gt;0,1,0))</f>
        <v/>
      </c>
      <c r="AI125" s="15">
        <f>IF(T125="","",IF(T125&gt;0,1,0))</f>
        <v/>
      </c>
      <c r="AJ125" s="16">
        <f>IF(Z125="","",IF(AJ124="",Z125,MAX(AJ124,Z125)))</f>
        <v/>
      </c>
      <c r="AK125" s="16">
        <f>IF(AA125="","",IF(AK124="",AA125,MAX(AK124,AA125)))</f>
        <v/>
      </c>
      <c r="AL125" s="16">
        <f>IF(AB125="","",IF(AL124="",AB125,MAX(AL124,AB125)))</f>
        <v/>
      </c>
      <c r="AM125" s="16">
        <f>IF(AC125="","",IF(AM124="",AC125,MAX(AM124,AC125)))</f>
        <v/>
      </c>
      <c r="AN125" s="16">
        <f>IF(AD125="","",IF(AN124="",AD125,MAX(AN124,AD125)))</f>
        <v/>
      </c>
      <c r="AO125" s="16">
        <f>IF(Z125="","",AJ125-Z125)</f>
        <v/>
      </c>
      <c r="AP125" s="16">
        <f>IF(AA125="","",AK125-AA125)</f>
        <v/>
      </c>
      <c r="AQ125" s="16">
        <f>IF(AB125="","",AL125-AB125)</f>
        <v/>
      </c>
      <c r="AR125" s="16">
        <f>IF(AC125="","",AM125-AC125)</f>
        <v/>
      </c>
      <c r="AS125" s="16">
        <f>IF(AD125="","",AN125-AD125)</f>
        <v/>
      </c>
    </row>
    <row r="126">
      <c r="A126">
        <f>ROW()-1</f>
        <v/>
      </c>
      <c r="B126" s="8" t="n"/>
      <c r="C126" s="11" t="n"/>
      <c r="D126" s="10">
        <f>IF(B126="","",CHOOSE(WEEKDAY(B126,2),"Lu","Ma","Mi","Jo","Vi","Sa","Du"))</f>
        <v/>
      </c>
      <c r="E126" s="10">
        <f>IF(OR(B126="",C126=""),"",IF(OR(WEEKDAY(B126,2)=1,WEEKDAY(B126,2)=5),"D",IF(AND(C126&gt;=TIME(15,30,0),C126&lt;TIME(16,30,0)),"C",IF(AND(AND(WEEKDAY(B126,2)&gt;=2,WEEKDAY(B126,2)&lt;=4),C126&gt;=TIME(16,35,0),C126&lt;TIME(17,0,0)),"A1",IF(AND(AND(WEEKDAY(B126,2)&gt;=2,WEEKDAY(B126,2)&lt;=4),C126&gt;=TIME(17,0,0),C126&lt;TIME(18,0,0)),"A2",IF(AND(AND(WEEKDAY(B126,2)&gt;=2,WEEKDAY(B126,2)&lt;=4),C126&gt;=TIME(18,0,0),C126&lt;TIME(19,0,0)),"A3",IF(AND(AND(WEEKDAY(B126,2)&gt;=2,WEEKDAY(B126,2)&lt;=4),C126&gt;=TIME(22,0,0),C126&lt;TIME(22,45,0)),"B","Other")))))))</f>
        <v/>
      </c>
      <c r="F126" s="11" t="n"/>
      <c r="G126" s="11" t="n"/>
      <c r="H126" s="11" t="n"/>
      <c r="I126" s="11" t="n"/>
      <c r="J126" s="12" t="n"/>
      <c r="K126" s="12" t="n"/>
      <c r="L126" s="12" t="n"/>
      <c r="M126" s="12" t="n"/>
      <c r="N126" s="11" t="n"/>
      <c r="O126" s="11" t="n"/>
      <c r="P126" s="13">
        <f>IF(N126="","",IF(N126="SL",-1,K126/J126))</f>
        <v/>
      </c>
      <c r="Q126" s="13">
        <f>IF(N126="","",IF(OR(N126="SL",N126="TP0 only"),-1,L126/J126))</f>
        <v/>
      </c>
      <c r="R126" s="13">
        <f>IF(N126="","",IF(N126="TP2",M126/J126,-1))</f>
        <v/>
      </c>
      <c r="S126" s="13">
        <f>IF(N126="","",IF(N126="SL",-1,IF(N126="TP0 only",0.5*K126/J126,0.5*(K126+L126)/J126)))</f>
        <v/>
      </c>
      <c r="T126" s="13">
        <f>IF(N126="","",IF(N126="SL",-1,IF(N126="TP0 only",0.5*K126/J126-0.5,0.5*(K126+L126)/J126)))</f>
        <v/>
      </c>
      <c r="U126" s="14">
        <f>IF(P126="","",P126*Config!$B$6)</f>
        <v/>
      </c>
      <c r="V126" s="14">
        <f>IF(Q126="","",Q126*Config!$B$6)</f>
        <v/>
      </c>
      <c r="W126" s="14">
        <f>IF(R126="","",R126*Config!$B$6)</f>
        <v/>
      </c>
      <c r="X126" s="14">
        <f>IF(S126="","",S126*Config!$B$6)</f>
        <v/>
      </c>
      <c r="Y126" s="14">
        <f>IF(T126="","",T126*Config!$B$6)</f>
        <v/>
      </c>
      <c r="Z126" s="14">
        <f>IF(U126="","",Config!$B$4 + SUM($U$2:U126))</f>
        <v/>
      </c>
      <c r="AA126" s="14">
        <f>IF(V126="","",Config!$B$4 + SUM($V$2:V126))</f>
        <v/>
      </c>
      <c r="AB126" s="14">
        <f>IF(W126="","",Config!$B$4 + SUM($W$2:W126))</f>
        <v/>
      </c>
      <c r="AC126" s="14">
        <f>IF(X126="","",Config!$B$4 + SUM($X$2:X126))</f>
        <v/>
      </c>
      <c r="AD126" s="14">
        <f>IF(Y126="","",Config!$B$4 + SUM($Y$2:Y126))</f>
        <v/>
      </c>
      <c r="AE126" s="15">
        <f>IF(P126="","",IF(P126&gt;0,1,0))</f>
        <v/>
      </c>
      <c r="AF126" s="15">
        <f>IF(Q126="","",IF(Q126&gt;0,1,0))</f>
        <v/>
      </c>
      <c r="AG126" s="15">
        <f>IF(R126="","",IF(R126&gt;0,1,0))</f>
        <v/>
      </c>
      <c r="AH126" s="15">
        <f>IF(S126="","",IF(S126&gt;0,1,0))</f>
        <v/>
      </c>
      <c r="AI126" s="15">
        <f>IF(T126="","",IF(T126&gt;0,1,0))</f>
        <v/>
      </c>
      <c r="AJ126" s="16">
        <f>IF(Z126="","",IF(AJ125="",Z126,MAX(AJ125,Z126)))</f>
        <v/>
      </c>
      <c r="AK126" s="16">
        <f>IF(AA126="","",IF(AK125="",AA126,MAX(AK125,AA126)))</f>
        <v/>
      </c>
      <c r="AL126" s="16">
        <f>IF(AB126="","",IF(AL125="",AB126,MAX(AL125,AB126)))</f>
        <v/>
      </c>
      <c r="AM126" s="16">
        <f>IF(AC126="","",IF(AM125="",AC126,MAX(AM125,AC126)))</f>
        <v/>
      </c>
      <c r="AN126" s="16">
        <f>IF(AD126="","",IF(AN125="",AD126,MAX(AN125,AD126)))</f>
        <v/>
      </c>
      <c r="AO126" s="16">
        <f>IF(Z126="","",AJ126-Z126)</f>
        <v/>
      </c>
      <c r="AP126" s="16">
        <f>IF(AA126="","",AK126-AA126)</f>
        <v/>
      </c>
      <c r="AQ126" s="16">
        <f>IF(AB126="","",AL126-AB126)</f>
        <v/>
      </c>
      <c r="AR126" s="16">
        <f>IF(AC126="","",AM126-AC126)</f>
        <v/>
      </c>
      <c r="AS126" s="16">
        <f>IF(AD126="","",AN126-AD126)</f>
        <v/>
      </c>
    </row>
    <row r="127">
      <c r="A127">
        <f>ROW()-1</f>
        <v/>
      </c>
      <c r="B127" s="8" t="n"/>
      <c r="C127" s="11" t="n"/>
      <c r="D127" s="10">
        <f>IF(B127="","",CHOOSE(WEEKDAY(B127,2),"Lu","Ma","Mi","Jo","Vi","Sa","Du"))</f>
        <v/>
      </c>
      <c r="E127" s="10">
        <f>IF(OR(B127="",C127=""),"",IF(OR(WEEKDAY(B127,2)=1,WEEKDAY(B127,2)=5),"D",IF(AND(C127&gt;=TIME(15,30,0),C127&lt;TIME(16,30,0)),"C",IF(AND(AND(WEEKDAY(B127,2)&gt;=2,WEEKDAY(B127,2)&lt;=4),C127&gt;=TIME(16,35,0),C127&lt;TIME(17,0,0)),"A1",IF(AND(AND(WEEKDAY(B127,2)&gt;=2,WEEKDAY(B127,2)&lt;=4),C127&gt;=TIME(17,0,0),C127&lt;TIME(18,0,0)),"A2",IF(AND(AND(WEEKDAY(B127,2)&gt;=2,WEEKDAY(B127,2)&lt;=4),C127&gt;=TIME(18,0,0),C127&lt;TIME(19,0,0)),"A3",IF(AND(AND(WEEKDAY(B127,2)&gt;=2,WEEKDAY(B127,2)&lt;=4),C127&gt;=TIME(22,0,0),C127&lt;TIME(22,45,0)),"B","Other")))))))</f>
        <v/>
      </c>
      <c r="F127" s="11" t="n"/>
      <c r="G127" s="11" t="n"/>
      <c r="H127" s="11" t="n"/>
      <c r="I127" s="11" t="n"/>
      <c r="J127" s="12" t="n"/>
      <c r="K127" s="12" t="n"/>
      <c r="L127" s="12" t="n"/>
      <c r="M127" s="12" t="n"/>
      <c r="N127" s="11" t="n"/>
      <c r="O127" s="11" t="n"/>
      <c r="P127" s="13">
        <f>IF(N127="","",IF(N127="SL",-1,K127/J127))</f>
        <v/>
      </c>
      <c r="Q127" s="13">
        <f>IF(N127="","",IF(OR(N127="SL",N127="TP0 only"),-1,L127/J127))</f>
        <v/>
      </c>
      <c r="R127" s="13">
        <f>IF(N127="","",IF(N127="TP2",M127/J127,-1))</f>
        <v/>
      </c>
      <c r="S127" s="13">
        <f>IF(N127="","",IF(N127="SL",-1,IF(N127="TP0 only",0.5*K127/J127,0.5*(K127+L127)/J127)))</f>
        <v/>
      </c>
      <c r="T127" s="13">
        <f>IF(N127="","",IF(N127="SL",-1,IF(N127="TP0 only",0.5*K127/J127-0.5,0.5*(K127+L127)/J127)))</f>
        <v/>
      </c>
      <c r="U127" s="14">
        <f>IF(P127="","",P127*Config!$B$6)</f>
        <v/>
      </c>
      <c r="V127" s="14">
        <f>IF(Q127="","",Q127*Config!$B$6)</f>
        <v/>
      </c>
      <c r="W127" s="14">
        <f>IF(R127="","",R127*Config!$B$6)</f>
        <v/>
      </c>
      <c r="X127" s="14">
        <f>IF(S127="","",S127*Config!$B$6)</f>
        <v/>
      </c>
      <c r="Y127" s="14">
        <f>IF(T127="","",T127*Config!$B$6)</f>
        <v/>
      </c>
      <c r="Z127" s="14">
        <f>IF(U127="","",Config!$B$4 + SUM($U$2:U127))</f>
        <v/>
      </c>
      <c r="AA127" s="14">
        <f>IF(V127="","",Config!$B$4 + SUM($V$2:V127))</f>
        <v/>
      </c>
      <c r="AB127" s="14">
        <f>IF(W127="","",Config!$B$4 + SUM($W$2:W127))</f>
        <v/>
      </c>
      <c r="AC127" s="14">
        <f>IF(X127="","",Config!$B$4 + SUM($X$2:X127))</f>
        <v/>
      </c>
      <c r="AD127" s="14">
        <f>IF(Y127="","",Config!$B$4 + SUM($Y$2:Y127))</f>
        <v/>
      </c>
      <c r="AE127" s="15">
        <f>IF(P127="","",IF(P127&gt;0,1,0))</f>
        <v/>
      </c>
      <c r="AF127" s="15">
        <f>IF(Q127="","",IF(Q127&gt;0,1,0))</f>
        <v/>
      </c>
      <c r="AG127" s="15">
        <f>IF(R127="","",IF(R127&gt;0,1,0))</f>
        <v/>
      </c>
      <c r="AH127" s="15">
        <f>IF(S127="","",IF(S127&gt;0,1,0))</f>
        <v/>
      </c>
      <c r="AI127" s="15">
        <f>IF(T127="","",IF(T127&gt;0,1,0))</f>
        <v/>
      </c>
      <c r="AJ127" s="16">
        <f>IF(Z127="","",IF(AJ126="",Z127,MAX(AJ126,Z127)))</f>
        <v/>
      </c>
      <c r="AK127" s="16">
        <f>IF(AA127="","",IF(AK126="",AA127,MAX(AK126,AA127)))</f>
        <v/>
      </c>
      <c r="AL127" s="16">
        <f>IF(AB127="","",IF(AL126="",AB127,MAX(AL126,AB127)))</f>
        <v/>
      </c>
      <c r="AM127" s="16">
        <f>IF(AC127="","",IF(AM126="",AC127,MAX(AM126,AC127)))</f>
        <v/>
      </c>
      <c r="AN127" s="16">
        <f>IF(AD127="","",IF(AN126="",AD127,MAX(AN126,AD127)))</f>
        <v/>
      </c>
      <c r="AO127" s="16">
        <f>IF(Z127="","",AJ127-Z127)</f>
        <v/>
      </c>
      <c r="AP127" s="16">
        <f>IF(AA127="","",AK127-AA127)</f>
        <v/>
      </c>
      <c r="AQ127" s="16">
        <f>IF(AB127="","",AL127-AB127)</f>
        <v/>
      </c>
      <c r="AR127" s="16">
        <f>IF(AC127="","",AM127-AC127)</f>
        <v/>
      </c>
      <c r="AS127" s="16">
        <f>IF(AD127="","",AN127-AD127)</f>
        <v/>
      </c>
    </row>
    <row r="128">
      <c r="A128">
        <f>ROW()-1</f>
        <v/>
      </c>
      <c r="B128" s="8" t="n"/>
      <c r="C128" s="11" t="n"/>
      <c r="D128" s="10">
        <f>IF(B128="","",CHOOSE(WEEKDAY(B128,2),"Lu","Ma","Mi","Jo","Vi","Sa","Du"))</f>
        <v/>
      </c>
      <c r="E128" s="10">
        <f>IF(OR(B128="",C128=""),"",IF(OR(WEEKDAY(B128,2)=1,WEEKDAY(B128,2)=5),"D",IF(AND(C128&gt;=TIME(15,30,0),C128&lt;TIME(16,30,0)),"C",IF(AND(AND(WEEKDAY(B128,2)&gt;=2,WEEKDAY(B128,2)&lt;=4),C128&gt;=TIME(16,35,0),C128&lt;TIME(17,0,0)),"A1",IF(AND(AND(WEEKDAY(B128,2)&gt;=2,WEEKDAY(B128,2)&lt;=4),C128&gt;=TIME(17,0,0),C128&lt;TIME(18,0,0)),"A2",IF(AND(AND(WEEKDAY(B128,2)&gt;=2,WEEKDAY(B128,2)&lt;=4),C128&gt;=TIME(18,0,0),C128&lt;TIME(19,0,0)),"A3",IF(AND(AND(WEEKDAY(B128,2)&gt;=2,WEEKDAY(B128,2)&lt;=4),C128&gt;=TIME(22,0,0),C128&lt;TIME(22,45,0)),"B","Other")))))))</f>
        <v/>
      </c>
      <c r="F128" s="11" t="n"/>
      <c r="G128" s="11" t="n"/>
      <c r="H128" s="11" t="n"/>
      <c r="I128" s="11" t="n"/>
      <c r="J128" s="12" t="n"/>
      <c r="K128" s="12" t="n"/>
      <c r="L128" s="12" t="n"/>
      <c r="M128" s="12" t="n"/>
      <c r="N128" s="11" t="n"/>
      <c r="O128" s="11" t="n"/>
      <c r="P128" s="13">
        <f>IF(N128="","",IF(N128="SL",-1,K128/J128))</f>
        <v/>
      </c>
      <c r="Q128" s="13">
        <f>IF(N128="","",IF(OR(N128="SL",N128="TP0 only"),-1,L128/J128))</f>
        <v/>
      </c>
      <c r="R128" s="13">
        <f>IF(N128="","",IF(N128="TP2",M128/J128,-1))</f>
        <v/>
      </c>
      <c r="S128" s="13">
        <f>IF(N128="","",IF(N128="SL",-1,IF(N128="TP0 only",0.5*K128/J128,0.5*(K128+L128)/J128)))</f>
        <v/>
      </c>
      <c r="T128" s="13">
        <f>IF(N128="","",IF(N128="SL",-1,IF(N128="TP0 only",0.5*K128/J128-0.5,0.5*(K128+L128)/J128)))</f>
        <v/>
      </c>
      <c r="U128" s="14">
        <f>IF(P128="","",P128*Config!$B$6)</f>
        <v/>
      </c>
      <c r="V128" s="14">
        <f>IF(Q128="","",Q128*Config!$B$6)</f>
        <v/>
      </c>
      <c r="W128" s="14">
        <f>IF(R128="","",R128*Config!$B$6)</f>
        <v/>
      </c>
      <c r="X128" s="14">
        <f>IF(S128="","",S128*Config!$B$6)</f>
        <v/>
      </c>
      <c r="Y128" s="14">
        <f>IF(T128="","",T128*Config!$B$6)</f>
        <v/>
      </c>
      <c r="Z128" s="14">
        <f>IF(U128="","",Config!$B$4 + SUM($U$2:U128))</f>
        <v/>
      </c>
      <c r="AA128" s="14">
        <f>IF(V128="","",Config!$B$4 + SUM($V$2:V128))</f>
        <v/>
      </c>
      <c r="AB128" s="14">
        <f>IF(W128="","",Config!$B$4 + SUM($W$2:W128))</f>
        <v/>
      </c>
      <c r="AC128" s="14">
        <f>IF(X128="","",Config!$B$4 + SUM($X$2:X128))</f>
        <v/>
      </c>
      <c r="AD128" s="14">
        <f>IF(Y128="","",Config!$B$4 + SUM($Y$2:Y128))</f>
        <v/>
      </c>
      <c r="AE128" s="15">
        <f>IF(P128="","",IF(P128&gt;0,1,0))</f>
        <v/>
      </c>
      <c r="AF128" s="15">
        <f>IF(Q128="","",IF(Q128&gt;0,1,0))</f>
        <v/>
      </c>
      <c r="AG128" s="15">
        <f>IF(R128="","",IF(R128&gt;0,1,0))</f>
        <v/>
      </c>
      <c r="AH128" s="15">
        <f>IF(S128="","",IF(S128&gt;0,1,0))</f>
        <v/>
      </c>
      <c r="AI128" s="15">
        <f>IF(T128="","",IF(T128&gt;0,1,0))</f>
        <v/>
      </c>
      <c r="AJ128" s="16">
        <f>IF(Z128="","",IF(AJ127="",Z128,MAX(AJ127,Z128)))</f>
        <v/>
      </c>
      <c r="AK128" s="16">
        <f>IF(AA128="","",IF(AK127="",AA128,MAX(AK127,AA128)))</f>
        <v/>
      </c>
      <c r="AL128" s="16">
        <f>IF(AB128="","",IF(AL127="",AB128,MAX(AL127,AB128)))</f>
        <v/>
      </c>
      <c r="AM128" s="16">
        <f>IF(AC128="","",IF(AM127="",AC128,MAX(AM127,AC128)))</f>
        <v/>
      </c>
      <c r="AN128" s="16">
        <f>IF(AD128="","",IF(AN127="",AD128,MAX(AN127,AD128)))</f>
        <v/>
      </c>
      <c r="AO128" s="16">
        <f>IF(Z128="","",AJ128-Z128)</f>
        <v/>
      </c>
      <c r="AP128" s="16">
        <f>IF(AA128="","",AK128-AA128)</f>
        <v/>
      </c>
      <c r="AQ128" s="16">
        <f>IF(AB128="","",AL128-AB128)</f>
        <v/>
      </c>
      <c r="AR128" s="16">
        <f>IF(AC128="","",AM128-AC128)</f>
        <v/>
      </c>
      <c r="AS128" s="16">
        <f>IF(AD128="","",AN128-AD128)</f>
        <v/>
      </c>
    </row>
    <row r="129">
      <c r="A129">
        <f>ROW()-1</f>
        <v/>
      </c>
      <c r="B129" s="8" t="n"/>
      <c r="C129" s="11" t="n"/>
      <c r="D129" s="10">
        <f>IF(B129="","",CHOOSE(WEEKDAY(B129,2),"Lu","Ma","Mi","Jo","Vi","Sa","Du"))</f>
        <v/>
      </c>
      <c r="E129" s="10">
        <f>IF(OR(B129="",C129=""),"",IF(OR(WEEKDAY(B129,2)=1,WEEKDAY(B129,2)=5),"D",IF(AND(C129&gt;=TIME(15,30,0),C129&lt;TIME(16,30,0)),"C",IF(AND(AND(WEEKDAY(B129,2)&gt;=2,WEEKDAY(B129,2)&lt;=4),C129&gt;=TIME(16,35,0),C129&lt;TIME(17,0,0)),"A1",IF(AND(AND(WEEKDAY(B129,2)&gt;=2,WEEKDAY(B129,2)&lt;=4),C129&gt;=TIME(17,0,0),C129&lt;TIME(18,0,0)),"A2",IF(AND(AND(WEEKDAY(B129,2)&gt;=2,WEEKDAY(B129,2)&lt;=4),C129&gt;=TIME(18,0,0),C129&lt;TIME(19,0,0)),"A3",IF(AND(AND(WEEKDAY(B129,2)&gt;=2,WEEKDAY(B129,2)&lt;=4),C129&gt;=TIME(22,0,0),C129&lt;TIME(22,45,0)),"B","Other")))))))</f>
        <v/>
      </c>
      <c r="F129" s="11" t="n"/>
      <c r="G129" s="11" t="n"/>
      <c r="H129" s="11" t="n"/>
      <c r="I129" s="11" t="n"/>
      <c r="J129" s="12" t="n"/>
      <c r="K129" s="12" t="n"/>
      <c r="L129" s="12" t="n"/>
      <c r="M129" s="12" t="n"/>
      <c r="N129" s="11" t="n"/>
      <c r="O129" s="11" t="n"/>
      <c r="P129" s="13">
        <f>IF(N129="","",IF(N129="SL",-1,K129/J129))</f>
        <v/>
      </c>
      <c r="Q129" s="13">
        <f>IF(N129="","",IF(OR(N129="SL",N129="TP0 only"),-1,L129/J129))</f>
        <v/>
      </c>
      <c r="R129" s="13">
        <f>IF(N129="","",IF(N129="TP2",M129/J129,-1))</f>
        <v/>
      </c>
      <c r="S129" s="13">
        <f>IF(N129="","",IF(N129="SL",-1,IF(N129="TP0 only",0.5*K129/J129,0.5*(K129+L129)/J129)))</f>
        <v/>
      </c>
      <c r="T129" s="13">
        <f>IF(N129="","",IF(N129="SL",-1,IF(N129="TP0 only",0.5*K129/J129-0.5,0.5*(K129+L129)/J129)))</f>
        <v/>
      </c>
      <c r="U129" s="14">
        <f>IF(P129="","",P129*Config!$B$6)</f>
        <v/>
      </c>
      <c r="V129" s="14">
        <f>IF(Q129="","",Q129*Config!$B$6)</f>
        <v/>
      </c>
      <c r="W129" s="14">
        <f>IF(R129="","",R129*Config!$B$6)</f>
        <v/>
      </c>
      <c r="X129" s="14">
        <f>IF(S129="","",S129*Config!$B$6)</f>
        <v/>
      </c>
      <c r="Y129" s="14">
        <f>IF(T129="","",T129*Config!$B$6)</f>
        <v/>
      </c>
      <c r="Z129" s="14">
        <f>IF(U129="","",Config!$B$4 + SUM($U$2:U129))</f>
        <v/>
      </c>
      <c r="AA129" s="14">
        <f>IF(V129="","",Config!$B$4 + SUM($V$2:V129))</f>
        <v/>
      </c>
      <c r="AB129" s="14">
        <f>IF(W129="","",Config!$B$4 + SUM($W$2:W129))</f>
        <v/>
      </c>
      <c r="AC129" s="14">
        <f>IF(X129="","",Config!$B$4 + SUM($X$2:X129))</f>
        <v/>
      </c>
      <c r="AD129" s="14">
        <f>IF(Y129="","",Config!$B$4 + SUM($Y$2:Y129))</f>
        <v/>
      </c>
      <c r="AE129" s="15">
        <f>IF(P129="","",IF(P129&gt;0,1,0))</f>
        <v/>
      </c>
      <c r="AF129" s="15">
        <f>IF(Q129="","",IF(Q129&gt;0,1,0))</f>
        <v/>
      </c>
      <c r="AG129" s="15">
        <f>IF(R129="","",IF(R129&gt;0,1,0))</f>
        <v/>
      </c>
      <c r="AH129" s="15">
        <f>IF(S129="","",IF(S129&gt;0,1,0))</f>
        <v/>
      </c>
      <c r="AI129" s="15">
        <f>IF(T129="","",IF(T129&gt;0,1,0))</f>
        <v/>
      </c>
      <c r="AJ129" s="16">
        <f>IF(Z129="","",IF(AJ128="",Z129,MAX(AJ128,Z129)))</f>
        <v/>
      </c>
      <c r="AK129" s="16">
        <f>IF(AA129="","",IF(AK128="",AA129,MAX(AK128,AA129)))</f>
        <v/>
      </c>
      <c r="AL129" s="16">
        <f>IF(AB129="","",IF(AL128="",AB129,MAX(AL128,AB129)))</f>
        <v/>
      </c>
      <c r="AM129" s="16">
        <f>IF(AC129="","",IF(AM128="",AC129,MAX(AM128,AC129)))</f>
        <v/>
      </c>
      <c r="AN129" s="16">
        <f>IF(AD129="","",IF(AN128="",AD129,MAX(AN128,AD129)))</f>
        <v/>
      </c>
      <c r="AO129" s="16">
        <f>IF(Z129="","",AJ129-Z129)</f>
        <v/>
      </c>
      <c r="AP129" s="16">
        <f>IF(AA129="","",AK129-AA129)</f>
        <v/>
      </c>
      <c r="AQ129" s="16">
        <f>IF(AB129="","",AL129-AB129)</f>
        <v/>
      </c>
      <c r="AR129" s="16">
        <f>IF(AC129="","",AM129-AC129)</f>
        <v/>
      </c>
      <c r="AS129" s="16">
        <f>IF(AD129="","",AN129-AD129)</f>
        <v/>
      </c>
    </row>
    <row r="130">
      <c r="A130">
        <f>ROW()-1</f>
        <v/>
      </c>
      <c r="B130" s="8" t="n"/>
      <c r="C130" s="11" t="n"/>
      <c r="D130" s="10">
        <f>IF(B130="","",CHOOSE(WEEKDAY(B130,2),"Lu","Ma","Mi","Jo","Vi","Sa","Du"))</f>
        <v/>
      </c>
      <c r="E130" s="10">
        <f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/>
      </c>
      <c r="F130" s="11" t="n"/>
      <c r="G130" s="11" t="n"/>
      <c r="H130" s="11" t="n"/>
      <c r="I130" s="11" t="n"/>
      <c r="J130" s="12" t="n"/>
      <c r="K130" s="12" t="n"/>
      <c r="L130" s="12" t="n"/>
      <c r="M130" s="12" t="n"/>
      <c r="N130" s="11" t="n"/>
      <c r="O130" s="11" t="n"/>
      <c r="P130" s="13">
        <f>IF(N130="","",IF(N130="SL",-1,K130/J130))</f>
        <v/>
      </c>
      <c r="Q130" s="13">
        <f>IF(N130="","",IF(OR(N130="SL",N130="TP0 only"),-1,L130/J130))</f>
        <v/>
      </c>
      <c r="R130" s="13">
        <f>IF(N130="","",IF(N130="TP2",M130/J130,-1))</f>
        <v/>
      </c>
      <c r="S130" s="13">
        <f>IF(N130="","",IF(N130="SL",-1,IF(N130="TP0 only",0.5*K130/J130,0.5*(K130+L130)/J130)))</f>
        <v/>
      </c>
      <c r="T130" s="13">
        <f>IF(N130="","",IF(N130="SL",-1,IF(N130="TP0 only",0.5*K130/J130-0.5,0.5*(K130+L130)/J130)))</f>
        <v/>
      </c>
      <c r="U130" s="14">
        <f>IF(P130="","",P130*Config!$B$6)</f>
        <v/>
      </c>
      <c r="V130" s="14">
        <f>IF(Q130="","",Q130*Config!$B$6)</f>
        <v/>
      </c>
      <c r="W130" s="14">
        <f>IF(R130="","",R130*Config!$B$6)</f>
        <v/>
      </c>
      <c r="X130" s="14">
        <f>IF(S130="","",S130*Config!$B$6)</f>
        <v/>
      </c>
      <c r="Y130" s="14">
        <f>IF(T130="","",T130*Config!$B$6)</f>
        <v/>
      </c>
      <c r="Z130" s="14">
        <f>IF(U130="","",Config!$B$4 + SUM($U$2:U130))</f>
        <v/>
      </c>
      <c r="AA130" s="14">
        <f>IF(V130="","",Config!$B$4 + SUM($V$2:V130))</f>
        <v/>
      </c>
      <c r="AB130" s="14">
        <f>IF(W130="","",Config!$B$4 + SUM($W$2:W130))</f>
        <v/>
      </c>
      <c r="AC130" s="14">
        <f>IF(X130="","",Config!$B$4 + SUM($X$2:X130))</f>
        <v/>
      </c>
      <c r="AD130" s="14">
        <f>IF(Y130="","",Config!$B$4 + SUM($Y$2:Y130))</f>
        <v/>
      </c>
      <c r="AE130" s="15">
        <f>IF(P130="","",IF(P130&gt;0,1,0))</f>
        <v/>
      </c>
      <c r="AF130" s="15">
        <f>IF(Q130="","",IF(Q130&gt;0,1,0))</f>
        <v/>
      </c>
      <c r="AG130" s="15">
        <f>IF(R130="","",IF(R130&gt;0,1,0))</f>
        <v/>
      </c>
      <c r="AH130" s="15">
        <f>IF(S130="","",IF(S130&gt;0,1,0))</f>
        <v/>
      </c>
      <c r="AI130" s="15">
        <f>IF(T130="","",IF(T130&gt;0,1,0))</f>
        <v/>
      </c>
      <c r="AJ130" s="16">
        <f>IF(Z130="","",IF(AJ129="",Z130,MAX(AJ129,Z130)))</f>
        <v/>
      </c>
      <c r="AK130" s="16">
        <f>IF(AA130="","",IF(AK129="",AA130,MAX(AK129,AA130)))</f>
        <v/>
      </c>
      <c r="AL130" s="16">
        <f>IF(AB130="","",IF(AL129="",AB130,MAX(AL129,AB130)))</f>
        <v/>
      </c>
      <c r="AM130" s="16">
        <f>IF(AC130="","",IF(AM129="",AC130,MAX(AM129,AC130)))</f>
        <v/>
      </c>
      <c r="AN130" s="16">
        <f>IF(AD130="","",IF(AN129="",AD130,MAX(AN129,AD130)))</f>
        <v/>
      </c>
      <c r="AO130" s="16">
        <f>IF(Z130="","",AJ130-Z130)</f>
        <v/>
      </c>
      <c r="AP130" s="16">
        <f>IF(AA130="","",AK130-AA130)</f>
        <v/>
      </c>
      <c r="AQ130" s="16">
        <f>IF(AB130="","",AL130-AB130)</f>
        <v/>
      </c>
      <c r="AR130" s="16">
        <f>IF(AC130="","",AM130-AC130)</f>
        <v/>
      </c>
      <c r="AS130" s="16">
        <f>IF(AD130="","",AN130-AD130)</f>
        <v/>
      </c>
    </row>
    <row r="131">
      <c r="A131">
        <f>ROW()-1</f>
        <v/>
      </c>
      <c r="B131" s="8" t="n"/>
      <c r="C131" s="11" t="n"/>
      <c r="D131" s="10">
        <f>IF(B131="","",CHOOSE(WEEKDAY(B131,2),"Lu","Ma","Mi","Jo","Vi","Sa","Du"))</f>
        <v/>
      </c>
      <c r="E131" s="10">
        <f>IF(OR(B131="",C131=""),"",IF(OR(WEEKDAY(B131,2)=1,WEEKDAY(B131,2)=5),"D",IF(AND(C131&gt;=TIME(15,30,0),C131&lt;TIME(16,30,0)),"C",IF(AND(AND(WEEKDAY(B131,2)&gt;=2,WEEKDAY(B131,2)&lt;=4),C131&gt;=TIME(16,35,0),C131&lt;TIME(17,0,0)),"A1",IF(AND(AND(WEEKDAY(B131,2)&gt;=2,WEEKDAY(B131,2)&lt;=4),C131&gt;=TIME(17,0,0),C131&lt;TIME(18,0,0)),"A2",IF(AND(AND(WEEKDAY(B131,2)&gt;=2,WEEKDAY(B131,2)&lt;=4),C131&gt;=TIME(18,0,0),C131&lt;TIME(19,0,0)),"A3",IF(AND(AND(WEEKDAY(B131,2)&gt;=2,WEEKDAY(B131,2)&lt;=4),C131&gt;=TIME(22,0,0),C131&lt;TIME(22,45,0)),"B","Other")))))))</f>
        <v/>
      </c>
      <c r="F131" s="11" t="n"/>
      <c r="G131" s="11" t="n"/>
      <c r="H131" s="11" t="n"/>
      <c r="I131" s="11" t="n"/>
      <c r="J131" s="12" t="n"/>
      <c r="K131" s="12" t="n"/>
      <c r="L131" s="12" t="n"/>
      <c r="M131" s="12" t="n"/>
      <c r="N131" s="11" t="n"/>
      <c r="O131" s="11" t="n"/>
      <c r="P131" s="13">
        <f>IF(N131="","",IF(N131="SL",-1,K131/J131))</f>
        <v/>
      </c>
      <c r="Q131" s="13">
        <f>IF(N131="","",IF(OR(N131="SL",N131="TP0 only"),-1,L131/J131))</f>
        <v/>
      </c>
      <c r="R131" s="13">
        <f>IF(N131="","",IF(N131="TP2",M131/J131,-1))</f>
        <v/>
      </c>
      <c r="S131" s="13">
        <f>IF(N131="","",IF(N131="SL",-1,IF(N131="TP0 only",0.5*K131/J131,0.5*(K131+L131)/J131)))</f>
        <v/>
      </c>
      <c r="T131" s="13">
        <f>IF(N131="","",IF(N131="SL",-1,IF(N131="TP0 only",0.5*K131/J131-0.5,0.5*(K131+L131)/J131)))</f>
        <v/>
      </c>
      <c r="U131" s="14">
        <f>IF(P131="","",P131*Config!$B$6)</f>
        <v/>
      </c>
      <c r="V131" s="14">
        <f>IF(Q131="","",Q131*Config!$B$6)</f>
        <v/>
      </c>
      <c r="W131" s="14">
        <f>IF(R131="","",R131*Config!$B$6)</f>
        <v/>
      </c>
      <c r="X131" s="14">
        <f>IF(S131="","",S131*Config!$B$6)</f>
        <v/>
      </c>
      <c r="Y131" s="14">
        <f>IF(T131="","",T131*Config!$B$6)</f>
        <v/>
      </c>
      <c r="Z131" s="14">
        <f>IF(U131="","",Config!$B$4 + SUM($U$2:U131))</f>
        <v/>
      </c>
      <c r="AA131" s="14">
        <f>IF(V131="","",Config!$B$4 + SUM($V$2:V131))</f>
        <v/>
      </c>
      <c r="AB131" s="14">
        <f>IF(W131="","",Config!$B$4 + SUM($W$2:W131))</f>
        <v/>
      </c>
      <c r="AC131" s="14">
        <f>IF(X131="","",Config!$B$4 + SUM($X$2:X131))</f>
        <v/>
      </c>
      <c r="AD131" s="14">
        <f>IF(Y131="","",Config!$B$4 + SUM($Y$2:Y131))</f>
        <v/>
      </c>
      <c r="AE131" s="15">
        <f>IF(P131="","",IF(P131&gt;0,1,0))</f>
        <v/>
      </c>
      <c r="AF131" s="15">
        <f>IF(Q131="","",IF(Q131&gt;0,1,0))</f>
        <v/>
      </c>
      <c r="AG131" s="15">
        <f>IF(R131="","",IF(R131&gt;0,1,0))</f>
        <v/>
      </c>
      <c r="AH131" s="15">
        <f>IF(S131="","",IF(S131&gt;0,1,0))</f>
        <v/>
      </c>
      <c r="AI131" s="15">
        <f>IF(T131="","",IF(T131&gt;0,1,0))</f>
        <v/>
      </c>
      <c r="AJ131" s="16">
        <f>IF(Z131="","",IF(AJ130="",Z131,MAX(AJ130,Z131)))</f>
        <v/>
      </c>
      <c r="AK131" s="16">
        <f>IF(AA131="","",IF(AK130="",AA131,MAX(AK130,AA131)))</f>
        <v/>
      </c>
      <c r="AL131" s="16">
        <f>IF(AB131="","",IF(AL130="",AB131,MAX(AL130,AB131)))</f>
        <v/>
      </c>
      <c r="AM131" s="16">
        <f>IF(AC131="","",IF(AM130="",AC131,MAX(AM130,AC131)))</f>
        <v/>
      </c>
      <c r="AN131" s="16">
        <f>IF(AD131="","",IF(AN130="",AD131,MAX(AN130,AD131)))</f>
        <v/>
      </c>
      <c r="AO131" s="16">
        <f>IF(Z131="","",AJ131-Z131)</f>
        <v/>
      </c>
      <c r="AP131" s="16">
        <f>IF(AA131="","",AK131-AA131)</f>
        <v/>
      </c>
      <c r="AQ131" s="16">
        <f>IF(AB131="","",AL131-AB131)</f>
        <v/>
      </c>
      <c r="AR131" s="16">
        <f>IF(AC131="","",AM131-AC131)</f>
        <v/>
      </c>
      <c r="AS131" s="16">
        <f>IF(AD131="","",AN131-AD131)</f>
        <v/>
      </c>
    </row>
    <row r="132">
      <c r="A132">
        <f>ROW()-1</f>
        <v/>
      </c>
      <c r="B132" s="8" t="n"/>
      <c r="C132" s="11" t="n"/>
      <c r="D132" s="10">
        <f>IF(B132="","",CHOOSE(WEEKDAY(B132,2),"Lu","Ma","Mi","Jo","Vi","Sa","Du"))</f>
        <v/>
      </c>
      <c r="E132" s="10">
        <f>IF(OR(B132="",C132=""),"",IF(OR(WEEKDAY(B132,2)=1,WEEKDAY(B132,2)=5),"D",IF(AND(C132&gt;=TIME(15,30,0),C132&lt;TIME(16,30,0)),"C",IF(AND(AND(WEEKDAY(B132,2)&gt;=2,WEEKDAY(B132,2)&lt;=4),C132&gt;=TIME(16,35,0),C132&lt;TIME(17,0,0)),"A1",IF(AND(AND(WEEKDAY(B132,2)&gt;=2,WEEKDAY(B132,2)&lt;=4),C132&gt;=TIME(17,0,0),C132&lt;TIME(18,0,0)),"A2",IF(AND(AND(WEEKDAY(B132,2)&gt;=2,WEEKDAY(B132,2)&lt;=4),C132&gt;=TIME(18,0,0),C132&lt;TIME(19,0,0)),"A3",IF(AND(AND(WEEKDAY(B132,2)&gt;=2,WEEKDAY(B132,2)&lt;=4),C132&gt;=TIME(22,0,0),C132&lt;TIME(22,45,0)),"B","Other")))))))</f>
        <v/>
      </c>
      <c r="F132" s="11" t="n"/>
      <c r="G132" s="11" t="n"/>
      <c r="H132" s="11" t="n"/>
      <c r="I132" s="11" t="n"/>
      <c r="J132" s="12" t="n"/>
      <c r="K132" s="12" t="n"/>
      <c r="L132" s="12" t="n"/>
      <c r="M132" s="12" t="n"/>
      <c r="N132" s="11" t="n"/>
      <c r="O132" s="11" t="n"/>
      <c r="P132" s="13">
        <f>IF(N132="","",IF(N132="SL",-1,K132/J132))</f>
        <v/>
      </c>
      <c r="Q132" s="13">
        <f>IF(N132="","",IF(OR(N132="SL",N132="TP0 only"),-1,L132/J132))</f>
        <v/>
      </c>
      <c r="R132" s="13">
        <f>IF(N132="","",IF(N132="TP2",M132/J132,-1))</f>
        <v/>
      </c>
      <c r="S132" s="13">
        <f>IF(N132="","",IF(N132="SL",-1,IF(N132="TP0 only",0.5*K132/J132,0.5*(K132+L132)/J132)))</f>
        <v/>
      </c>
      <c r="T132" s="13">
        <f>IF(N132="","",IF(N132="SL",-1,IF(N132="TP0 only",0.5*K132/J132-0.5,0.5*(K132+L132)/J132)))</f>
        <v/>
      </c>
      <c r="U132" s="14">
        <f>IF(P132="","",P132*Config!$B$6)</f>
        <v/>
      </c>
      <c r="V132" s="14">
        <f>IF(Q132="","",Q132*Config!$B$6)</f>
        <v/>
      </c>
      <c r="W132" s="14">
        <f>IF(R132="","",R132*Config!$B$6)</f>
        <v/>
      </c>
      <c r="X132" s="14">
        <f>IF(S132="","",S132*Config!$B$6)</f>
        <v/>
      </c>
      <c r="Y132" s="14">
        <f>IF(T132="","",T132*Config!$B$6)</f>
        <v/>
      </c>
      <c r="Z132" s="14">
        <f>IF(U132="","",Config!$B$4 + SUM($U$2:U132))</f>
        <v/>
      </c>
      <c r="AA132" s="14">
        <f>IF(V132="","",Config!$B$4 + SUM($V$2:V132))</f>
        <v/>
      </c>
      <c r="AB132" s="14">
        <f>IF(W132="","",Config!$B$4 + SUM($W$2:W132))</f>
        <v/>
      </c>
      <c r="AC132" s="14">
        <f>IF(X132="","",Config!$B$4 + SUM($X$2:X132))</f>
        <v/>
      </c>
      <c r="AD132" s="14">
        <f>IF(Y132="","",Config!$B$4 + SUM($Y$2:Y132))</f>
        <v/>
      </c>
      <c r="AE132" s="15">
        <f>IF(P132="","",IF(P132&gt;0,1,0))</f>
        <v/>
      </c>
      <c r="AF132" s="15">
        <f>IF(Q132="","",IF(Q132&gt;0,1,0))</f>
        <v/>
      </c>
      <c r="AG132" s="15">
        <f>IF(R132="","",IF(R132&gt;0,1,0))</f>
        <v/>
      </c>
      <c r="AH132" s="15">
        <f>IF(S132="","",IF(S132&gt;0,1,0))</f>
        <v/>
      </c>
      <c r="AI132" s="15">
        <f>IF(T132="","",IF(T132&gt;0,1,0))</f>
        <v/>
      </c>
      <c r="AJ132" s="16">
        <f>IF(Z132="","",IF(AJ131="",Z132,MAX(AJ131,Z132)))</f>
        <v/>
      </c>
      <c r="AK132" s="16">
        <f>IF(AA132="","",IF(AK131="",AA132,MAX(AK131,AA132)))</f>
        <v/>
      </c>
      <c r="AL132" s="16">
        <f>IF(AB132="","",IF(AL131="",AB132,MAX(AL131,AB132)))</f>
        <v/>
      </c>
      <c r="AM132" s="16">
        <f>IF(AC132="","",IF(AM131="",AC132,MAX(AM131,AC132)))</f>
        <v/>
      </c>
      <c r="AN132" s="16">
        <f>IF(AD132="","",IF(AN131="",AD132,MAX(AN131,AD132)))</f>
        <v/>
      </c>
      <c r="AO132" s="16">
        <f>IF(Z132="","",AJ132-Z132)</f>
        <v/>
      </c>
      <c r="AP132" s="16">
        <f>IF(AA132="","",AK132-AA132)</f>
        <v/>
      </c>
      <c r="AQ132" s="16">
        <f>IF(AB132="","",AL132-AB132)</f>
        <v/>
      </c>
      <c r="AR132" s="16">
        <f>IF(AC132="","",AM132-AC132)</f>
        <v/>
      </c>
      <c r="AS132" s="16">
        <f>IF(AD132="","",AN132-AD132)</f>
        <v/>
      </c>
    </row>
    <row r="133">
      <c r="A133">
        <f>ROW()-1</f>
        <v/>
      </c>
      <c r="B133" s="8" t="n"/>
      <c r="C133" s="11" t="n"/>
      <c r="D133" s="10">
        <f>IF(B133="","",CHOOSE(WEEKDAY(B133,2),"Lu","Ma","Mi","Jo","Vi","Sa","Du"))</f>
        <v/>
      </c>
      <c r="E133" s="10">
        <f>IF(OR(B133="",C133=""),"",IF(OR(WEEKDAY(B133,2)=1,WEEKDAY(B133,2)=5),"D",IF(AND(C133&gt;=TIME(15,30,0),C133&lt;TIME(16,30,0)),"C",IF(AND(AND(WEEKDAY(B133,2)&gt;=2,WEEKDAY(B133,2)&lt;=4),C133&gt;=TIME(16,35,0),C133&lt;TIME(17,0,0)),"A1",IF(AND(AND(WEEKDAY(B133,2)&gt;=2,WEEKDAY(B133,2)&lt;=4),C133&gt;=TIME(17,0,0),C133&lt;TIME(18,0,0)),"A2",IF(AND(AND(WEEKDAY(B133,2)&gt;=2,WEEKDAY(B133,2)&lt;=4),C133&gt;=TIME(18,0,0),C133&lt;TIME(19,0,0)),"A3",IF(AND(AND(WEEKDAY(B133,2)&gt;=2,WEEKDAY(B133,2)&lt;=4),C133&gt;=TIME(22,0,0),C133&lt;TIME(22,45,0)),"B","Other")))))))</f>
        <v/>
      </c>
      <c r="F133" s="11" t="n"/>
      <c r="G133" s="11" t="n"/>
      <c r="H133" s="11" t="n"/>
      <c r="I133" s="11" t="n"/>
      <c r="J133" s="12" t="n"/>
      <c r="K133" s="12" t="n"/>
      <c r="L133" s="12" t="n"/>
      <c r="M133" s="12" t="n"/>
      <c r="N133" s="11" t="n"/>
      <c r="O133" s="11" t="n"/>
      <c r="P133" s="13">
        <f>IF(N133="","",IF(N133="SL",-1,K133/J133))</f>
        <v/>
      </c>
      <c r="Q133" s="13">
        <f>IF(N133="","",IF(OR(N133="SL",N133="TP0 only"),-1,L133/J133))</f>
        <v/>
      </c>
      <c r="R133" s="13">
        <f>IF(N133="","",IF(N133="TP2",M133/J133,-1))</f>
        <v/>
      </c>
      <c r="S133" s="13">
        <f>IF(N133="","",IF(N133="SL",-1,IF(N133="TP0 only",0.5*K133/J133,0.5*(K133+L133)/J133)))</f>
        <v/>
      </c>
      <c r="T133" s="13">
        <f>IF(N133="","",IF(N133="SL",-1,IF(N133="TP0 only",0.5*K133/J133-0.5,0.5*(K133+L133)/J133)))</f>
        <v/>
      </c>
      <c r="U133" s="14">
        <f>IF(P133="","",P133*Config!$B$6)</f>
        <v/>
      </c>
      <c r="V133" s="14">
        <f>IF(Q133="","",Q133*Config!$B$6)</f>
        <v/>
      </c>
      <c r="W133" s="14">
        <f>IF(R133="","",R133*Config!$B$6)</f>
        <v/>
      </c>
      <c r="X133" s="14">
        <f>IF(S133="","",S133*Config!$B$6)</f>
        <v/>
      </c>
      <c r="Y133" s="14">
        <f>IF(T133="","",T133*Config!$B$6)</f>
        <v/>
      </c>
      <c r="Z133" s="14">
        <f>IF(U133="","",Config!$B$4 + SUM($U$2:U133))</f>
        <v/>
      </c>
      <c r="AA133" s="14">
        <f>IF(V133="","",Config!$B$4 + SUM($V$2:V133))</f>
        <v/>
      </c>
      <c r="AB133" s="14">
        <f>IF(W133="","",Config!$B$4 + SUM($W$2:W133))</f>
        <v/>
      </c>
      <c r="AC133" s="14">
        <f>IF(X133="","",Config!$B$4 + SUM($X$2:X133))</f>
        <v/>
      </c>
      <c r="AD133" s="14">
        <f>IF(Y133="","",Config!$B$4 + SUM($Y$2:Y133))</f>
        <v/>
      </c>
      <c r="AE133" s="15">
        <f>IF(P133="","",IF(P133&gt;0,1,0))</f>
        <v/>
      </c>
      <c r="AF133" s="15">
        <f>IF(Q133="","",IF(Q133&gt;0,1,0))</f>
        <v/>
      </c>
      <c r="AG133" s="15">
        <f>IF(R133="","",IF(R133&gt;0,1,0))</f>
        <v/>
      </c>
      <c r="AH133" s="15">
        <f>IF(S133="","",IF(S133&gt;0,1,0))</f>
        <v/>
      </c>
      <c r="AI133" s="15">
        <f>IF(T133="","",IF(T133&gt;0,1,0))</f>
        <v/>
      </c>
      <c r="AJ133" s="16">
        <f>IF(Z133="","",IF(AJ132="",Z133,MAX(AJ132,Z133)))</f>
        <v/>
      </c>
      <c r="AK133" s="16">
        <f>IF(AA133="","",IF(AK132="",AA133,MAX(AK132,AA133)))</f>
        <v/>
      </c>
      <c r="AL133" s="16">
        <f>IF(AB133="","",IF(AL132="",AB133,MAX(AL132,AB133)))</f>
        <v/>
      </c>
      <c r="AM133" s="16">
        <f>IF(AC133="","",IF(AM132="",AC133,MAX(AM132,AC133)))</f>
        <v/>
      </c>
      <c r="AN133" s="16">
        <f>IF(AD133="","",IF(AN132="",AD133,MAX(AN132,AD133)))</f>
        <v/>
      </c>
      <c r="AO133" s="16">
        <f>IF(Z133="","",AJ133-Z133)</f>
        <v/>
      </c>
      <c r="AP133" s="16">
        <f>IF(AA133="","",AK133-AA133)</f>
        <v/>
      </c>
      <c r="AQ133" s="16">
        <f>IF(AB133="","",AL133-AB133)</f>
        <v/>
      </c>
      <c r="AR133" s="16">
        <f>IF(AC133="","",AM133-AC133)</f>
        <v/>
      </c>
      <c r="AS133" s="16">
        <f>IF(AD133="","",AN133-AD133)</f>
        <v/>
      </c>
    </row>
    <row r="134">
      <c r="A134">
        <f>ROW()-1</f>
        <v/>
      </c>
      <c r="B134" s="8" t="n"/>
      <c r="C134" s="11" t="n"/>
      <c r="D134" s="10">
        <f>IF(B134="","",CHOOSE(WEEKDAY(B134,2),"Lu","Ma","Mi","Jo","Vi","Sa","Du"))</f>
        <v/>
      </c>
      <c r="E134" s="10">
        <f>IF(OR(B134="",C134=""),"",IF(OR(WEEKDAY(B134,2)=1,WEEKDAY(B134,2)=5),"D",IF(AND(C134&gt;=TIME(15,30,0),C134&lt;TIME(16,30,0)),"C",IF(AND(AND(WEEKDAY(B134,2)&gt;=2,WEEKDAY(B134,2)&lt;=4),C134&gt;=TIME(16,35,0),C134&lt;TIME(17,0,0)),"A1",IF(AND(AND(WEEKDAY(B134,2)&gt;=2,WEEKDAY(B134,2)&lt;=4),C134&gt;=TIME(17,0,0),C134&lt;TIME(18,0,0)),"A2",IF(AND(AND(WEEKDAY(B134,2)&gt;=2,WEEKDAY(B134,2)&lt;=4),C134&gt;=TIME(18,0,0),C134&lt;TIME(19,0,0)),"A3",IF(AND(AND(WEEKDAY(B134,2)&gt;=2,WEEKDAY(B134,2)&lt;=4),C134&gt;=TIME(22,0,0),C134&lt;TIME(22,45,0)),"B","Other")))))))</f>
        <v/>
      </c>
      <c r="F134" s="11" t="n"/>
      <c r="G134" s="11" t="n"/>
      <c r="H134" s="11" t="n"/>
      <c r="I134" s="11" t="n"/>
      <c r="J134" s="12" t="n"/>
      <c r="K134" s="12" t="n"/>
      <c r="L134" s="12" t="n"/>
      <c r="M134" s="12" t="n"/>
      <c r="N134" s="11" t="n"/>
      <c r="O134" s="11" t="n"/>
      <c r="P134" s="13">
        <f>IF(N134="","",IF(N134="SL",-1,K134/J134))</f>
        <v/>
      </c>
      <c r="Q134" s="13">
        <f>IF(N134="","",IF(OR(N134="SL",N134="TP0 only"),-1,L134/J134))</f>
        <v/>
      </c>
      <c r="R134" s="13">
        <f>IF(N134="","",IF(N134="TP2",M134/J134,-1))</f>
        <v/>
      </c>
      <c r="S134" s="13">
        <f>IF(N134="","",IF(N134="SL",-1,IF(N134="TP0 only",0.5*K134/J134,0.5*(K134+L134)/J134)))</f>
        <v/>
      </c>
      <c r="T134" s="13">
        <f>IF(N134="","",IF(N134="SL",-1,IF(N134="TP0 only",0.5*K134/J134-0.5,0.5*(K134+L134)/J134)))</f>
        <v/>
      </c>
      <c r="U134" s="14">
        <f>IF(P134="","",P134*Config!$B$6)</f>
        <v/>
      </c>
      <c r="V134" s="14">
        <f>IF(Q134="","",Q134*Config!$B$6)</f>
        <v/>
      </c>
      <c r="W134" s="14">
        <f>IF(R134="","",R134*Config!$B$6)</f>
        <v/>
      </c>
      <c r="X134" s="14">
        <f>IF(S134="","",S134*Config!$B$6)</f>
        <v/>
      </c>
      <c r="Y134" s="14">
        <f>IF(T134="","",T134*Config!$B$6)</f>
        <v/>
      </c>
      <c r="Z134" s="14">
        <f>IF(U134="","",Config!$B$4 + SUM($U$2:U134))</f>
        <v/>
      </c>
      <c r="AA134" s="14">
        <f>IF(V134="","",Config!$B$4 + SUM($V$2:V134))</f>
        <v/>
      </c>
      <c r="AB134" s="14">
        <f>IF(W134="","",Config!$B$4 + SUM($W$2:W134))</f>
        <v/>
      </c>
      <c r="AC134" s="14">
        <f>IF(X134="","",Config!$B$4 + SUM($X$2:X134))</f>
        <v/>
      </c>
      <c r="AD134" s="14">
        <f>IF(Y134="","",Config!$B$4 + SUM($Y$2:Y134))</f>
        <v/>
      </c>
      <c r="AE134" s="15">
        <f>IF(P134="","",IF(P134&gt;0,1,0))</f>
        <v/>
      </c>
      <c r="AF134" s="15">
        <f>IF(Q134="","",IF(Q134&gt;0,1,0))</f>
        <v/>
      </c>
      <c r="AG134" s="15">
        <f>IF(R134="","",IF(R134&gt;0,1,0))</f>
        <v/>
      </c>
      <c r="AH134" s="15">
        <f>IF(S134="","",IF(S134&gt;0,1,0))</f>
        <v/>
      </c>
      <c r="AI134" s="15">
        <f>IF(T134="","",IF(T134&gt;0,1,0))</f>
        <v/>
      </c>
      <c r="AJ134" s="16">
        <f>IF(Z134="","",IF(AJ133="",Z134,MAX(AJ133,Z134)))</f>
        <v/>
      </c>
      <c r="AK134" s="16">
        <f>IF(AA134="","",IF(AK133="",AA134,MAX(AK133,AA134)))</f>
        <v/>
      </c>
      <c r="AL134" s="16">
        <f>IF(AB134="","",IF(AL133="",AB134,MAX(AL133,AB134)))</f>
        <v/>
      </c>
      <c r="AM134" s="16">
        <f>IF(AC134="","",IF(AM133="",AC134,MAX(AM133,AC134)))</f>
        <v/>
      </c>
      <c r="AN134" s="16">
        <f>IF(AD134="","",IF(AN133="",AD134,MAX(AN133,AD134)))</f>
        <v/>
      </c>
      <c r="AO134" s="16">
        <f>IF(Z134="","",AJ134-Z134)</f>
        <v/>
      </c>
      <c r="AP134" s="16">
        <f>IF(AA134="","",AK134-AA134)</f>
        <v/>
      </c>
      <c r="AQ134" s="16">
        <f>IF(AB134="","",AL134-AB134)</f>
        <v/>
      </c>
      <c r="AR134" s="16">
        <f>IF(AC134="","",AM134-AC134)</f>
        <v/>
      </c>
      <c r="AS134" s="16">
        <f>IF(AD134="","",AN134-AD134)</f>
        <v/>
      </c>
    </row>
    <row r="135">
      <c r="A135">
        <f>ROW()-1</f>
        <v/>
      </c>
      <c r="B135" s="8" t="n"/>
      <c r="C135" s="11" t="n"/>
      <c r="D135" s="10">
        <f>IF(B135="","",CHOOSE(WEEKDAY(B135,2),"Lu","Ma","Mi","Jo","Vi","Sa","Du"))</f>
        <v/>
      </c>
      <c r="E135" s="10">
        <f>IF(OR(B135="",C135=""),"",IF(OR(WEEKDAY(B135,2)=1,WEEKDAY(B135,2)=5),"D",IF(AND(C135&gt;=TIME(15,30,0),C135&lt;TIME(16,30,0)),"C",IF(AND(AND(WEEKDAY(B135,2)&gt;=2,WEEKDAY(B135,2)&lt;=4),C135&gt;=TIME(16,35,0),C135&lt;TIME(17,0,0)),"A1",IF(AND(AND(WEEKDAY(B135,2)&gt;=2,WEEKDAY(B135,2)&lt;=4),C135&gt;=TIME(17,0,0),C135&lt;TIME(18,0,0)),"A2",IF(AND(AND(WEEKDAY(B135,2)&gt;=2,WEEKDAY(B135,2)&lt;=4),C135&gt;=TIME(18,0,0),C135&lt;TIME(19,0,0)),"A3",IF(AND(AND(WEEKDAY(B135,2)&gt;=2,WEEKDAY(B135,2)&lt;=4),C135&gt;=TIME(22,0,0),C135&lt;TIME(22,45,0)),"B","Other")))))))</f>
        <v/>
      </c>
      <c r="F135" s="11" t="n"/>
      <c r="G135" s="11" t="n"/>
      <c r="H135" s="11" t="n"/>
      <c r="I135" s="11" t="n"/>
      <c r="J135" s="12" t="n"/>
      <c r="K135" s="12" t="n"/>
      <c r="L135" s="12" t="n"/>
      <c r="M135" s="12" t="n"/>
      <c r="N135" s="11" t="n"/>
      <c r="O135" s="11" t="n"/>
      <c r="P135" s="13">
        <f>IF(N135="","",IF(N135="SL",-1,K135/J135))</f>
        <v/>
      </c>
      <c r="Q135" s="13">
        <f>IF(N135="","",IF(OR(N135="SL",N135="TP0 only"),-1,L135/J135))</f>
        <v/>
      </c>
      <c r="R135" s="13">
        <f>IF(N135="","",IF(N135="TP2",M135/J135,-1))</f>
        <v/>
      </c>
      <c r="S135" s="13">
        <f>IF(N135="","",IF(N135="SL",-1,IF(N135="TP0 only",0.5*K135/J135,0.5*(K135+L135)/J135)))</f>
        <v/>
      </c>
      <c r="T135" s="13">
        <f>IF(N135="","",IF(N135="SL",-1,IF(N135="TP0 only",0.5*K135/J135-0.5,0.5*(K135+L135)/J135)))</f>
        <v/>
      </c>
      <c r="U135" s="14">
        <f>IF(P135="","",P135*Config!$B$6)</f>
        <v/>
      </c>
      <c r="V135" s="14">
        <f>IF(Q135="","",Q135*Config!$B$6)</f>
        <v/>
      </c>
      <c r="W135" s="14">
        <f>IF(R135="","",R135*Config!$B$6)</f>
        <v/>
      </c>
      <c r="X135" s="14">
        <f>IF(S135="","",S135*Config!$B$6)</f>
        <v/>
      </c>
      <c r="Y135" s="14">
        <f>IF(T135="","",T135*Config!$B$6)</f>
        <v/>
      </c>
      <c r="Z135" s="14">
        <f>IF(U135="","",Config!$B$4 + SUM($U$2:U135))</f>
        <v/>
      </c>
      <c r="AA135" s="14">
        <f>IF(V135="","",Config!$B$4 + SUM($V$2:V135))</f>
        <v/>
      </c>
      <c r="AB135" s="14">
        <f>IF(W135="","",Config!$B$4 + SUM($W$2:W135))</f>
        <v/>
      </c>
      <c r="AC135" s="14">
        <f>IF(X135="","",Config!$B$4 + SUM($X$2:X135))</f>
        <v/>
      </c>
      <c r="AD135" s="14">
        <f>IF(Y135="","",Config!$B$4 + SUM($Y$2:Y135))</f>
        <v/>
      </c>
      <c r="AE135" s="15">
        <f>IF(P135="","",IF(P135&gt;0,1,0))</f>
        <v/>
      </c>
      <c r="AF135" s="15">
        <f>IF(Q135="","",IF(Q135&gt;0,1,0))</f>
        <v/>
      </c>
      <c r="AG135" s="15">
        <f>IF(R135="","",IF(R135&gt;0,1,0))</f>
        <v/>
      </c>
      <c r="AH135" s="15">
        <f>IF(S135="","",IF(S135&gt;0,1,0))</f>
        <v/>
      </c>
      <c r="AI135" s="15">
        <f>IF(T135="","",IF(T135&gt;0,1,0))</f>
        <v/>
      </c>
      <c r="AJ135" s="16">
        <f>IF(Z135="","",IF(AJ134="",Z135,MAX(AJ134,Z135)))</f>
        <v/>
      </c>
      <c r="AK135" s="16">
        <f>IF(AA135="","",IF(AK134="",AA135,MAX(AK134,AA135)))</f>
        <v/>
      </c>
      <c r="AL135" s="16">
        <f>IF(AB135="","",IF(AL134="",AB135,MAX(AL134,AB135)))</f>
        <v/>
      </c>
      <c r="AM135" s="16">
        <f>IF(AC135="","",IF(AM134="",AC135,MAX(AM134,AC135)))</f>
        <v/>
      </c>
      <c r="AN135" s="16">
        <f>IF(AD135="","",IF(AN134="",AD135,MAX(AN134,AD135)))</f>
        <v/>
      </c>
      <c r="AO135" s="16">
        <f>IF(Z135="","",AJ135-Z135)</f>
        <v/>
      </c>
      <c r="AP135" s="16">
        <f>IF(AA135="","",AK135-AA135)</f>
        <v/>
      </c>
      <c r="AQ135" s="16">
        <f>IF(AB135="","",AL135-AB135)</f>
        <v/>
      </c>
      <c r="AR135" s="16">
        <f>IF(AC135="","",AM135-AC135)</f>
        <v/>
      </c>
      <c r="AS135" s="16">
        <f>IF(AD135="","",AN135-AD135)</f>
        <v/>
      </c>
    </row>
    <row r="136">
      <c r="A136">
        <f>ROW()-1</f>
        <v/>
      </c>
      <c r="B136" s="8" t="n"/>
      <c r="C136" s="11" t="n"/>
      <c r="D136" s="10">
        <f>IF(B136="","",CHOOSE(WEEKDAY(B136,2),"Lu","Ma","Mi","Jo","Vi","Sa","Du"))</f>
        <v/>
      </c>
      <c r="E136" s="10">
        <f>IF(OR(B136="",C136=""),"",IF(OR(WEEKDAY(B136,2)=1,WEEKDAY(B136,2)=5),"D",IF(AND(C136&gt;=TIME(15,30,0),C136&lt;TIME(16,30,0)),"C",IF(AND(AND(WEEKDAY(B136,2)&gt;=2,WEEKDAY(B136,2)&lt;=4),C136&gt;=TIME(16,35,0),C136&lt;TIME(17,0,0)),"A1",IF(AND(AND(WEEKDAY(B136,2)&gt;=2,WEEKDAY(B136,2)&lt;=4),C136&gt;=TIME(17,0,0),C136&lt;TIME(18,0,0)),"A2",IF(AND(AND(WEEKDAY(B136,2)&gt;=2,WEEKDAY(B136,2)&lt;=4),C136&gt;=TIME(18,0,0),C136&lt;TIME(19,0,0)),"A3",IF(AND(AND(WEEKDAY(B136,2)&gt;=2,WEEKDAY(B136,2)&lt;=4),C136&gt;=TIME(22,0,0),C136&lt;TIME(22,45,0)),"B","Other")))))))</f>
        <v/>
      </c>
      <c r="F136" s="11" t="n"/>
      <c r="G136" s="11" t="n"/>
      <c r="H136" s="11" t="n"/>
      <c r="I136" s="11" t="n"/>
      <c r="J136" s="12" t="n"/>
      <c r="K136" s="12" t="n"/>
      <c r="L136" s="12" t="n"/>
      <c r="M136" s="12" t="n"/>
      <c r="N136" s="11" t="n"/>
      <c r="O136" s="11" t="n"/>
      <c r="P136" s="13">
        <f>IF(N136="","",IF(N136="SL",-1,K136/J136))</f>
        <v/>
      </c>
      <c r="Q136" s="13">
        <f>IF(N136="","",IF(OR(N136="SL",N136="TP0 only"),-1,L136/J136))</f>
        <v/>
      </c>
      <c r="R136" s="13">
        <f>IF(N136="","",IF(N136="TP2",M136/J136,-1))</f>
        <v/>
      </c>
      <c r="S136" s="13">
        <f>IF(N136="","",IF(N136="SL",-1,IF(N136="TP0 only",0.5*K136/J136,0.5*(K136+L136)/J136)))</f>
        <v/>
      </c>
      <c r="T136" s="13">
        <f>IF(N136="","",IF(N136="SL",-1,IF(N136="TP0 only",0.5*K136/J136-0.5,0.5*(K136+L136)/J136)))</f>
        <v/>
      </c>
      <c r="U136" s="14">
        <f>IF(P136="","",P136*Config!$B$6)</f>
        <v/>
      </c>
      <c r="V136" s="14">
        <f>IF(Q136="","",Q136*Config!$B$6)</f>
        <v/>
      </c>
      <c r="W136" s="14">
        <f>IF(R136="","",R136*Config!$B$6)</f>
        <v/>
      </c>
      <c r="X136" s="14">
        <f>IF(S136="","",S136*Config!$B$6)</f>
        <v/>
      </c>
      <c r="Y136" s="14">
        <f>IF(T136="","",T136*Config!$B$6)</f>
        <v/>
      </c>
      <c r="Z136" s="14">
        <f>IF(U136="","",Config!$B$4 + SUM($U$2:U136))</f>
        <v/>
      </c>
      <c r="AA136" s="14">
        <f>IF(V136="","",Config!$B$4 + SUM($V$2:V136))</f>
        <v/>
      </c>
      <c r="AB136" s="14">
        <f>IF(W136="","",Config!$B$4 + SUM($W$2:W136))</f>
        <v/>
      </c>
      <c r="AC136" s="14">
        <f>IF(X136="","",Config!$B$4 + SUM($X$2:X136))</f>
        <v/>
      </c>
      <c r="AD136" s="14">
        <f>IF(Y136="","",Config!$B$4 + SUM($Y$2:Y136))</f>
        <v/>
      </c>
      <c r="AE136" s="15">
        <f>IF(P136="","",IF(P136&gt;0,1,0))</f>
        <v/>
      </c>
      <c r="AF136" s="15">
        <f>IF(Q136="","",IF(Q136&gt;0,1,0))</f>
        <v/>
      </c>
      <c r="AG136" s="15">
        <f>IF(R136="","",IF(R136&gt;0,1,0))</f>
        <v/>
      </c>
      <c r="AH136" s="15">
        <f>IF(S136="","",IF(S136&gt;0,1,0))</f>
        <v/>
      </c>
      <c r="AI136" s="15">
        <f>IF(T136="","",IF(T136&gt;0,1,0))</f>
        <v/>
      </c>
      <c r="AJ136" s="16">
        <f>IF(Z136="","",IF(AJ135="",Z136,MAX(AJ135,Z136)))</f>
        <v/>
      </c>
      <c r="AK136" s="16">
        <f>IF(AA136="","",IF(AK135="",AA136,MAX(AK135,AA136)))</f>
        <v/>
      </c>
      <c r="AL136" s="16">
        <f>IF(AB136="","",IF(AL135="",AB136,MAX(AL135,AB136)))</f>
        <v/>
      </c>
      <c r="AM136" s="16">
        <f>IF(AC136="","",IF(AM135="",AC136,MAX(AM135,AC136)))</f>
        <v/>
      </c>
      <c r="AN136" s="16">
        <f>IF(AD136="","",IF(AN135="",AD136,MAX(AN135,AD136)))</f>
        <v/>
      </c>
      <c r="AO136" s="16">
        <f>IF(Z136="","",AJ136-Z136)</f>
        <v/>
      </c>
      <c r="AP136" s="16">
        <f>IF(AA136="","",AK136-AA136)</f>
        <v/>
      </c>
      <c r="AQ136" s="16">
        <f>IF(AB136="","",AL136-AB136)</f>
        <v/>
      </c>
      <c r="AR136" s="16">
        <f>IF(AC136="","",AM136-AC136)</f>
        <v/>
      </c>
      <c r="AS136" s="16">
        <f>IF(AD136="","",AN136-AD136)</f>
        <v/>
      </c>
    </row>
    <row r="137">
      <c r="A137">
        <f>ROW()-1</f>
        <v/>
      </c>
      <c r="B137" s="8" t="n"/>
      <c r="C137" s="11" t="n"/>
      <c r="D137" s="10">
        <f>IF(B137="","",CHOOSE(WEEKDAY(B137,2),"Lu","Ma","Mi","Jo","Vi","Sa","Du"))</f>
        <v/>
      </c>
      <c r="E137" s="10">
        <f>IF(OR(B137="",C137=""),"",IF(OR(WEEKDAY(B137,2)=1,WEEKDAY(B137,2)=5),"D",IF(AND(C137&gt;=TIME(15,30,0),C137&lt;TIME(16,30,0)),"C",IF(AND(AND(WEEKDAY(B137,2)&gt;=2,WEEKDAY(B137,2)&lt;=4),C137&gt;=TIME(16,35,0),C137&lt;TIME(17,0,0)),"A1",IF(AND(AND(WEEKDAY(B137,2)&gt;=2,WEEKDAY(B137,2)&lt;=4),C137&gt;=TIME(17,0,0),C137&lt;TIME(18,0,0)),"A2",IF(AND(AND(WEEKDAY(B137,2)&gt;=2,WEEKDAY(B137,2)&lt;=4),C137&gt;=TIME(18,0,0),C137&lt;TIME(19,0,0)),"A3",IF(AND(AND(WEEKDAY(B137,2)&gt;=2,WEEKDAY(B137,2)&lt;=4),C137&gt;=TIME(22,0,0),C137&lt;TIME(22,45,0)),"B","Other")))))))</f>
        <v/>
      </c>
      <c r="F137" s="11" t="n"/>
      <c r="G137" s="11" t="n"/>
      <c r="H137" s="11" t="n"/>
      <c r="I137" s="11" t="n"/>
      <c r="J137" s="12" t="n"/>
      <c r="K137" s="12" t="n"/>
      <c r="L137" s="12" t="n"/>
      <c r="M137" s="12" t="n"/>
      <c r="N137" s="11" t="n"/>
      <c r="O137" s="11" t="n"/>
      <c r="P137" s="13">
        <f>IF(N137="","",IF(N137="SL",-1,K137/J137))</f>
        <v/>
      </c>
      <c r="Q137" s="13">
        <f>IF(N137="","",IF(OR(N137="SL",N137="TP0 only"),-1,L137/J137))</f>
        <v/>
      </c>
      <c r="R137" s="13">
        <f>IF(N137="","",IF(N137="TP2",M137/J137,-1))</f>
        <v/>
      </c>
      <c r="S137" s="13">
        <f>IF(N137="","",IF(N137="SL",-1,IF(N137="TP0 only",0.5*K137/J137,0.5*(K137+L137)/J137)))</f>
        <v/>
      </c>
      <c r="T137" s="13">
        <f>IF(N137="","",IF(N137="SL",-1,IF(N137="TP0 only",0.5*K137/J137-0.5,0.5*(K137+L137)/J137)))</f>
        <v/>
      </c>
      <c r="U137" s="14">
        <f>IF(P137="","",P137*Config!$B$6)</f>
        <v/>
      </c>
      <c r="V137" s="14">
        <f>IF(Q137="","",Q137*Config!$B$6)</f>
        <v/>
      </c>
      <c r="W137" s="14">
        <f>IF(R137="","",R137*Config!$B$6)</f>
        <v/>
      </c>
      <c r="X137" s="14">
        <f>IF(S137="","",S137*Config!$B$6)</f>
        <v/>
      </c>
      <c r="Y137" s="14">
        <f>IF(T137="","",T137*Config!$B$6)</f>
        <v/>
      </c>
      <c r="Z137" s="14">
        <f>IF(U137="","",Config!$B$4 + SUM($U$2:U137))</f>
        <v/>
      </c>
      <c r="AA137" s="14">
        <f>IF(V137="","",Config!$B$4 + SUM($V$2:V137))</f>
        <v/>
      </c>
      <c r="AB137" s="14">
        <f>IF(W137="","",Config!$B$4 + SUM($W$2:W137))</f>
        <v/>
      </c>
      <c r="AC137" s="14">
        <f>IF(X137="","",Config!$B$4 + SUM($X$2:X137))</f>
        <v/>
      </c>
      <c r="AD137" s="14">
        <f>IF(Y137="","",Config!$B$4 + SUM($Y$2:Y137))</f>
        <v/>
      </c>
      <c r="AE137" s="15">
        <f>IF(P137="","",IF(P137&gt;0,1,0))</f>
        <v/>
      </c>
      <c r="AF137" s="15">
        <f>IF(Q137="","",IF(Q137&gt;0,1,0))</f>
        <v/>
      </c>
      <c r="AG137" s="15">
        <f>IF(R137="","",IF(R137&gt;0,1,0))</f>
        <v/>
      </c>
      <c r="AH137" s="15">
        <f>IF(S137="","",IF(S137&gt;0,1,0))</f>
        <v/>
      </c>
      <c r="AI137" s="15">
        <f>IF(T137="","",IF(T137&gt;0,1,0))</f>
        <v/>
      </c>
      <c r="AJ137" s="16">
        <f>IF(Z137="","",IF(AJ136="",Z137,MAX(AJ136,Z137)))</f>
        <v/>
      </c>
      <c r="AK137" s="16">
        <f>IF(AA137="","",IF(AK136="",AA137,MAX(AK136,AA137)))</f>
        <v/>
      </c>
      <c r="AL137" s="16">
        <f>IF(AB137="","",IF(AL136="",AB137,MAX(AL136,AB137)))</f>
        <v/>
      </c>
      <c r="AM137" s="16">
        <f>IF(AC137="","",IF(AM136="",AC137,MAX(AM136,AC137)))</f>
        <v/>
      </c>
      <c r="AN137" s="16">
        <f>IF(AD137="","",IF(AN136="",AD137,MAX(AN136,AD137)))</f>
        <v/>
      </c>
      <c r="AO137" s="16">
        <f>IF(Z137="","",AJ137-Z137)</f>
        <v/>
      </c>
      <c r="AP137" s="16">
        <f>IF(AA137="","",AK137-AA137)</f>
        <v/>
      </c>
      <c r="AQ137" s="16">
        <f>IF(AB137="","",AL137-AB137)</f>
        <v/>
      </c>
      <c r="AR137" s="16">
        <f>IF(AC137="","",AM137-AC137)</f>
        <v/>
      </c>
      <c r="AS137" s="16">
        <f>IF(AD137="","",AN137-AD137)</f>
        <v/>
      </c>
    </row>
    <row r="138">
      <c r="A138">
        <f>ROW()-1</f>
        <v/>
      </c>
      <c r="B138" s="8" t="n"/>
      <c r="C138" s="11" t="n"/>
      <c r="D138" s="10">
        <f>IF(B138="","",CHOOSE(WEEKDAY(B138,2),"Lu","Ma","Mi","Jo","Vi","Sa","Du"))</f>
        <v/>
      </c>
      <c r="E138" s="10">
        <f>IF(OR(B138="",C138=""),"",IF(OR(WEEKDAY(B138,2)=1,WEEKDAY(B138,2)=5),"D",IF(AND(C138&gt;=TIME(15,30,0),C138&lt;TIME(16,30,0)),"C",IF(AND(AND(WEEKDAY(B138,2)&gt;=2,WEEKDAY(B138,2)&lt;=4),C138&gt;=TIME(16,35,0),C138&lt;TIME(17,0,0)),"A1",IF(AND(AND(WEEKDAY(B138,2)&gt;=2,WEEKDAY(B138,2)&lt;=4),C138&gt;=TIME(17,0,0),C138&lt;TIME(18,0,0)),"A2",IF(AND(AND(WEEKDAY(B138,2)&gt;=2,WEEKDAY(B138,2)&lt;=4),C138&gt;=TIME(18,0,0),C138&lt;TIME(19,0,0)),"A3",IF(AND(AND(WEEKDAY(B138,2)&gt;=2,WEEKDAY(B138,2)&lt;=4),C138&gt;=TIME(22,0,0),C138&lt;TIME(22,45,0)),"B","Other")))))))</f>
        <v/>
      </c>
      <c r="F138" s="11" t="n"/>
      <c r="G138" s="11" t="n"/>
      <c r="H138" s="11" t="n"/>
      <c r="I138" s="11" t="n"/>
      <c r="J138" s="12" t="n"/>
      <c r="K138" s="12" t="n"/>
      <c r="L138" s="12" t="n"/>
      <c r="M138" s="12" t="n"/>
      <c r="N138" s="11" t="n"/>
      <c r="O138" s="11" t="n"/>
      <c r="P138" s="13">
        <f>IF(N138="","",IF(N138="SL",-1,K138/J138))</f>
        <v/>
      </c>
      <c r="Q138" s="13">
        <f>IF(N138="","",IF(OR(N138="SL",N138="TP0 only"),-1,L138/J138))</f>
        <v/>
      </c>
      <c r="R138" s="13">
        <f>IF(N138="","",IF(N138="TP2",M138/J138,-1))</f>
        <v/>
      </c>
      <c r="S138" s="13">
        <f>IF(N138="","",IF(N138="SL",-1,IF(N138="TP0 only",0.5*K138/J138,0.5*(K138+L138)/J138)))</f>
        <v/>
      </c>
      <c r="T138" s="13">
        <f>IF(N138="","",IF(N138="SL",-1,IF(N138="TP0 only",0.5*K138/J138-0.5,0.5*(K138+L138)/J138)))</f>
        <v/>
      </c>
      <c r="U138" s="14">
        <f>IF(P138="","",P138*Config!$B$6)</f>
        <v/>
      </c>
      <c r="V138" s="14">
        <f>IF(Q138="","",Q138*Config!$B$6)</f>
        <v/>
      </c>
      <c r="W138" s="14">
        <f>IF(R138="","",R138*Config!$B$6)</f>
        <v/>
      </c>
      <c r="X138" s="14">
        <f>IF(S138="","",S138*Config!$B$6)</f>
        <v/>
      </c>
      <c r="Y138" s="14">
        <f>IF(T138="","",T138*Config!$B$6)</f>
        <v/>
      </c>
      <c r="Z138" s="14">
        <f>IF(U138="","",Config!$B$4 + SUM($U$2:U138))</f>
        <v/>
      </c>
      <c r="AA138" s="14">
        <f>IF(V138="","",Config!$B$4 + SUM($V$2:V138))</f>
        <v/>
      </c>
      <c r="AB138" s="14">
        <f>IF(W138="","",Config!$B$4 + SUM($W$2:W138))</f>
        <v/>
      </c>
      <c r="AC138" s="14">
        <f>IF(X138="","",Config!$B$4 + SUM($X$2:X138))</f>
        <v/>
      </c>
      <c r="AD138" s="14">
        <f>IF(Y138="","",Config!$B$4 + SUM($Y$2:Y138))</f>
        <v/>
      </c>
      <c r="AE138" s="15">
        <f>IF(P138="","",IF(P138&gt;0,1,0))</f>
        <v/>
      </c>
      <c r="AF138" s="15">
        <f>IF(Q138="","",IF(Q138&gt;0,1,0))</f>
        <v/>
      </c>
      <c r="AG138" s="15">
        <f>IF(R138="","",IF(R138&gt;0,1,0))</f>
        <v/>
      </c>
      <c r="AH138" s="15">
        <f>IF(S138="","",IF(S138&gt;0,1,0))</f>
        <v/>
      </c>
      <c r="AI138" s="15">
        <f>IF(T138="","",IF(T138&gt;0,1,0))</f>
        <v/>
      </c>
      <c r="AJ138" s="16">
        <f>IF(Z138="","",IF(AJ137="",Z138,MAX(AJ137,Z138)))</f>
        <v/>
      </c>
      <c r="AK138" s="16">
        <f>IF(AA138="","",IF(AK137="",AA138,MAX(AK137,AA138)))</f>
        <v/>
      </c>
      <c r="AL138" s="16">
        <f>IF(AB138="","",IF(AL137="",AB138,MAX(AL137,AB138)))</f>
        <v/>
      </c>
      <c r="AM138" s="16">
        <f>IF(AC138="","",IF(AM137="",AC138,MAX(AM137,AC138)))</f>
        <v/>
      </c>
      <c r="AN138" s="16">
        <f>IF(AD138="","",IF(AN137="",AD138,MAX(AN137,AD138)))</f>
        <v/>
      </c>
      <c r="AO138" s="16">
        <f>IF(Z138="","",AJ138-Z138)</f>
        <v/>
      </c>
      <c r="AP138" s="16">
        <f>IF(AA138="","",AK138-AA138)</f>
        <v/>
      </c>
      <c r="AQ138" s="16">
        <f>IF(AB138="","",AL138-AB138)</f>
        <v/>
      </c>
      <c r="AR138" s="16">
        <f>IF(AC138="","",AM138-AC138)</f>
        <v/>
      </c>
      <c r="AS138" s="16">
        <f>IF(AD138="","",AN138-AD138)</f>
        <v/>
      </c>
    </row>
    <row r="139">
      <c r="A139">
        <f>ROW()-1</f>
        <v/>
      </c>
      <c r="B139" s="8" t="n"/>
      <c r="C139" s="11" t="n"/>
      <c r="D139" s="10">
        <f>IF(B139="","",CHOOSE(WEEKDAY(B139,2),"Lu","Ma","Mi","Jo","Vi","Sa","Du"))</f>
        <v/>
      </c>
      <c r="E139" s="10">
        <f>IF(OR(B139="",C139=""),"",IF(OR(WEEKDAY(B139,2)=1,WEEKDAY(B139,2)=5),"D",IF(AND(C139&gt;=TIME(15,30,0),C139&lt;TIME(16,30,0)),"C",IF(AND(AND(WEEKDAY(B139,2)&gt;=2,WEEKDAY(B139,2)&lt;=4),C139&gt;=TIME(16,35,0),C139&lt;TIME(17,0,0)),"A1",IF(AND(AND(WEEKDAY(B139,2)&gt;=2,WEEKDAY(B139,2)&lt;=4),C139&gt;=TIME(17,0,0),C139&lt;TIME(18,0,0)),"A2",IF(AND(AND(WEEKDAY(B139,2)&gt;=2,WEEKDAY(B139,2)&lt;=4),C139&gt;=TIME(18,0,0),C139&lt;TIME(19,0,0)),"A3",IF(AND(AND(WEEKDAY(B139,2)&gt;=2,WEEKDAY(B139,2)&lt;=4),C139&gt;=TIME(22,0,0),C139&lt;TIME(22,45,0)),"B","Other")))))))</f>
        <v/>
      </c>
      <c r="F139" s="11" t="n"/>
      <c r="G139" s="11" t="n"/>
      <c r="H139" s="11" t="n"/>
      <c r="I139" s="11" t="n"/>
      <c r="J139" s="12" t="n"/>
      <c r="K139" s="12" t="n"/>
      <c r="L139" s="12" t="n"/>
      <c r="M139" s="12" t="n"/>
      <c r="N139" s="11" t="n"/>
      <c r="O139" s="11" t="n"/>
      <c r="P139" s="13">
        <f>IF(N139="","",IF(N139="SL",-1,K139/J139))</f>
        <v/>
      </c>
      <c r="Q139" s="13">
        <f>IF(N139="","",IF(OR(N139="SL",N139="TP0 only"),-1,L139/J139))</f>
        <v/>
      </c>
      <c r="R139" s="13">
        <f>IF(N139="","",IF(N139="TP2",M139/J139,-1))</f>
        <v/>
      </c>
      <c r="S139" s="13">
        <f>IF(N139="","",IF(N139="SL",-1,IF(N139="TP0 only",0.5*K139/J139,0.5*(K139+L139)/J139)))</f>
        <v/>
      </c>
      <c r="T139" s="13">
        <f>IF(N139="","",IF(N139="SL",-1,IF(N139="TP0 only",0.5*K139/J139-0.5,0.5*(K139+L139)/J139)))</f>
        <v/>
      </c>
      <c r="U139" s="14">
        <f>IF(P139="","",P139*Config!$B$6)</f>
        <v/>
      </c>
      <c r="V139" s="14">
        <f>IF(Q139="","",Q139*Config!$B$6)</f>
        <v/>
      </c>
      <c r="W139" s="14">
        <f>IF(R139="","",R139*Config!$B$6)</f>
        <v/>
      </c>
      <c r="X139" s="14">
        <f>IF(S139="","",S139*Config!$B$6)</f>
        <v/>
      </c>
      <c r="Y139" s="14">
        <f>IF(T139="","",T139*Config!$B$6)</f>
        <v/>
      </c>
      <c r="Z139" s="14">
        <f>IF(U139="","",Config!$B$4 + SUM($U$2:U139))</f>
        <v/>
      </c>
      <c r="AA139" s="14">
        <f>IF(V139="","",Config!$B$4 + SUM($V$2:V139))</f>
        <v/>
      </c>
      <c r="AB139" s="14">
        <f>IF(W139="","",Config!$B$4 + SUM($W$2:W139))</f>
        <v/>
      </c>
      <c r="AC139" s="14">
        <f>IF(X139="","",Config!$B$4 + SUM($X$2:X139))</f>
        <v/>
      </c>
      <c r="AD139" s="14">
        <f>IF(Y139="","",Config!$B$4 + SUM($Y$2:Y139))</f>
        <v/>
      </c>
      <c r="AE139" s="15">
        <f>IF(P139="","",IF(P139&gt;0,1,0))</f>
        <v/>
      </c>
      <c r="AF139" s="15">
        <f>IF(Q139="","",IF(Q139&gt;0,1,0))</f>
        <v/>
      </c>
      <c r="AG139" s="15">
        <f>IF(R139="","",IF(R139&gt;0,1,0))</f>
        <v/>
      </c>
      <c r="AH139" s="15">
        <f>IF(S139="","",IF(S139&gt;0,1,0))</f>
        <v/>
      </c>
      <c r="AI139" s="15">
        <f>IF(T139="","",IF(T139&gt;0,1,0))</f>
        <v/>
      </c>
      <c r="AJ139" s="16">
        <f>IF(Z139="","",IF(AJ138="",Z139,MAX(AJ138,Z139)))</f>
        <v/>
      </c>
      <c r="AK139" s="16">
        <f>IF(AA139="","",IF(AK138="",AA139,MAX(AK138,AA139)))</f>
        <v/>
      </c>
      <c r="AL139" s="16">
        <f>IF(AB139="","",IF(AL138="",AB139,MAX(AL138,AB139)))</f>
        <v/>
      </c>
      <c r="AM139" s="16">
        <f>IF(AC139="","",IF(AM138="",AC139,MAX(AM138,AC139)))</f>
        <v/>
      </c>
      <c r="AN139" s="16">
        <f>IF(AD139="","",IF(AN138="",AD139,MAX(AN138,AD139)))</f>
        <v/>
      </c>
      <c r="AO139" s="16">
        <f>IF(Z139="","",AJ139-Z139)</f>
        <v/>
      </c>
      <c r="AP139" s="16">
        <f>IF(AA139="","",AK139-AA139)</f>
        <v/>
      </c>
      <c r="AQ139" s="16">
        <f>IF(AB139="","",AL139-AB139)</f>
        <v/>
      </c>
      <c r="AR139" s="16">
        <f>IF(AC139="","",AM139-AC139)</f>
        <v/>
      </c>
      <c r="AS139" s="16">
        <f>IF(AD139="","",AN139-AD139)</f>
        <v/>
      </c>
    </row>
    <row r="140">
      <c r="A140">
        <f>ROW()-1</f>
        <v/>
      </c>
      <c r="B140" s="8" t="n"/>
      <c r="C140" s="11" t="n"/>
      <c r="D140" s="10">
        <f>IF(B140="","",CHOOSE(WEEKDAY(B140,2),"Lu","Ma","Mi","Jo","Vi","Sa","Du"))</f>
        <v/>
      </c>
      <c r="E140" s="10">
        <f>IF(OR(B140="",C140=""),"",IF(OR(WEEKDAY(B140,2)=1,WEEKDAY(B140,2)=5),"D",IF(AND(C140&gt;=TIME(15,30,0),C140&lt;TIME(16,30,0)),"C",IF(AND(AND(WEEKDAY(B140,2)&gt;=2,WEEKDAY(B140,2)&lt;=4),C140&gt;=TIME(16,35,0),C140&lt;TIME(17,0,0)),"A1",IF(AND(AND(WEEKDAY(B140,2)&gt;=2,WEEKDAY(B140,2)&lt;=4),C140&gt;=TIME(17,0,0),C140&lt;TIME(18,0,0)),"A2",IF(AND(AND(WEEKDAY(B140,2)&gt;=2,WEEKDAY(B140,2)&lt;=4),C140&gt;=TIME(18,0,0),C140&lt;TIME(19,0,0)),"A3",IF(AND(AND(WEEKDAY(B140,2)&gt;=2,WEEKDAY(B140,2)&lt;=4),C140&gt;=TIME(22,0,0),C140&lt;TIME(22,45,0)),"B","Other")))))))</f>
        <v/>
      </c>
      <c r="F140" s="11" t="n"/>
      <c r="G140" s="11" t="n"/>
      <c r="H140" s="11" t="n"/>
      <c r="I140" s="11" t="n"/>
      <c r="J140" s="12" t="n"/>
      <c r="K140" s="12" t="n"/>
      <c r="L140" s="12" t="n"/>
      <c r="M140" s="12" t="n"/>
      <c r="N140" s="11" t="n"/>
      <c r="O140" s="11" t="n"/>
      <c r="P140" s="13">
        <f>IF(N140="","",IF(N140="SL",-1,K140/J140))</f>
        <v/>
      </c>
      <c r="Q140" s="13">
        <f>IF(N140="","",IF(OR(N140="SL",N140="TP0 only"),-1,L140/J140))</f>
        <v/>
      </c>
      <c r="R140" s="13">
        <f>IF(N140="","",IF(N140="TP2",M140/J140,-1))</f>
        <v/>
      </c>
      <c r="S140" s="13">
        <f>IF(N140="","",IF(N140="SL",-1,IF(N140="TP0 only",0.5*K140/J140,0.5*(K140+L140)/J140)))</f>
        <v/>
      </c>
      <c r="T140" s="13">
        <f>IF(N140="","",IF(N140="SL",-1,IF(N140="TP0 only",0.5*K140/J140-0.5,0.5*(K140+L140)/J140)))</f>
        <v/>
      </c>
      <c r="U140" s="14">
        <f>IF(P140="","",P140*Config!$B$6)</f>
        <v/>
      </c>
      <c r="V140" s="14">
        <f>IF(Q140="","",Q140*Config!$B$6)</f>
        <v/>
      </c>
      <c r="W140" s="14">
        <f>IF(R140="","",R140*Config!$B$6)</f>
        <v/>
      </c>
      <c r="X140" s="14">
        <f>IF(S140="","",S140*Config!$B$6)</f>
        <v/>
      </c>
      <c r="Y140" s="14">
        <f>IF(T140="","",T140*Config!$B$6)</f>
        <v/>
      </c>
      <c r="Z140" s="14">
        <f>IF(U140="","",Config!$B$4 + SUM($U$2:U140))</f>
        <v/>
      </c>
      <c r="AA140" s="14">
        <f>IF(V140="","",Config!$B$4 + SUM($V$2:V140))</f>
        <v/>
      </c>
      <c r="AB140" s="14">
        <f>IF(W140="","",Config!$B$4 + SUM($W$2:W140))</f>
        <v/>
      </c>
      <c r="AC140" s="14">
        <f>IF(X140="","",Config!$B$4 + SUM($X$2:X140))</f>
        <v/>
      </c>
      <c r="AD140" s="14">
        <f>IF(Y140="","",Config!$B$4 + SUM($Y$2:Y140))</f>
        <v/>
      </c>
      <c r="AE140" s="15">
        <f>IF(P140="","",IF(P140&gt;0,1,0))</f>
        <v/>
      </c>
      <c r="AF140" s="15">
        <f>IF(Q140="","",IF(Q140&gt;0,1,0))</f>
        <v/>
      </c>
      <c r="AG140" s="15">
        <f>IF(R140="","",IF(R140&gt;0,1,0))</f>
        <v/>
      </c>
      <c r="AH140" s="15">
        <f>IF(S140="","",IF(S140&gt;0,1,0))</f>
        <v/>
      </c>
      <c r="AI140" s="15">
        <f>IF(T140="","",IF(T140&gt;0,1,0))</f>
        <v/>
      </c>
      <c r="AJ140" s="16">
        <f>IF(Z140="","",IF(AJ139="",Z140,MAX(AJ139,Z140)))</f>
        <v/>
      </c>
      <c r="AK140" s="16">
        <f>IF(AA140="","",IF(AK139="",AA140,MAX(AK139,AA140)))</f>
        <v/>
      </c>
      <c r="AL140" s="16">
        <f>IF(AB140="","",IF(AL139="",AB140,MAX(AL139,AB140)))</f>
        <v/>
      </c>
      <c r="AM140" s="16">
        <f>IF(AC140="","",IF(AM139="",AC140,MAX(AM139,AC140)))</f>
        <v/>
      </c>
      <c r="AN140" s="16">
        <f>IF(AD140="","",IF(AN139="",AD140,MAX(AN139,AD140)))</f>
        <v/>
      </c>
      <c r="AO140" s="16">
        <f>IF(Z140="","",AJ140-Z140)</f>
        <v/>
      </c>
      <c r="AP140" s="16">
        <f>IF(AA140="","",AK140-AA140)</f>
        <v/>
      </c>
      <c r="AQ140" s="16">
        <f>IF(AB140="","",AL140-AB140)</f>
        <v/>
      </c>
      <c r="AR140" s="16">
        <f>IF(AC140="","",AM140-AC140)</f>
        <v/>
      </c>
      <c r="AS140" s="16">
        <f>IF(AD140="","",AN140-AD140)</f>
        <v/>
      </c>
    </row>
    <row r="141">
      <c r="A141">
        <f>ROW()-1</f>
        <v/>
      </c>
      <c r="B141" s="8" t="n"/>
      <c r="C141" s="11" t="n"/>
      <c r="D141" s="10">
        <f>IF(B141="","",CHOOSE(WEEKDAY(B141,2),"Lu","Ma","Mi","Jo","Vi","Sa","Du"))</f>
        <v/>
      </c>
      <c r="E141" s="10">
        <f>IF(OR(B141="",C141=""),"",IF(OR(WEEKDAY(B141,2)=1,WEEKDAY(B141,2)=5),"D",IF(AND(C141&gt;=TIME(15,30,0),C141&lt;TIME(16,30,0)),"C",IF(AND(AND(WEEKDAY(B141,2)&gt;=2,WEEKDAY(B141,2)&lt;=4),C141&gt;=TIME(16,35,0),C141&lt;TIME(17,0,0)),"A1",IF(AND(AND(WEEKDAY(B141,2)&gt;=2,WEEKDAY(B141,2)&lt;=4),C141&gt;=TIME(17,0,0),C141&lt;TIME(18,0,0)),"A2",IF(AND(AND(WEEKDAY(B141,2)&gt;=2,WEEKDAY(B141,2)&lt;=4),C141&gt;=TIME(18,0,0),C141&lt;TIME(19,0,0)),"A3",IF(AND(AND(WEEKDAY(B141,2)&gt;=2,WEEKDAY(B141,2)&lt;=4),C141&gt;=TIME(22,0,0),C141&lt;TIME(22,45,0)),"B","Other")))))))</f>
        <v/>
      </c>
      <c r="F141" s="11" t="n"/>
      <c r="G141" s="11" t="n"/>
      <c r="H141" s="11" t="n"/>
      <c r="I141" s="11" t="n"/>
      <c r="J141" s="12" t="n"/>
      <c r="K141" s="12" t="n"/>
      <c r="L141" s="12" t="n"/>
      <c r="M141" s="12" t="n"/>
      <c r="N141" s="11" t="n"/>
      <c r="O141" s="11" t="n"/>
      <c r="P141" s="13">
        <f>IF(N141="","",IF(N141="SL",-1,K141/J141))</f>
        <v/>
      </c>
      <c r="Q141" s="13">
        <f>IF(N141="","",IF(OR(N141="SL",N141="TP0 only"),-1,L141/J141))</f>
        <v/>
      </c>
      <c r="R141" s="13">
        <f>IF(N141="","",IF(N141="TP2",M141/J141,-1))</f>
        <v/>
      </c>
      <c r="S141" s="13">
        <f>IF(N141="","",IF(N141="SL",-1,IF(N141="TP0 only",0.5*K141/J141,0.5*(K141+L141)/J141)))</f>
        <v/>
      </c>
      <c r="T141" s="13">
        <f>IF(N141="","",IF(N141="SL",-1,IF(N141="TP0 only",0.5*K141/J141-0.5,0.5*(K141+L141)/J141)))</f>
        <v/>
      </c>
      <c r="U141" s="14">
        <f>IF(P141="","",P141*Config!$B$6)</f>
        <v/>
      </c>
      <c r="V141" s="14">
        <f>IF(Q141="","",Q141*Config!$B$6)</f>
        <v/>
      </c>
      <c r="W141" s="14">
        <f>IF(R141="","",R141*Config!$B$6)</f>
        <v/>
      </c>
      <c r="X141" s="14">
        <f>IF(S141="","",S141*Config!$B$6)</f>
        <v/>
      </c>
      <c r="Y141" s="14">
        <f>IF(T141="","",T141*Config!$B$6)</f>
        <v/>
      </c>
      <c r="Z141" s="14">
        <f>IF(U141="","",Config!$B$4 + SUM($U$2:U141))</f>
        <v/>
      </c>
      <c r="AA141" s="14">
        <f>IF(V141="","",Config!$B$4 + SUM($V$2:V141))</f>
        <v/>
      </c>
      <c r="AB141" s="14">
        <f>IF(W141="","",Config!$B$4 + SUM($W$2:W141))</f>
        <v/>
      </c>
      <c r="AC141" s="14">
        <f>IF(X141="","",Config!$B$4 + SUM($X$2:X141))</f>
        <v/>
      </c>
      <c r="AD141" s="14">
        <f>IF(Y141="","",Config!$B$4 + SUM($Y$2:Y141))</f>
        <v/>
      </c>
      <c r="AE141" s="15">
        <f>IF(P141="","",IF(P141&gt;0,1,0))</f>
        <v/>
      </c>
      <c r="AF141" s="15">
        <f>IF(Q141="","",IF(Q141&gt;0,1,0))</f>
        <v/>
      </c>
      <c r="AG141" s="15">
        <f>IF(R141="","",IF(R141&gt;0,1,0))</f>
        <v/>
      </c>
      <c r="AH141" s="15">
        <f>IF(S141="","",IF(S141&gt;0,1,0))</f>
        <v/>
      </c>
      <c r="AI141" s="15">
        <f>IF(T141="","",IF(T141&gt;0,1,0))</f>
        <v/>
      </c>
      <c r="AJ141" s="16">
        <f>IF(Z141="","",IF(AJ140="",Z141,MAX(AJ140,Z141)))</f>
        <v/>
      </c>
      <c r="AK141" s="16">
        <f>IF(AA141="","",IF(AK140="",AA141,MAX(AK140,AA141)))</f>
        <v/>
      </c>
      <c r="AL141" s="16">
        <f>IF(AB141="","",IF(AL140="",AB141,MAX(AL140,AB141)))</f>
        <v/>
      </c>
      <c r="AM141" s="16">
        <f>IF(AC141="","",IF(AM140="",AC141,MAX(AM140,AC141)))</f>
        <v/>
      </c>
      <c r="AN141" s="16">
        <f>IF(AD141="","",IF(AN140="",AD141,MAX(AN140,AD141)))</f>
        <v/>
      </c>
      <c r="AO141" s="16">
        <f>IF(Z141="","",AJ141-Z141)</f>
        <v/>
      </c>
      <c r="AP141" s="16">
        <f>IF(AA141="","",AK141-AA141)</f>
        <v/>
      </c>
      <c r="AQ141" s="16">
        <f>IF(AB141="","",AL141-AB141)</f>
        <v/>
      </c>
      <c r="AR141" s="16">
        <f>IF(AC141="","",AM141-AC141)</f>
        <v/>
      </c>
      <c r="AS141" s="16">
        <f>IF(AD141="","",AN141-AD141)</f>
        <v/>
      </c>
    </row>
    <row r="142">
      <c r="A142">
        <f>ROW()-1</f>
        <v/>
      </c>
      <c r="B142" s="8" t="n"/>
      <c r="C142" s="11" t="n"/>
      <c r="D142" s="10">
        <f>IF(B142="","",CHOOSE(WEEKDAY(B142,2),"Lu","Ma","Mi","Jo","Vi","Sa","Du"))</f>
        <v/>
      </c>
      <c r="E142" s="10">
        <f>IF(OR(B142="",C142=""),"",IF(OR(WEEKDAY(B142,2)=1,WEEKDAY(B142,2)=5),"D",IF(AND(C142&gt;=TIME(15,30,0),C142&lt;TIME(16,30,0)),"C",IF(AND(AND(WEEKDAY(B142,2)&gt;=2,WEEKDAY(B142,2)&lt;=4),C142&gt;=TIME(16,35,0),C142&lt;TIME(17,0,0)),"A1",IF(AND(AND(WEEKDAY(B142,2)&gt;=2,WEEKDAY(B142,2)&lt;=4),C142&gt;=TIME(17,0,0),C142&lt;TIME(18,0,0)),"A2",IF(AND(AND(WEEKDAY(B142,2)&gt;=2,WEEKDAY(B142,2)&lt;=4),C142&gt;=TIME(18,0,0),C142&lt;TIME(19,0,0)),"A3",IF(AND(AND(WEEKDAY(B142,2)&gt;=2,WEEKDAY(B142,2)&lt;=4),C142&gt;=TIME(22,0,0),C142&lt;TIME(22,45,0)),"B","Other")))))))</f>
        <v/>
      </c>
      <c r="F142" s="11" t="n"/>
      <c r="G142" s="11" t="n"/>
      <c r="H142" s="11" t="n"/>
      <c r="I142" s="11" t="n"/>
      <c r="J142" s="12" t="n"/>
      <c r="K142" s="12" t="n"/>
      <c r="L142" s="12" t="n"/>
      <c r="M142" s="12" t="n"/>
      <c r="N142" s="11" t="n"/>
      <c r="O142" s="11" t="n"/>
      <c r="P142" s="13">
        <f>IF(N142="","",IF(N142="SL",-1,K142/J142))</f>
        <v/>
      </c>
      <c r="Q142" s="13">
        <f>IF(N142="","",IF(OR(N142="SL",N142="TP0 only"),-1,L142/J142))</f>
        <v/>
      </c>
      <c r="R142" s="13">
        <f>IF(N142="","",IF(N142="TP2",M142/J142,-1))</f>
        <v/>
      </c>
      <c r="S142" s="13">
        <f>IF(N142="","",IF(N142="SL",-1,IF(N142="TP0 only",0.5*K142/J142,0.5*(K142+L142)/J142)))</f>
        <v/>
      </c>
      <c r="T142" s="13">
        <f>IF(N142="","",IF(N142="SL",-1,IF(N142="TP0 only",0.5*K142/J142-0.5,0.5*(K142+L142)/J142)))</f>
        <v/>
      </c>
      <c r="U142" s="14">
        <f>IF(P142="","",P142*Config!$B$6)</f>
        <v/>
      </c>
      <c r="V142" s="14">
        <f>IF(Q142="","",Q142*Config!$B$6)</f>
        <v/>
      </c>
      <c r="W142" s="14">
        <f>IF(R142="","",R142*Config!$B$6)</f>
        <v/>
      </c>
      <c r="X142" s="14">
        <f>IF(S142="","",S142*Config!$B$6)</f>
        <v/>
      </c>
      <c r="Y142" s="14">
        <f>IF(T142="","",T142*Config!$B$6)</f>
        <v/>
      </c>
      <c r="Z142" s="14">
        <f>IF(U142="","",Config!$B$4 + SUM($U$2:U142))</f>
        <v/>
      </c>
      <c r="AA142" s="14">
        <f>IF(V142="","",Config!$B$4 + SUM($V$2:V142))</f>
        <v/>
      </c>
      <c r="AB142" s="14">
        <f>IF(W142="","",Config!$B$4 + SUM($W$2:W142))</f>
        <v/>
      </c>
      <c r="AC142" s="14">
        <f>IF(X142="","",Config!$B$4 + SUM($X$2:X142))</f>
        <v/>
      </c>
      <c r="AD142" s="14">
        <f>IF(Y142="","",Config!$B$4 + SUM($Y$2:Y142))</f>
        <v/>
      </c>
      <c r="AE142" s="15">
        <f>IF(P142="","",IF(P142&gt;0,1,0))</f>
        <v/>
      </c>
      <c r="AF142" s="15">
        <f>IF(Q142="","",IF(Q142&gt;0,1,0))</f>
        <v/>
      </c>
      <c r="AG142" s="15">
        <f>IF(R142="","",IF(R142&gt;0,1,0))</f>
        <v/>
      </c>
      <c r="AH142" s="15">
        <f>IF(S142="","",IF(S142&gt;0,1,0))</f>
        <v/>
      </c>
      <c r="AI142" s="15">
        <f>IF(T142="","",IF(T142&gt;0,1,0))</f>
        <v/>
      </c>
      <c r="AJ142" s="16">
        <f>IF(Z142="","",IF(AJ141="",Z142,MAX(AJ141,Z142)))</f>
        <v/>
      </c>
      <c r="AK142" s="16">
        <f>IF(AA142="","",IF(AK141="",AA142,MAX(AK141,AA142)))</f>
        <v/>
      </c>
      <c r="AL142" s="16">
        <f>IF(AB142="","",IF(AL141="",AB142,MAX(AL141,AB142)))</f>
        <v/>
      </c>
      <c r="AM142" s="16">
        <f>IF(AC142="","",IF(AM141="",AC142,MAX(AM141,AC142)))</f>
        <v/>
      </c>
      <c r="AN142" s="16">
        <f>IF(AD142="","",IF(AN141="",AD142,MAX(AN141,AD142)))</f>
        <v/>
      </c>
      <c r="AO142" s="16">
        <f>IF(Z142="","",AJ142-Z142)</f>
        <v/>
      </c>
      <c r="AP142" s="16">
        <f>IF(AA142="","",AK142-AA142)</f>
        <v/>
      </c>
      <c r="AQ142" s="16">
        <f>IF(AB142="","",AL142-AB142)</f>
        <v/>
      </c>
      <c r="AR142" s="16">
        <f>IF(AC142="","",AM142-AC142)</f>
        <v/>
      </c>
      <c r="AS142" s="16">
        <f>IF(AD142="","",AN142-AD142)</f>
        <v/>
      </c>
    </row>
    <row r="143">
      <c r="A143">
        <f>ROW()-1</f>
        <v/>
      </c>
      <c r="B143" s="8" t="n"/>
      <c r="C143" s="11" t="n"/>
      <c r="D143" s="10">
        <f>IF(B143="","",CHOOSE(WEEKDAY(B143,2),"Lu","Ma","Mi","Jo","Vi","Sa","Du"))</f>
        <v/>
      </c>
      <c r="E143" s="10">
        <f>IF(OR(B143="",C143=""),"",IF(OR(WEEKDAY(B143,2)=1,WEEKDAY(B143,2)=5),"D",IF(AND(C143&gt;=TIME(15,30,0),C143&lt;TIME(16,30,0)),"C",IF(AND(AND(WEEKDAY(B143,2)&gt;=2,WEEKDAY(B143,2)&lt;=4),C143&gt;=TIME(16,35,0),C143&lt;TIME(17,0,0)),"A1",IF(AND(AND(WEEKDAY(B143,2)&gt;=2,WEEKDAY(B143,2)&lt;=4),C143&gt;=TIME(17,0,0),C143&lt;TIME(18,0,0)),"A2",IF(AND(AND(WEEKDAY(B143,2)&gt;=2,WEEKDAY(B143,2)&lt;=4),C143&gt;=TIME(18,0,0),C143&lt;TIME(19,0,0)),"A3",IF(AND(AND(WEEKDAY(B143,2)&gt;=2,WEEKDAY(B143,2)&lt;=4),C143&gt;=TIME(22,0,0),C143&lt;TIME(22,45,0)),"B","Other")))))))</f>
        <v/>
      </c>
      <c r="F143" s="11" t="n"/>
      <c r="G143" s="11" t="n"/>
      <c r="H143" s="11" t="n"/>
      <c r="I143" s="11" t="n"/>
      <c r="J143" s="12" t="n"/>
      <c r="K143" s="12" t="n"/>
      <c r="L143" s="12" t="n"/>
      <c r="M143" s="12" t="n"/>
      <c r="N143" s="11" t="n"/>
      <c r="O143" s="11" t="n"/>
      <c r="P143" s="13">
        <f>IF(N143="","",IF(N143="SL",-1,K143/J143))</f>
        <v/>
      </c>
      <c r="Q143" s="13">
        <f>IF(N143="","",IF(OR(N143="SL",N143="TP0 only"),-1,L143/J143))</f>
        <v/>
      </c>
      <c r="R143" s="13">
        <f>IF(N143="","",IF(N143="TP2",M143/J143,-1))</f>
        <v/>
      </c>
      <c r="S143" s="13">
        <f>IF(N143="","",IF(N143="SL",-1,IF(N143="TP0 only",0.5*K143/J143,0.5*(K143+L143)/J143)))</f>
        <v/>
      </c>
      <c r="T143" s="13">
        <f>IF(N143="","",IF(N143="SL",-1,IF(N143="TP0 only",0.5*K143/J143-0.5,0.5*(K143+L143)/J143)))</f>
        <v/>
      </c>
      <c r="U143" s="14">
        <f>IF(P143="","",P143*Config!$B$6)</f>
        <v/>
      </c>
      <c r="V143" s="14">
        <f>IF(Q143="","",Q143*Config!$B$6)</f>
        <v/>
      </c>
      <c r="W143" s="14">
        <f>IF(R143="","",R143*Config!$B$6)</f>
        <v/>
      </c>
      <c r="X143" s="14">
        <f>IF(S143="","",S143*Config!$B$6)</f>
        <v/>
      </c>
      <c r="Y143" s="14">
        <f>IF(T143="","",T143*Config!$B$6)</f>
        <v/>
      </c>
      <c r="Z143" s="14">
        <f>IF(U143="","",Config!$B$4 + SUM($U$2:U143))</f>
        <v/>
      </c>
      <c r="AA143" s="14">
        <f>IF(V143="","",Config!$B$4 + SUM($V$2:V143))</f>
        <v/>
      </c>
      <c r="AB143" s="14">
        <f>IF(W143="","",Config!$B$4 + SUM($W$2:W143))</f>
        <v/>
      </c>
      <c r="AC143" s="14">
        <f>IF(X143="","",Config!$B$4 + SUM($X$2:X143))</f>
        <v/>
      </c>
      <c r="AD143" s="14">
        <f>IF(Y143="","",Config!$B$4 + SUM($Y$2:Y143))</f>
        <v/>
      </c>
      <c r="AE143" s="15">
        <f>IF(P143="","",IF(P143&gt;0,1,0))</f>
        <v/>
      </c>
      <c r="AF143" s="15">
        <f>IF(Q143="","",IF(Q143&gt;0,1,0))</f>
        <v/>
      </c>
      <c r="AG143" s="15">
        <f>IF(R143="","",IF(R143&gt;0,1,0))</f>
        <v/>
      </c>
      <c r="AH143" s="15">
        <f>IF(S143="","",IF(S143&gt;0,1,0))</f>
        <v/>
      </c>
      <c r="AI143" s="15">
        <f>IF(T143="","",IF(T143&gt;0,1,0))</f>
        <v/>
      </c>
      <c r="AJ143" s="16">
        <f>IF(Z143="","",IF(AJ142="",Z143,MAX(AJ142,Z143)))</f>
        <v/>
      </c>
      <c r="AK143" s="16">
        <f>IF(AA143="","",IF(AK142="",AA143,MAX(AK142,AA143)))</f>
        <v/>
      </c>
      <c r="AL143" s="16">
        <f>IF(AB143="","",IF(AL142="",AB143,MAX(AL142,AB143)))</f>
        <v/>
      </c>
      <c r="AM143" s="16">
        <f>IF(AC143="","",IF(AM142="",AC143,MAX(AM142,AC143)))</f>
        <v/>
      </c>
      <c r="AN143" s="16">
        <f>IF(AD143="","",IF(AN142="",AD143,MAX(AN142,AD143)))</f>
        <v/>
      </c>
      <c r="AO143" s="16">
        <f>IF(Z143="","",AJ143-Z143)</f>
        <v/>
      </c>
      <c r="AP143" s="16">
        <f>IF(AA143="","",AK143-AA143)</f>
        <v/>
      </c>
      <c r="AQ143" s="16">
        <f>IF(AB143="","",AL143-AB143)</f>
        <v/>
      </c>
      <c r="AR143" s="16">
        <f>IF(AC143="","",AM143-AC143)</f>
        <v/>
      </c>
      <c r="AS143" s="16">
        <f>IF(AD143="","",AN143-AD143)</f>
        <v/>
      </c>
    </row>
    <row r="144">
      <c r="A144">
        <f>ROW()-1</f>
        <v/>
      </c>
      <c r="B144" s="8" t="n"/>
      <c r="C144" s="11" t="n"/>
      <c r="D144" s="10">
        <f>IF(B144="","",CHOOSE(WEEKDAY(B144,2),"Lu","Ma","Mi","Jo","Vi","Sa","Du"))</f>
        <v/>
      </c>
      <c r="E144" s="10">
        <f>IF(OR(B144="",C144=""),"",IF(OR(WEEKDAY(B144,2)=1,WEEKDAY(B144,2)=5),"D",IF(AND(C144&gt;=TIME(15,30,0),C144&lt;TIME(16,30,0)),"C",IF(AND(AND(WEEKDAY(B144,2)&gt;=2,WEEKDAY(B144,2)&lt;=4),C144&gt;=TIME(16,35,0),C144&lt;TIME(17,0,0)),"A1",IF(AND(AND(WEEKDAY(B144,2)&gt;=2,WEEKDAY(B144,2)&lt;=4),C144&gt;=TIME(17,0,0),C144&lt;TIME(18,0,0)),"A2",IF(AND(AND(WEEKDAY(B144,2)&gt;=2,WEEKDAY(B144,2)&lt;=4),C144&gt;=TIME(18,0,0),C144&lt;TIME(19,0,0)),"A3",IF(AND(AND(WEEKDAY(B144,2)&gt;=2,WEEKDAY(B144,2)&lt;=4),C144&gt;=TIME(22,0,0),C144&lt;TIME(22,45,0)),"B","Other")))))))</f>
        <v/>
      </c>
      <c r="F144" s="11" t="n"/>
      <c r="G144" s="11" t="n"/>
      <c r="H144" s="11" t="n"/>
      <c r="I144" s="11" t="n"/>
      <c r="J144" s="12" t="n"/>
      <c r="K144" s="12" t="n"/>
      <c r="L144" s="12" t="n"/>
      <c r="M144" s="12" t="n"/>
      <c r="N144" s="11" t="n"/>
      <c r="O144" s="11" t="n"/>
      <c r="P144" s="13">
        <f>IF(N144="","",IF(N144="SL",-1,K144/J144))</f>
        <v/>
      </c>
      <c r="Q144" s="13">
        <f>IF(N144="","",IF(OR(N144="SL",N144="TP0 only"),-1,L144/J144))</f>
        <v/>
      </c>
      <c r="R144" s="13">
        <f>IF(N144="","",IF(N144="TP2",M144/J144,-1))</f>
        <v/>
      </c>
      <c r="S144" s="13">
        <f>IF(N144="","",IF(N144="SL",-1,IF(N144="TP0 only",0.5*K144/J144,0.5*(K144+L144)/J144)))</f>
        <v/>
      </c>
      <c r="T144" s="13">
        <f>IF(N144="","",IF(N144="SL",-1,IF(N144="TP0 only",0.5*K144/J144-0.5,0.5*(K144+L144)/J144)))</f>
        <v/>
      </c>
      <c r="U144" s="14">
        <f>IF(P144="","",P144*Config!$B$6)</f>
        <v/>
      </c>
      <c r="V144" s="14">
        <f>IF(Q144="","",Q144*Config!$B$6)</f>
        <v/>
      </c>
      <c r="W144" s="14">
        <f>IF(R144="","",R144*Config!$B$6)</f>
        <v/>
      </c>
      <c r="X144" s="14">
        <f>IF(S144="","",S144*Config!$B$6)</f>
        <v/>
      </c>
      <c r="Y144" s="14">
        <f>IF(T144="","",T144*Config!$B$6)</f>
        <v/>
      </c>
      <c r="Z144" s="14">
        <f>IF(U144="","",Config!$B$4 + SUM($U$2:U144))</f>
        <v/>
      </c>
      <c r="AA144" s="14">
        <f>IF(V144="","",Config!$B$4 + SUM($V$2:V144))</f>
        <v/>
      </c>
      <c r="AB144" s="14">
        <f>IF(W144="","",Config!$B$4 + SUM($W$2:W144))</f>
        <v/>
      </c>
      <c r="AC144" s="14">
        <f>IF(X144="","",Config!$B$4 + SUM($X$2:X144))</f>
        <v/>
      </c>
      <c r="AD144" s="14">
        <f>IF(Y144="","",Config!$B$4 + SUM($Y$2:Y144))</f>
        <v/>
      </c>
      <c r="AE144" s="15">
        <f>IF(P144="","",IF(P144&gt;0,1,0))</f>
        <v/>
      </c>
      <c r="AF144" s="15">
        <f>IF(Q144="","",IF(Q144&gt;0,1,0))</f>
        <v/>
      </c>
      <c r="AG144" s="15">
        <f>IF(R144="","",IF(R144&gt;0,1,0))</f>
        <v/>
      </c>
      <c r="AH144" s="15">
        <f>IF(S144="","",IF(S144&gt;0,1,0))</f>
        <v/>
      </c>
      <c r="AI144" s="15">
        <f>IF(T144="","",IF(T144&gt;0,1,0))</f>
        <v/>
      </c>
      <c r="AJ144" s="16">
        <f>IF(Z144="","",IF(AJ143="",Z144,MAX(AJ143,Z144)))</f>
        <v/>
      </c>
      <c r="AK144" s="16">
        <f>IF(AA144="","",IF(AK143="",AA144,MAX(AK143,AA144)))</f>
        <v/>
      </c>
      <c r="AL144" s="16">
        <f>IF(AB144="","",IF(AL143="",AB144,MAX(AL143,AB144)))</f>
        <v/>
      </c>
      <c r="AM144" s="16">
        <f>IF(AC144="","",IF(AM143="",AC144,MAX(AM143,AC144)))</f>
        <v/>
      </c>
      <c r="AN144" s="16">
        <f>IF(AD144="","",IF(AN143="",AD144,MAX(AN143,AD144)))</f>
        <v/>
      </c>
      <c r="AO144" s="16">
        <f>IF(Z144="","",AJ144-Z144)</f>
        <v/>
      </c>
      <c r="AP144" s="16">
        <f>IF(AA144="","",AK144-AA144)</f>
        <v/>
      </c>
      <c r="AQ144" s="16">
        <f>IF(AB144="","",AL144-AB144)</f>
        <v/>
      </c>
      <c r="AR144" s="16">
        <f>IF(AC144="","",AM144-AC144)</f>
        <v/>
      </c>
      <c r="AS144" s="16">
        <f>IF(AD144="","",AN144-AD144)</f>
        <v/>
      </c>
    </row>
    <row r="145">
      <c r="A145">
        <f>ROW()-1</f>
        <v/>
      </c>
      <c r="B145" s="8" t="n"/>
      <c r="C145" s="11" t="n"/>
      <c r="D145" s="10">
        <f>IF(B145="","",CHOOSE(WEEKDAY(B145,2),"Lu","Ma","Mi","Jo","Vi","Sa","Du"))</f>
        <v/>
      </c>
      <c r="E145" s="10">
        <f>IF(OR(B145="",C145=""),"",IF(OR(WEEKDAY(B145,2)=1,WEEKDAY(B145,2)=5),"D",IF(AND(C145&gt;=TIME(15,30,0),C145&lt;TIME(16,30,0)),"C",IF(AND(AND(WEEKDAY(B145,2)&gt;=2,WEEKDAY(B145,2)&lt;=4),C145&gt;=TIME(16,35,0),C145&lt;TIME(17,0,0)),"A1",IF(AND(AND(WEEKDAY(B145,2)&gt;=2,WEEKDAY(B145,2)&lt;=4),C145&gt;=TIME(17,0,0),C145&lt;TIME(18,0,0)),"A2",IF(AND(AND(WEEKDAY(B145,2)&gt;=2,WEEKDAY(B145,2)&lt;=4),C145&gt;=TIME(18,0,0),C145&lt;TIME(19,0,0)),"A3",IF(AND(AND(WEEKDAY(B145,2)&gt;=2,WEEKDAY(B145,2)&lt;=4),C145&gt;=TIME(22,0,0),C145&lt;TIME(22,45,0)),"B","Other")))))))</f>
        <v/>
      </c>
      <c r="F145" s="11" t="n"/>
      <c r="G145" s="11" t="n"/>
      <c r="H145" s="11" t="n"/>
      <c r="I145" s="11" t="n"/>
      <c r="J145" s="12" t="n"/>
      <c r="K145" s="12" t="n"/>
      <c r="L145" s="12" t="n"/>
      <c r="M145" s="12" t="n"/>
      <c r="N145" s="11" t="n"/>
      <c r="O145" s="11" t="n"/>
      <c r="P145" s="13">
        <f>IF(N145="","",IF(N145="SL",-1,K145/J145))</f>
        <v/>
      </c>
      <c r="Q145" s="13">
        <f>IF(N145="","",IF(OR(N145="SL",N145="TP0 only"),-1,L145/J145))</f>
        <v/>
      </c>
      <c r="R145" s="13">
        <f>IF(N145="","",IF(N145="TP2",M145/J145,-1))</f>
        <v/>
      </c>
      <c r="S145" s="13">
        <f>IF(N145="","",IF(N145="SL",-1,IF(N145="TP0 only",0.5*K145/J145,0.5*(K145+L145)/J145)))</f>
        <v/>
      </c>
      <c r="T145" s="13">
        <f>IF(N145="","",IF(N145="SL",-1,IF(N145="TP0 only",0.5*K145/J145-0.5,0.5*(K145+L145)/J145)))</f>
        <v/>
      </c>
      <c r="U145" s="14">
        <f>IF(P145="","",P145*Config!$B$6)</f>
        <v/>
      </c>
      <c r="V145" s="14">
        <f>IF(Q145="","",Q145*Config!$B$6)</f>
        <v/>
      </c>
      <c r="W145" s="14">
        <f>IF(R145="","",R145*Config!$B$6)</f>
        <v/>
      </c>
      <c r="X145" s="14">
        <f>IF(S145="","",S145*Config!$B$6)</f>
        <v/>
      </c>
      <c r="Y145" s="14">
        <f>IF(T145="","",T145*Config!$B$6)</f>
        <v/>
      </c>
      <c r="Z145" s="14">
        <f>IF(U145="","",Config!$B$4 + SUM($U$2:U145))</f>
        <v/>
      </c>
      <c r="AA145" s="14">
        <f>IF(V145="","",Config!$B$4 + SUM($V$2:V145))</f>
        <v/>
      </c>
      <c r="AB145" s="14">
        <f>IF(W145="","",Config!$B$4 + SUM($W$2:W145))</f>
        <v/>
      </c>
      <c r="AC145" s="14">
        <f>IF(X145="","",Config!$B$4 + SUM($X$2:X145))</f>
        <v/>
      </c>
      <c r="AD145" s="14">
        <f>IF(Y145="","",Config!$B$4 + SUM($Y$2:Y145))</f>
        <v/>
      </c>
      <c r="AE145" s="15">
        <f>IF(P145="","",IF(P145&gt;0,1,0))</f>
        <v/>
      </c>
      <c r="AF145" s="15">
        <f>IF(Q145="","",IF(Q145&gt;0,1,0))</f>
        <v/>
      </c>
      <c r="AG145" s="15">
        <f>IF(R145="","",IF(R145&gt;0,1,0))</f>
        <v/>
      </c>
      <c r="AH145" s="15">
        <f>IF(S145="","",IF(S145&gt;0,1,0))</f>
        <v/>
      </c>
      <c r="AI145" s="15">
        <f>IF(T145="","",IF(T145&gt;0,1,0))</f>
        <v/>
      </c>
      <c r="AJ145" s="16">
        <f>IF(Z145="","",IF(AJ144="",Z145,MAX(AJ144,Z145)))</f>
        <v/>
      </c>
      <c r="AK145" s="16">
        <f>IF(AA145="","",IF(AK144="",AA145,MAX(AK144,AA145)))</f>
        <v/>
      </c>
      <c r="AL145" s="16">
        <f>IF(AB145="","",IF(AL144="",AB145,MAX(AL144,AB145)))</f>
        <v/>
      </c>
      <c r="AM145" s="16">
        <f>IF(AC145="","",IF(AM144="",AC145,MAX(AM144,AC145)))</f>
        <v/>
      </c>
      <c r="AN145" s="16">
        <f>IF(AD145="","",IF(AN144="",AD145,MAX(AN144,AD145)))</f>
        <v/>
      </c>
      <c r="AO145" s="16">
        <f>IF(Z145="","",AJ145-Z145)</f>
        <v/>
      </c>
      <c r="AP145" s="16">
        <f>IF(AA145="","",AK145-AA145)</f>
        <v/>
      </c>
      <c r="AQ145" s="16">
        <f>IF(AB145="","",AL145-AB145)</f>
        <v/>
      </c>
      <c r="AR145" s="16">
        <f>IF(AC145="","",AM145-AC145)</f>
        <v/>
      </c>
      <c r="AS145" s="16">
        <f>IF(AD145="","",AN145-AD145)</f>
        <v/>
      </c>
    </row>
    <row r="146">
      <c r="A146">
        <f>ROW()-1</f>
        <v/>
      </c>
      <c r="B146" s="8" t="n"/>
      <c r="C146" s="11" t="n"/>
      <c r="D146" s="10">
        <f>IF(B146="","",CHOOSE(WEEKDAY(B146,2),"Lu","Ma","Mi","Jo","Vi","Sa","Du"))</f>
        <v/>
      </c>
      <c r="E146" s="10">
        <f>IF(OR(B146="",C146=""),"",IF(OR(WEEKDAY(B146,2)=1,WEEKDAY(B146,2)=5),"D",IF(AND(C146&gt;=TIME(15,30,0),C146&lt;TIME(16,30,0)),"C",IF(AND(AND(WEEKDAY(B146,2)&gt;=2,WEEKDAY(B146,2)&lt;=4),C146&gt;=TIME(16,35,0),C146&lt;TIME(17,0,0)),"A1",IF(AND(AND(WEEKDAY(B146,2)&gt;=2,WEEKDAY(B146,2)&lt;=4),C146&gt;=TIME(17,0,0),C146&lt;TIME(18,0,0)),"A2",IF(AND(AND(WEEKDAY(B146,2)&gt;=2,WEEKDAY(B146,2)&lt;=4),C146&gt;=TIME(18,0,0),C146&lt;TIME(19,0,0)),"A3",IF(AND(AND(WEEKDAY(B146,2)&gt;=2,WEEKDAY(B146,2)&lt;=4),C146&gt;=TIME(22,0,0),C146&lt;TIME(22,45,0)),"B","Other")))))))</f>
        <v/>
      </c>
      <c r="F146" s="11" t="n"/>
      <c r="G146" s="11" t="n"/>
      <c r="H146" s="11" t="n"/>
      <c r="I146" s="11" t="n"/>
      <c r="J146" s="12" t="n"/>
      <c r="K146" s="12" t="n"/>
      <c r="L146" s="12" t="n"/>
      <c r="M146" s="12" t="n"/>
      <c r="N146" s="11" t="n"/>
      <c r="O146" s="11" t="n"/>
      <c r="P146" s="13">
        <f>IF(N146="","",IF(N146="SL",-1,K146/J146))</f>
        <v/>
      </c>
      <c r="Q146" s="13">
        <f>IF(N146="","",IF(OR(N146="SL",N146="TP0 only"),-1,L146/J146))</f>
        <v/>
      </c>
      <c r="R146" s="13">
        <f>IF(N146="","",IF(N146="TP2",M146/J146,-1))</f>
        <v/>
      </c>
      <c r="S146" s="13">
        <f>IF(N146="","",IF(N146="SL",-1,IF(N146="TP0 only",0.5*K146/J146,0.5*(K146+L146)/J146)))</f>
        <v/>
      </c>
      <c r="T146" s="13">
        <f>IF(N146="","",IF(N146="SL",-1,IF(N146="TP0 only",0.5*K146/J146-0.5,0.5*(K146+L146)/J146)))</f>
        <v/>
      </c>
      <c r="U146" s="14">
        <f>IF(P146="","",P146*Config!$B$6)</f>
        <v/>
      </c>
      <c r="V146" s="14">
        <f>IF(Q146="","",Q146*Config!$B$6)</f>
        <v/>
      </c>
      <c r="W146" s="14">
        <f>IF(R146="","",R146*Config!$B$6)</f>
        <v/>
      </c>
      <c r="X146" s="14">
        <f>IF(S146="","",S146*Config!$B$6)</f>
        <v/>
      </c>
      <c r="Y146" s="14">
        <f>IF(T146="","",T146*Config!$B$6)</f>
        <v/>
      </c>
      <c r="Z146" s="14">
        <f>IF(U146="","",Config!$B$4 + SUM($U$2:U146))</f>
        <v/>
      </c>
      <c r="AA146" s="14">
        <f>IF(V146="","",Config!$B$4 + SUM($V$2:V146))</f>
        <v/>
      </c>
      <c r="AB146" s="14">
        <f>IF(W146="","",Config!$B$4 + SUM($W$2:W146))</f>
        <v/>
      </c>
      <c r="AC146" s="14">
        <f>IF(X146="","",Config!$B$4 + SUM($X$2:X146))</f>
        <v/>
      </c>
      <c r="AD146" s="14">
        <f>IF(Y146="","",Config!$B$4 + SUM($Y$2:Y146))</f>
        <v/>
      </c>
      <c r="AE146" s="15">
        <f>IF(P146="","",IF(P146&gt;0,1,0))</f>
        <v/>
      </c>
      <c r="AF146" s="15">
        <f>IF(Q146="","",IF(Q146&gt;0,1,0))</f>
        <v/>
      </c>
      <c r="AG146" s="15">
        <f>IF(R146="","",IF(R146&gt;0,1,0))</f>
        <v/>
      </c>
      <c r="AH146" s="15">
        <f>IF(S146="","",IF(S146&gt;0,1,0))</f>
        <v/>
      </c>
      <c r="AI146" s="15">
        <f>IF(T146="","",IF(T146&gt;0,1,0))</f>
        <v/>
      </c>
      <c r="AJ146" s="16">
        <f>IF(Z146="","",IF(AJ145="",Z146,MAX(AJ145,Z146)))</f>
        <v/>
      </c>
      <c r="AK146" s="16">
        <f>IF(AA146="","",IF(AK145="",AA146,MAX(AK145,AA146)))</f>
        <v/>
      </c>
      <c r="AL146" s="16">
        <f>IF(AB146="","",IF(AL145="",AB146,MAX(AL145,AB146)))</f>
        <v/>
      </c>
      <c r="AM146" s="16">
        <f>IF(AC146="","",IF(AM145="",AC146,MAX(AM145,AC146)))</f>
        <v/>
      </c>
      <c r="AN146" s="16">
        <f>IF(AD146="","",IF(AN145="",AD146,MAX(AN145,AD146)))</f>
        <v/>
      </c>
      <c r="AO146" s="16">
        <f>IF(Z146="","",AJ146-Z146)</f>
        <v/>
      </c>
      <c r="AP146" s="16">
        <f>IF(AA146="","",AK146-AA146)</f>
        <v/>
      </c>
      <c r="AQ146" s="16">
        <f>IF(AB146="","",AL146-AB146)</f>
        <v/>
      </c>
      <c r="AR146" s="16">
        <f>IF(AC146="","",AM146-AC146)</f>
        <v/>
      </c>
      <c r="AS146" s="16">
        <f>IF(AD146="","",AN146-AD146)</f>
        <v/>
      </c>
    </row>
    <row r="147">
      <c r="A147">
        <f>ROW()-1</f>
        <v/>
      </c>
      <c r="B147" s="8" t="n"/>
      <c r="C147" s="11" t="n"/>
      <c r="D147" s="10">
        <f>IF(B147="","",CHOOSE(WEEKDAY(B147,2),"Lu","Ma","Mi","Jo","Vi","Sa","Du"))</f>
        <v/>
      </c>
      <c r="E147" s="10">
        <f>IF(OR(B147="",C147=""),"",IF(OR(WEEKDAY(B147,2)=1,WEEKDAY(B147,2)=5),"D",IF(AND(C147&gt;=TIME(15,30,0),C147&lt;TIME(16,30,0)),"C",IF(AND(AND(WEEKDAY(B147,2)&gt;=2,WEEKDAY(B147,2)&lt;=4),C147&gt;=TIME(16,35,0),C147&lt;TIME(17,0,0)),"A1",IF(AND(AND(WEEKDAY(B147,2)&gt;=2,WEEKDAY(B147,2)&lt;=4),C147&gt;=TIME(17,0,0),C147&lt;TIME(18,0,0)),"A2",IF(AND(AND(WEEKDAY(B147,2)&gt;=2,WEEKDAY(B147,2)&lt;=4),C147&gt;=TIME(18,0,0),C147&lt;TIME(19,0,0)),"A3",IF(AND(AND(WEEKDAY(B147,2)&gt;=2,WEEKDAY(B147,2)&lt;=4),C147&gt;=TIME(22,0,0),C147&lt;TIME(22,45,0)),"B","Other")))))))</f>
        <v/>
      </c>
      <c r="F147" s="11" t="n"/>
      <c r="G147" s="11" t="n"/>
      <c r="H147" s="11" t="n"/>
      <c r="I147" s="11" t="n"/>
      <c r="J147" s="12" t="n"/>
      <c r="K147" s="12" t="n"/>
      <c r="L147" s="12" t="n"/>
      <c r="M147" s="12" t="n"/>
      <c r="N147" s="11" t="n"/>
      <c r="O147" s="11" t="n"/>
      <c r="P147" s="13">
        <f>IF(N147="","",IF(N147="SL",-1,K147/J147))</f>
        <v/>
      </c>
      <c r="Q147" s="13">
        <f>IF(N147="","",IF(OR(N147="SL",N147="TP0 only"),-1,L147/J147))</f>
        <v/>
      </c>
      <c r="R147" s="13">
        <f>IF(N147="","",IF(N147="TP2",M147/J147,-1))</f>
        <v/>
      </c>
      <c r="S147" s="13">
        <f>IF(N147="","",IF(N147="SL",-1,IF(N147="TP0 only",0.5*K147/J147,0.5*(K147+L147)/J147)))</f>
        <v/>
      </c>
      <c r="T147" s="13">
        <f>IF(N147="","",IF(N147="SL",-1,IF(N147="TP0 only",0.5*K147/J147-0.5,0.5*(K147+L147)/J147)))</f>
        <v/>
      </c>
      <c r="U147" s="14">
        <f>IF(P147="","",P147*Config!$B$6)</f>
        <v/>
      </c>
      <c r="V147" s="14">
        <f>IF(Q147="","",Q147*Config!$B$6)</f>
        <v/>
      </c>
      <c r="W147" s="14">
        <f>IF(R147="","",R147*Config!$B$6)</f>
        <v/>
      </c>
      <c r="X147" s="14">
        <f>IF(S147="","",S147*Config!$B$6)</f>
        <v/>
      </c>
      <c r="Y147" s="14">
        <f>IF(T147="","",T147*Config!$B$6)</f>
        <v/>
      </c>
      <c r="Z147" s="14">
        <f>IF(U147="","",Config!$B$4 + SUM($U$2:U147))</f>
        <v/>
      </c>
      <c r="AA147" s="14">
        <f>IF(V147="","",Config!$B$4 + SUM($V$2:V147))</f>
        <v/>
      </c>
      <c r="AB147" s="14">
        <f>IF(W147="","",Config!$B$4 + SUM($W$2:W147))</f>
        <v/>
      </c>
      <c r="AC147" s="14">
        <f>IF(X147="","",Config!$B$4 + SUM($X$2:X147))</f>
        <v/>
      </c>
      <c r="AD147" s="14">
        <f>IF(Y147="","",Config!$B$4 + SUM($Y$2:Y147))</f>
        <v/>
      </c>
      <c r="AE147" s="15">
        <f>IF(P147="","",IF(P147&gt;0,1,0))</f>
        <v/>
      </c>
      <c r="AF147" s="15">
        <f>IF(Q147="","",IF(Q147&gt;0,1,0))</f>
        <v/>
      </c>
      <c r="AG147" s="15">
        <f>IF(R147="","",IF(R147&gt;0,1,0))</f>
        <v/>
      </c>
      <c r="AH147" s="15">
        <f>IF(S147="","",IF(S147&gt;0,1,0))</f>
        <v/>
      </c>
      <c r="AI147" s="15">
        <f>IF(T147="","",IF(T147&gt;0,1,0))</f>
        <v/>
      </c>
      <c r="AJ147" s="16">
        <f>IF(Z147="","",IF(AJ146="",Z147,MAX(AJ146,Z147)))</f>
        <v/>
      </c>
      <c r="AK147" s="16">
        <f>IF(AA147="","",IF(AK146="",AA147,MAX(AK146,AA147)))</f>
        <v/>
      </c>
      <c r="AL147" s="16">
        <f>IF(AB147="","",IF(AL146="",AB147,MAX(AL146,AB147)))</f>
        <v/>
      </c>
      <c r="AM147" s="16">
        <f>IF(AC147="","",IF(AM146="",AC147,MAX(AM146,AC147)))</f>
        <v/>
      </c>
      <c r="AN147" s="16">
        <f>IF(AD147="","",IF(AN146="",AD147,MAX(AN146,AD147)))</f>
        <v/>
      </c>
      <c r="AO147" s="16">
        <f>IF(Z147="","",AJ147-Z147)</f>
        <v/>
      </c>
      <c r="AP147" s="16">
        <f>IF(AA147="","",AK147-AA147)</f>
        <v/>
      </c>
      <c r="AQ147" s="16">
        <f>IF(AB147="","",AL147-AB147)</f>
        <v/>
      </c>
      <c r="AR147" s="16">
        <f>IF(AC147="","",AM147-AC147)</f>
        <v/>
      </c>
      <c r="AS147" s="16">
        <f>IF(AD147="","",AN147-AD147)</f>
        <v/>
      </c>
    </row>
    <row r="148">
      <c r="A148">
        <f>ROW()-1</f>
        <v/>
      </c>
      <c r="B148" s="8" t="n"/>
      <c r="C148" s="11" t="n"/>
      <c r="D148" s="10">
        <f>IF(B148="","",CHOOSE(WEEKDAY(B148,2),"Lu","Ma","Mi","Jo","Vi","Sa","Du"))</f>
        <v/>
      </c>
      <c r="E148" s="10">
        <f>IF(OR(B148="",C148=""),"",IF(OR(WEEKDAY(B148,2)=1,WEEKDAY(B148,2)=5),"D",IF(AND(C148&gt;=TIME(15,30,0),C148&lt;TIME(16,30,0)),"C",IF(AND(AND(WEEKDAY(B148,2)&gt;=2,WEEKDAY(B148,2)&lt;=4),C148&gt;=TIME(16,35,0),C148&lt;TIME(17,0,0)),"A1",IF(AND(AND(WEEKDAY(B148,2)&gt;=2,WEEKDAY(B148,2)&lt;=4),C148&gt;=TIME(17,0,0),C148&lt;TIME(18,0,0)),"A2",IF(AND(AND(WEEKDAY(B148,2)&gt;=2,WEEKDAY(B148,2)&lt;=4),C148&gt;=TIME(18,0,0),C148&lt;TIME(19,0,0)),"A3",IF(AND(AND(WEEKDAY(B148,2)&gt;=2,WEEKDAY(B148,2)&lt;=4),C148&gt;=TIME(22,0,0),C148&lt;TIME(22,45,0)),"B","Other")))))))</f>
        <v/>
      </c>
      <c r="F148" s="11" t="n"/>
      <c r="G148" s="11" t="n"/>
      <c r="H148" s="11" t="n"/>
      <c r="I148" s="11" t="n"/>
      <c r="J148" s="12" t="n"/>
      <c r="K148" s="12" t="n"/>
      <c r="L148" s="12" t="n"/>
      <c r="M148" s="12" t="n"/>
      <c r="N148" s="11" t="n"/>
      <c r="O148" s="11" t="n"/>
      <c r="P148" s="13">
        <f>IF(N148="","",IF(N148="SL",-1,K148/J148))</f>
        <v/>
      </c>
      <c r="Q148" s="13">
        <f>IF(N148="","",IF(OR(N148="SL",N148="TP0 only"),-1,L148/J148))</f>
        <v/>
      </c>
      <c r="R148" s="13">
        <f>IF(N148="","",IF(N148="TP2",M148/J148,-1))</f>
        <v/>
      </c>
      <c r="S148" s="13">
        <f>IF(N148="","",IF(N148="SL",-1,IF(N148="TP0 only",0.5*K148/J148,0.5*(K148+L148)/J148)))</f>
        <v/>
      </c>
      <c r="T148" s="13">
        <f>IF(N148="","",IF(N148="SL",-1,IF(N148="TP0 only",0.5*K148/J148-0.5,0.5*(K148+L148)/J148)))</f>
        <v/>
      </c>
      <c r="U148" s="14">
        <f>IF(P148="","",P148*Config!$B$6)</f>
        <v/>
      </c>
      <c r="V148" s="14">
        <f>IF(Q148="","",Q148*Config!$B$6)</f>
        <v/>
      </c>
      <c r="W148" s="14">
        <f>IF(R148="","",R148*Config!$B$6)</f>
        <v/>
      </c>
      <c r="X148" s="14">
        <f>IF(S148="","",S148*Config!$B$6)</f>
        <v/>
      </c>
      <c r="Y148" s="14">
        <f>IF(T148="","",T148*Config!$B$6)</f>
        <v/>
      </c>
      <c r="Z148" s="14">
        <f>IF(U148="","",Config!$B$4 + SUM($U$2:U148))</f>
        <v/>
      </c>
      <c r="AA148" s="14">
        <f>IF(V148="","",Config!$B$4 + SUM($V$2:V148))</f>
        <v/>
      </c>
      <c r="AB148" s="14">
        <f>IF(W148="","",Config!$B$4 + SUM($W$2:W148))</f>
        <v/>
      </c>
      <c r="AC148" s="14">
        <f>IF(X148="","",Config!$B$4 + SUM($X$2:X148))</f>
        <v/>
      </c>
      <c r="AD148" s="14">
        <f>IF(Y148="","",Config!$B$4 + SUM($Y$2:Y148))</f>
        <v/>
      </c>
      <c r="AE148" s="15">
        <f>IF(P148="","",IF(P148&gt;0,1,0))</f>
        <v/>
      </c>
      <c r="AF148" s="15">
        <f>IF(Q148="","",IF(Q148&gt;0,1,0))</f>
        <v/>
      </c>
      <c r="AG148" s="15">
        <f>IF(R148="","",IF(R148&gt;0,1,0))</f>
        <v/>
      </c>
      <c r="AH148" s="15">
        <f>IF(S148="","",IF(S148&gt;0,1,0))</f>
        <v/>
      </c>
      <c r="AI148" s="15">
        <f>IF(T148="","",IF(T148&gt;0,1,0))</f>
        <v/>
      </c>
      <c r="AJ148" s="16">
        <f>IF(Z148="","",IF(AJ147="",Z148,MAX(AJ147,Z148)))</f>
        <v/>
      </c>
      <c r="AK148" s="16">
        <f>IF(AA148="","",IF(AK147="",AA148,MAX(AK147,AA148)))</f>
        <v/>
      </c>
      <c r="AL148" s="16">
        <f>IF(AB148="","",IF(AL147="",AB148,MAX(AL147,AB148)))</f>
        <v/>
      </c>
      <c r="AM148" s="16">
        <f>IF(AC148="","",IF(AM147="",AC148,MAX(AM147,AC148)))</f>
        <v/>
      </c>
      <c r="AN148" s="16">
        <f>IF(AD148="","",IF(AN147="",AD148,MAX(AN147,AD148)))</f>
        <v/>
      </c>
      <c r="AO148" s="16">
        <f>IF(Z148="","",AJ148-Z148)</f>
        <v/>
      </c>
      <c r="AP148" s="16">
        <f>IF(AA148="","",AK148-AA148)</f>
        <v/>
      </c>
      <c r="AQ148" s="16">
        <f>IF(AB148="","",AL148-AB148)</f>
        <v/>
      </c>
      <c r="AR148" s="16">
        <f>IF(AC148="","",AM148-AC148)</f>
        <v/>
      </c>
      <c r="AS148" s="16">
        <f>IF(AD148="","",AN148-AD148)</f>
        <v/>
      </c>
    </row>
    <row r="149">
      <c r="A149">
        <f>ROW()-1</f>
        <v/>
      </c>
      <c r="B149" s="8" t="n"/>
      <c r="C149" s="11" t="n"/>
      <c r="D149" s="10">
        <f>IF(B149="","",CHOOSE(WEEKDAY(B149,2),"Lu","Ma","Mi","Jo","Vi","Sa","Du"))</f>
        <v/>
      </c>
      <c r="E149" s="10">
        <f>IF(OR(B149="",C149=""),"",IF(OR(WEEKDAY(B149,2)=1,WEEKDAY(B149,2)=5),"D",IF(AND(C149&gt;=TIME(15,30,0),C149&lt;TIME(16,30,0)),"C",IF(AND(AND(WEEKDAY(B149,2)&gt;=2,WEEKDAY(B149,2)&lt;=4),C149&gt;=TIME(16,35,0),C149&lt;TIME(17,0,0)),"A1",IF(AND(AND(WEEKDAY(B149,2)&gt;=2,WEEKDAY(B149,2)&lt;=4),C149&gt;=TIME(17,0,0),C149&lt;TIME(18,0,0)),"A2",IF(AND(AND(WEEKDAY(B149,2)&gt;=2,WEEKDAY(B149,2)&lt;=4),C149&gt;=TIME(18,0,0),C149&lt;TIME(19,0,0)),"A3",IF(AND(AND(WEEKDAY(B149,2)&gt;=2,WEEKDAY(B149,2)&lt;=4),C149&gt;=TIME(22,0,0),C149&lt;TIME(22,45,0)),"B","Other")))))))</f>
        <v/>
      </c>
      <c r="F149" s="11" t="n"/>
      <c r="G149" s="11" t="n"/>
      <c r="H149" s="11" t="n"/>
      <c r="I149" s="11" t="n"/>
      <c r="J149" s="12" t="n"/>
      <c r="K149" s="12" t="n"/>
      <c r="L149" s="12" t="n"/>
      <c r="M149" s="12" t="n"/>
      <c r="N149" s="11" t="n"/>
      <c r="O149" s="11" t="n"/>
      <c r="P149" s="13">
        <f>IF(N149="","",IF(N149="SL",-1,K149/J149))</f>
        <v/>
      </c>
      <c r="Q149" s="13">
        <f>IF(N149="","",IF(OR(N149="SL",N149="TP0 only"),-1,L149/J149))</f>
        <v/>
      </c>
      <c r="R149" s="13">
        <f>IF(N149="","",IF(N149="TP2",M149/J149,-1))</f>
        <v/>
      </c>
      <c r="S149" s="13">
        <f>IF(N149="","",IF(N149="SL",-1,IF(N149="TP0 only",0.5*K149/J149,0.5*(K149+L149)/J149)))</f>
        <v/>
      </c>
      <c r="T149" s="13">
        <f>IF(N149="","",IF(N149="SL",-1,IF(N149="TP0 only",0.5*K149/J149-0.5,0.5*(K149+L149)/J149)))</f>
        <v/>
      </c>
      <c r="U149" s="14">
        <f>IF(P149="","",P149*Config!$B$6)</f>
        <v/>
      </c>
      <c r="V149" s="14">
        <f>IF(Q149="","",Q149*Config!$B$6)</f>
        <v/>
      </c>
      <c r="W149" s="14">
        <f>IF(R149="","",R149*Config!$B$6)</f>
        <v/>
      </c>
      <c r="X149" s="14">
        <f>IF(S149="","",S149*Config!$B$6)</f>
        <v/>
      </c>
      <c r="Y149" s="14">
        <f>IF(T149="","",T149*Config!$B$6)</f>
        <v/>
      </c>
      <c r="Z149" s="14">
        <f>IF(U149="","",Config!$B$4 + SUM($U$2:U149))</f>
        <v/>
      </c>
      <c r="AA149" s="14">
        <f>IF(V149="","",Config!$B$4 + SUM($V$2:V149))</f>
        <v/>
      </c>
      <c r="AB149" s="14">
        <f>IF(W149="","",Config!$B$4 + SUM($W$2:W149))</f>
        <v/>
      </c>
      <c r="AC149" s="14">
        <f>IF(X149="","",Config!$B$4 + SUM($X$2:X149))</f>
        <v/>
      </c>
      <c r="AD149" s="14">
        <f>IF(Y149="","",Config!$B$4 + SUM($Y$2:Y149))</f>
        <v/>
      </c>
      <c r="AE149" s="15">
        <f>IF(P149="","",IF(P149&gt;0,1,0))</f>
        <v/>
      </c>
      <c r="AF149" s="15">
        <f>IF(Q149="","",IF(Q149&gt;0,1,0))</f>
        <v/>
      </c>
      <c r="AG149" s="15">
        <f>IF(R149="","",IF(R149&gt;0,1,0))</f>
        <v/>
      </c>
      <c r="AH149" s="15">
        <f>IF(S149="","",IF(S149&gt;0,1,0))</f>
        <v/>
      </c>
      <c r="AI149" s="15">
        <f>IF(T149="","",IF(T149&gt;0,1,0))</f>
        <v/>
      </c>
      <c r="AJ149" s="16">
        <f>IF(Z149="","",IF(AJ148="",Z149,MAX(AJ148,Z149)))</f>
        <v/>
      </c>
      <c r="AK149" s="16">
        <f>IF(AA149="","",IF(AK148="",AA149,MAX(AK148,AA149)))</f>
        <v/>
      </c>
      <c r="AL149" s="16">
        <f>IF(AB149="","",IF(AL148="",AB149,MAX(AL148,AB149)))</f>
        <v/>
      </c>
      <c r="AM149" s="16">
        <f>IF(AC149="","",IF(AM148="",AC149,MAX(AM148,AC149)))</f>
        <v/>
      </c>
      <c r="AN149" s="16">
        <f>IF(AD149="","",IF(AN148="",AD149,MAX(AN148,AD149)))</f>
        <v/>
      </c>
      <c r="AO149" s="16">
        <f>IF(Z149="","",AJ149-Z149)</f>
        <v/>
      </c>
      <c r="AP149" s="16">
        <f>IF(AA149="","",AK149-AA149)</f>
        <v/>
      </c>
      <c r="AQ149" s="16">
        <f>IF(AB149="","",AL149-AB149)</f>
        <v/>
      </c>
      <c r="AR149" s="16">
        <f>IF(AC149="","",AM149-AC149)</f>
        <v/>
      </c>
      <c r="AS149" s="16">
        <f>IF(AD149="","",AN149-AD149)</f>
        <v/>
      </c>
    </row>
    <row r="150">
      <c r="A150">
        <f>ROW()-1</f>
        <v/>
      </c>
      <c r="B150" s="8" t="n"/>
      <c r="C150" s="11" t="n"/>
      <c r="D150" s="10">
        <f>IF(B150="","",CHOOSE(WEEKDAY(B150,2),"Lu","Ma","Mi","Jo","Vi","Sa","Du"))</f>
        <v/>
      </c>
      <c r="E150" s="10">
        <f>IF(OR(B150="",C150=""),"",IF(OR(WEEKDAY(B150,2)=1,WEEKDAY(B150,2)=5),"D",IF(AND(C150&gt;=TIME(15,30,0),C150&lt;TIME(16,30,0)),"C",IF(AND(AND(WEEKDAY(B150,2)&gt;=2,WEEKDAY(B150,2)&lt;=4),C150&gt;=TIME(16,35,0),C150&lt;TIME(17,0,0)),"A1",IF(AND(AND(WEEKDAY(B150,2)&gt;=2,WEEKDAY(B150,2)&lt;=4),C150&gt;=TIME(17,0,0),C150&lt;TIME(18,0,0)),"A2",IF(AND(AND(WEEKDAY(B150,2)&gt;=2,WEEKDAY(B150,2)&lt;=4),C150&gt;=TIME(18,0,0),C150&lt;TIME(19,0,0)),"A3",IF(AND(AND(WEEKDAY(B150,2)&gt;=2,WEEKDAY(B150,2)&lt;=4),C150&gt;=TIME(22,0,0),C150&lt;TIME(22,45,0)),"B","Other")))))))</f>
        <v/>
      </c>
      <c r="F150" s="11" t="n"/>
      <c r="G150" s="11" t="n"/>
      <c r="H150" s="11" t="n"/>
      <c r="I150" s="11" t="n"/>
      <c r="J150" s="12" t="n"/>
      <c r="K150" s="12" t="n"/>
      <c r="L150" s="12" t="n"/>
      <c r="M150" s="12" t="n"/>
      <c r="N150" s="11" t="n"/>
      <c r="O150" s="11" t="n"/>
      <c r="P150" s="13">
        <f>IF(N150="","",IF(N150="SL",-1,K150/J150))</f>
        <v/>
      </c>
      <c r="Q150" s="13">
        <f>IF(N150="","",IF(OR(N150="SL",N150="TP0 only"),-1,L150/J150))</f>
        <v/>
      </c>
      <c r="R150" s="13">
        <f>IF(N150="","",IF(N150="TP2",M150/J150,-1))</f>
        <v/>
      </c>
      <c r="S150" s="13">
        <f>IF(N150="","",IF(N150="SL",-1,IF(N150="TP0 only",0.5*K150/J150,0.5*(K150+L150)/J150)))</f>
        <v/>
      </c>
      <c r="T150" s="13">
        <f>IF(N150="","",IF(N150="SL",-1,IF(N150="TP0 only",0.5*K150/J150-0.5,0.5*(K150+L150)/J150)))</f>
        <v/>
      </c>
      <c r="U150" s="14">
        <f>IF(P150="","",P150*Config!$B$6)</f>
        <v/>
      </c>
      <c r="V150" s="14">
        <f>IF(Q150="","",Q150*Config!$B$6)</f>
        <v/>
      </c>
      <c r="W150" s="14">
        <f>IF(R150="","",R150*Config!$B$6)</f>
        <v/>
      </c>
      <c r="X150" s="14">
        <f>IF(S150="","",S150*Config!$B$6)</f>
        <v/>
      </c>
      <c r="Y150" s="14">
        <f>IF(T150="","",T150*Config!$B$6)</f>
        <v/>
      </c>
      <c r="Z150" s="14">
        <f>IF(U150="","",Config!$B$4 + SUM($U$2:U150))</f>
        <v/>
      </c>
      <c r="AA150" s="14">
        <f>IF(V150="","",Config!$B$4 + SUM($V$2:V150))</f>
        <v/>
      </c>
      <c r="AB150" s="14">
        <f>IF(W150="","",Config!$B$4 + SUM($W$2:W150))</f>
        <v/>
      </c>
      <c r="AC150" s="14">
        <f>IF(X150="","",Config!$B$4 + SUM($X$2:X150))</f>
        <v/>
      </c>
      <c r="AD150" s="14">
        <f>IF(Y150="","",Config!$B$4 + SUM($Y$2:Y150))</f>
        <v/>
      </c>
      <c r="AE150" s="15">
        <f>IF(P150="","",IF(P150&gt;0,1,0))</f>
        <v/>
      </c>
      <c r="AF150" s="15">
        <f>IF(Q150="","",IF(Q150&gt;0,1,0))</f>
        <v/>
      </c>
      <c r="AG150" s="15">
        <f>IF(R150="","",IF(R150&gt;0,1,0))</f>
        <v/>
      </c>
      <c r="AH150" s="15">
        <f>IF(S150="","",IF(S150&gt;0,1,0))</f>
        <v/>
      </c>
      <c r="AI150" s="15">
        <f>IF(T150="","",IF(T150&gt;0,1,0))</f>
        <v/>
      </c>
      <c r="AJ150" s="16">
        <f>IF(Z150="","",IF(AJ149="",Z150,MAX(AJ149,Z150)))</f>
        <v/>
      </c>
      <c r="AK150" s="16">
        <f>IF(AA150="","",IF(AK149="",AA150,MAX(AK149,AA150)))</f>
        <v/>
      </c>
      <c r="AL150" s="16">
        <f>IF(AB150="","",IF(AL149="",AB150,MAX(AL149,AB150)))</f>
        <v/>
      </c>
      <c r="AM150" s="16">
        <f>IF(AC150="","",IF(AM149="",AC150,MAX(AM149,AC150)))</f>
        <v/>
      </c>
      <c r="AN150" s="16">
        <f>IF(AD150="","",IF(AN149="",AD150,MAX(AN149,AD150)))</f>
        <v/>
      </c>
      <c r="AO150" s="16">
        <f>IF(Z150="","",AJ150-Z150)</f>
        <v/>
      </c>
      <c r="AP150" s="16">
        <f>IF(AA150="","",AK150-AA150)</f>
        <v/>
      </c>
      <c r="AQ150" s="16">
        <f>IF(AB150="","",AL150-AB150)</f>
        <v/>
      </c>
      <c r="AR150" s="16">
        <f>IF(AC150="","",AM150-AC150)</f>
        <v/>
      </c>
      <c r="AS150" s="16">
        <f>IF(AD150="","",AN150-AD150)</f>
        <v/>
      </c>
    </row>
    <row r="151">
      <c r="A151">
        <f>ROW()-1</f>
        <v/>
      </c>
      <c r="B151" s="8" t="n"/>
      <c r="C151" s="11" t="n"/>
      <c r="D151" s="10">
        <f>IF(B151="","",CHOOSE(WEEKDAY(B151,2),"Lu","Ma","Mi","Jo","Vi","Sa","Du"))</f>
        <v/>
      </c>
      <c r="E151" s="10">
        <f>IF(OR(B151="",C151=""),"",IF(OR(WEEKDAY(B151,2)=1,WEEKDAY(B151,2)=5),"D",IF(AND(C151&gt;=TIME(15,30,0),C151&lt;TIME(16,30,0)),"C",IF(AND(AND(WEEKDAY(B151,2)&gt;=2,WEEKDAY(B151,2)&lt;=4),C151&gt;=TIME(16,35,0),C151&lt;TIME(17,0,0)),"A1",IF(AND(AND(WEEKDAY(B151,2)&gt;=2,WEEKDAY(B151,2)&lt;=4),C151&gt;=TIME(17,0,0),C151&lt;TIME(18,0,0)),"A2",IF(AND(AND(WEEKDAY(B151,2)&gt;=2,WEEKDAY(B151,2)&lt;=4),C151&gt;=TIME(18,0,0),C151&lt;TIME(19,0,0)),"A3",IF(AND(AND(WEEKDAY(B151,2)&gt;=2,WEEKDAY(B151,2)&lt;=4),C151&gt;=TIME(22,0,0),C151&lt;TIME(22,45,0)),"B","Other")))))))</f>
        <v/>
      </c>
      <c r="F151" s="11" t="n"/>
      <c r="G151" s="11" t="n"/>
      <c r="H151" s="11" t="n"/>
      <c r="I151" s="11" t="n"/>
      <c r="J151" s="12" t="n"/>
      <c r="K151" s="12" t="n"/>
      <c r="L151" s="12" t="n"/>
      <c r="M151" s="12" t="n"/>
      <c r="N151" s="11" t="n"/>
      <c r="O151" s="11" t="n"/>
      <c r="P151" s="13">
        <f>IF(N151="","",IF(N151="SL",-1,K151/J151))</f>
        <v/>
      </c>
      <c r="Q151" s="13">
        <f>IF(N151="","",IF(OR(N151="SL",N151="TP0 only"),-1,L151/J151))</f>
        <v/>
      </c>
      <c r="R151" s="13">
        <f>IF(N151="","",IF(N151="TP2",M151/J151,-1))</f>
        <v/>
      </c>
      <c r="S151" s="13">
        <f>IF(N151="","",IF(N151="SL",-1,IF(N151="TP0 only",0.5*K151/J151,0.5*(K151+L151)/J151)))</f>
        <v/>
      </c>
      <c r="T151" s="13">
        <f>IF(N151="","",IF(N151="SL",-1,IF(N151="TP0 only",0.5*K151/J151-0.5,0.5*(K151+L151)/J151)))</f>
        <v/>
      </c>
      <c r="U151" s="14">
        <f>IF(P151="","",P151*Config!$B$6)</f>
        <v/>
      </c>
      <c r="V151" s="14">
        <f>IF(Q151="","",Q151*Config!$B$6)</f>
        <v/>
      </c>
      <c r="W151" s="14">
        <f>IF(R151="","",R151*Config!$B$6)</f>
        <v/>
      </c>
      <c r="X151" s="14">
        <f>IF(S151="","",S151*Config!$B$6)</f>
        <v/>
      </c>
      <c r="Y151" s="14">
        <f>IF(T151="","",T151*Config!$B$6)</f>
        <v/>
      </c>
      <c r="Z151" s="14">
        <f>IF(U151="","",Config!$B$4 + SUM($U$2:U151))</f>
        <v/>
      </c>
      <c r="AA151" s="14">
        <f>IF(V151="","",Config!$B$4 + SUM($V$2:V151))</f>
        <v/>
      </c>
      <c r="AB151" s="14">
        <f>IF(W151="","",Config!$B$4 + SUM($W$2:W151))</f>
        <v/>
      </c>
      <c r="AC151" s="14">
        <f>IF(X151="","",Config!$B$4 + SUM($X$2:X151))</f>
        <v/>
      </c>
      <c r="AD151" s="14">
        <f>IF(Y151="","",Config!$B$4 + SUM($Y$2:Y151))</f>
        <v/>
      </c>
      <c r="AE151" s="15">
        <f>IF(P151="","",IF(P151&gt;0,1,0))</f>
        <v/>
      </c>
      <c r="AF151" s="15">
        <f>IF(Q151="","",IF(Q151&gt;0,1,0))</f>
        <v/>
      </c>
      <c r="AG151" s="15">
        <f>IF(R151="","",IF(R151&gt;0,1,0))</f>
        <v/>
      </c>
      <c r="AH151" s="15">
        <f>IF(S151="","",IF(S151&gt;0,1,0))</f>
        <v/>
      </c>
      <c r="AI151" s="15">
        <f>IF(T151="","",IF(T151&gt;0,1,0))</f>
        <v/>
      </c>
      <c r="AJ151" s="16">
        <f>IF(Z151="","",IF(AJ150="",Z151,MAX(AJ150,Z151)))</f>
        <v/>
      </c>
      <c r="AK151" s="16">
        <f>IF(AA151="","",IF(AK150="",AA151,MAX(AK150,AA151)))</f>
        <v/>
      </c>
      <c r="AL151" s="16">
        <f>IF(AB151="","",IF(AL150="",AB151,MAX(AL150,AB151)))</f>
        <v/>
      </c>
      <c r="AM151" s="16">
        <f>IF(AC151="","",IF(AM150="",AC151,MAX(AM150,AC151)))</f>
        <v/>
      </c>
      <c r="AN151" s="16">
        <f>IF(AD151="","",IF(AN150="",AD151,MAX(AN150,AD151)))</f>
        <v/>
      </c>
      <c r="AO151" s="16">
        <f>IF(Z151="","",AJ151-Z151)</f>
        <v/>
      </c>
      <c r="AP151" s="16">
        <f>IF(AA151="","",AK151-AA151)</f>
        <v/>
      </c>
      <c r="AQ151" s="16">
        <f>IF(AB151="","",AL151-AB151)</f>
        <v/>
      </c>
      <c r="AR151" s="16">
        <f>IF(AC151="","",AM151-AC151)</f>
        <v/>
      </c>
      <c r="AS151" s="16">
        <f>IF(AD151="","",AN151-AD151)</f>
        <v/>
      </c>
    </row>
    <row r="152">
      <c r="A152">
        <f>ROW()-1</f>
        <v/>
      </c>
      <c r="B152" s="8" t="n"/>
      <c r="C152" s="11" t="n"/>
      <c r="D152" s="10">
        <f>IF(B152="","",CHOOSE(WEEKDAY(B152,2),"Lu","Ma","Mi","Jo","Vi","Sa","Du"))</f>
        <v/>
      </c>
      <c r="E152" s="10">
        <f>IF(OR(B152="",C152=""),"",IF(OR(WEEKDAY(B152,2)=1,WEEKDAY(B152,2)=5),"D",IF(AND(C152&gt;=TIME(15,30,0),C152&lt;TIME(16,30,0)),"C",IF(AND(AND(WEEKDAY(B152,2)&gt;=2,WEEKDAY(B152,2)&lt;=4),C152&gt;=TIME(16,35,0),C152&lt;TIME(17,0,0)),"A1",IF(AND(AND(WEEKDAY(B152,2)&gt;=2,WEEKDAY(B152,2)&lt;=4),C152&gt;=TIME(17,0,0),C152&lt;TIME(18,0,0)),"A2",IF(AND(AND(WEEKDAY(B152,2)&gt;=2,WEEKDAY(B152,2)&lt;=4),C152&gt;=TIME(18,0,0),C152&lt;TIME(19,0,0)),"A3",IF(AND(AND(WEEKDAY(B152,2)&gt;=2,WEEKDAY(B152,2)&lt;=4),C152&gt;=TIME(22,0,0),C152&lt;TIME(22,45,0)),"B","Other")))))))</f>
        <v/>
      </c>
      <c r="F152" s="11" t="n"/>
      <c r="G152" s="11" t="n"/>
      <c r="H152" s="11" t="n"/>
      <c r="I152" s="11" t="n"/>
      <c r="J152" s="12" t="n"/>
      <c r="K152" s="12" t="n"/>
      <c r="L152" s="12" t="n"/>
      <c r="M152" s="12" t="n"/>
      <c r="N152" s="11" t="n"/>
      <c r="O152" s="11" t="n"/>
      <c r="P152" s="13">
        <f>IF(N152="","",IF(N152="SL",-1,K152/J152))</f>
        <v/>
      </c>
      <c r="Q152" s="13">
        <f>IF(N152="","",IF(OR(N152="SL",N152="TP0 only"),-1,L152/J152))</f>
        <v/>
      </c>
      <c r="R152" s="13">
        <f>IF(N152="","",IF(N152="TP2",M152/J152,-1))</f>
        <v/>
      </c>
      <c r="S152" s="13">
        <f>IF(N152="","",IF(N152="SL",-1,IF(N152="TP0 only",0.5*K152/J152,0.5*(K152+L152)/J152)))</f>
        <v/>
      </c>
      <c r="T152" s="13">
        <f>IF(N152="","",IF(N152="SL",-1,IF(N152="TP0 only",0.5*K152/J152-0.5,0.5*(K152+L152)/J152)))</f>
        <v/>
      </c>
      <c r="U152" s="14">
        <f>IF(P152="","",P152*Config!$B$6)</f>
        <v/>
      </c>
      <c r="V152" s="14">
        <f>IF(Q152="","",Q152*Config!$B$6)</f>
        <v/>
      </c>
      <c r="W152" s="14">
        <f>IF(R152="","",R152*Config!$B$6)</f>
        <v/>
      </c>
      <c r="X152" s="14">
        <f>IF(S152="","",S152*Config!$B$6)</f>
        <v/>
      </c>
      <c r="Y152" s="14">
        <f>IF(T152="","",T152*Config!$B$6)</f>
        <v/>
      </c>
      <c r="Z152" s="14">
        <f>IF(U152="","",Config!$B$4 + SUM($U$2:U152))</f>
        <v/>
      </c>
      <c r="AA152" s="14">
        <f>IF(V152="","",Config!$B$4 + SUM($V$2:V152))</f>
        <v/>
      </c>
      <c r="AB152" s="14">
        <f>IF(W152="","",Config!$B$4 + SUM($W$2:W152))</f>
        <v/>
      </c>
      <c r="AC152" s="14">
        <f>IF(X152="","",Config!$B$4 + SUM($X$2:X152))</f>
        <v/>
      </c>
      <c r="AD152" s="14">
        <f>IF(Y152="","",Config!$B$4 + SUM($Y$2:Y152))</f>
        <v/>
      </c>
      <c r="AE152" s="15">
        <f>IF(P152="","",IF(P152&gt;0,1,0))</f>
        <v/>
      </c>
      <c r="AF152" s="15">
        <f>IF(Q152="","",IF(Q152&gt;0,1,0))</f>
        <v/>
      </c>
      <c r="AG152" s="15">
        <f>IF(R152="","",IF(R152&gt;0,1,0))</f>
        <v/>
      </c>
      <c r="AH152" s="15">
        <f>IF(S152="","",IF(S152&gt;0,1,0))</f>
        <v/>
      </c>
      <c r="AI152" s="15">
        <f>IF(T152="","",IF(T152&gt;0,1,0))</f>
        <v/>
      </c>
      <c r="AJ152" s="16">
        <f>IF(Z152="","",IF(AJ151="",Z152,MAX(AJ151,Z152)))</f>
        <v/>
      </c>
      <c r="AK152" s="16">
        <f>IF(AA152="","",IF(AK151="",AA152,MAX(AK151,AA152)))</f>
        <v/>
      </c>
      <c r="AL152" s="16">
        <f>IF(AB152="","",IF(AL151="",AB152,MAX(AL151,AB152)))</f>
        <v/>
      </c>
      <c r="AM152" s="16">
        <f>IF(AC152="","",IF(AM151="",AC152,MAX(AM151,AC152)))</f>
        <v/>
      </c>
      <c r="AN152" s="16">
        <f>IF(AD152="","",IF(AN151="",AD152,MAX(AN151,AD152)))</f>
        <v/>
      </c>
      <c r="AO152" s="16">
        <f>IF(Z152="","",AJ152-Z152)</f>
        <v/>
      </c>
      <c r="AP152" s="16">
        <f>IF(AA152="","",AK152-AA152)</f>
        <v/>
      </c>
      <c r="AQ152" s="16">
        <f>IF(AB152="","",AL152-AB152)</f>
        <v/>
      </c>
      <c r="AR152" s="16">
        <f>IF(AC152="","",AM152-AC152)</f>
        <v/>
      </c>
      <c r="AS152" s="16">
        <f>IF(AD152="","",AN152-AD152)</f>
        <v/>
      </c>
    </row>
    <row r="153">
      <c r="A153">
        <f>ROW()-1</f>
        <v/>
      </c>
      <c r="B153" s="8" t="n"/>
      <c r="C153" s="11" t="n"/>
      <c r="D153" s="10">
        <f>IF(B153="","",CHOOSE(WEEKDAY(B153,2),"Lu","Ma","Mi","Jo","Vi","Sa","Du"))</f>
        <v/>
      </c>
      <c r="E153" s="10">
        <f>IF(OR(B153="",C153=""),"",IF(OR(WEEKDAY(B153,2)=1,WEEKDAY(B153,2)=5),"D",IF(AND(C153&gt;=TIME(15,30,0),C153&lt;TIME(16,30,0)),"C",IF(AND(AND(WEEKDAY(B153,2)&gt;=2,WEEKDAY(B153,2)&lt;=4),C153&gt;=TIME(16,35,0),C153&lt;TIME(17,0,0)),"A1",IF(AND(AND(WEEKDAY(B153,2)&gt;=2,WEEKDAY(B153,2)&lt;=4),C153&gt;=TIME(17,0,0),C153&lt;TIME(18,0,0)),"A2",IF(AND(AND(WEEKDAY(B153,2)&gt;=2,WEEKDAY(B153,2)&lt;=4),C153&gt;=TIME(18,0,0),C153&lt;TIME(19,0,0)),"A3",IF(AND(AND(WEEKDAY(B153,2)&gt;=2,WEEKDAY(B153,2)&lt;=4),C153&gt;=TIME(22,0,0),C153&lt;TIME(22,45,0)),"B","Other")))))))</f>
        <v/>
      </c>
      <c r="F153" s="11" t="n"/>
      <c r="G153" s="11" t="n"/>
      <c r="H153" s="11" t="n"/>
      <c r="I153" s="11" t="n"/>
      <c r="J153" s="12" t="n"/>
      <c r="K153" s="12" t="n"/>
      <c r="L153" s="12" t="n"/>
      <c r="M153" s="12" t="n"/>
      <c r="N153" s="11" t="n"/>
      <c r="O153" s="11" t="n"/>
      <c r="P153" s="13">
        <f>IF(N153="","",IF(N153="SL",-1,K153/J153))</f>
        <v/>
      </c>
      <c r="Q153" s="13">
        <f>IF(N153="","",IF(OR(N153="SL",N153="TP0 only"),-1,L153/J153))</f>
        <v/>
      </c>
      <c r="R153" s="13">
        <f>IF(N153="","",IF(N153="TP2",M153/J153,-1))</f>
        <v/>
      </c>
      <c r="S153" s="13">
        <f>IF(N153="","",IF(N153="SL",-1,IF(N153="TP0 only",0.5*K153/J153,0.5*(K153+L153)/J153)))</f>
        <v/>
      </c>
      <c r="T153" s="13">
        <f>IF(N153="","",IF(N153="SL",-1,IF(N153="TP0 only",0.5*K153/J153-0.5,0.5*(K153+L153)/J153)))</f>
        <v/>
      </c>
      <c r="U153" s="14">
        <f>IF(P153="","",P153*Config!$B$6)</f>
        <v/>
      </c>
      <c r="V153" s="14">
        <f>IF(Q153="","",Q153*Config!$B$6)</f>
        <v/>
      </c>
      <c r="W153" s="14">
        <f>IF(R153="","",R153*Config!$B$6)</f>
        <v/>
      </c>
      <c r="X153" s="14">
        <f>IF(S153="","",S153*Config!$B$6)</f>
        <v/>
      </c>
      <c r="Y153" s="14">
        <f>IF(T153="","",T153*Config!$B$6)</f>
        <v/>
      </c>
      <c r="Z153" s="14">
        <f>IF(U153="","",Config!$B$4 + SUM($U$2:U153))</f>
        <v/>
      </c>
      <c r="AA153" s="14">
        <f>IF(V153="","",Config!$B$4 + SUM($V$2:V153))</f>
        <v/>
      </c>
      <c r="AB153" s="14">
        <f>IF(W153="","",Config!$B$4 + SUM($W$2:W153))</f>
        <v/>
      </c>
      <c r="AC153" s="14">
        <f>IF(X153="","",Config!$B$4 + SUM($X$2:X153))</f>
        <v/>
      </c>
      <c r="AD153" s="14">
        <f>IF(Y153="","",Config!$B$4 + SUM($Y$2:Y153))</f>
        <v/>
      </c>
      <c r="AE153" s="15">
        <f>IF(P153="","",IF(P153&gt;0,1,0))</f>
        <v/>
      </c>
      <c r="AF153" s="15">
        <f>IF(Q153="","",IF(Q153&gt;0,1,0))</f>
        <v/>
      </c>
      <c r="AG153" s="15">
        <f>IF(R153="","",IF(R153&gt;0,1,0))</f>
        <v/>
      </c>
      <c r="AH153" s="15">
        <f>IF(S153="","",IF(S153&gt;0,1,0))</f>
        <v/>
      </c>
      <c r="AI153" s="15">
        <f>IF(T153="","",IF(T153&gt;0,1,0))</f>
        <v/>
      </c>
      <c r="AJ153" s="16">
        <f>IF(Z153="","",IF(AJ152="",Z153,MAX(AJ152,Z153)))</f>
        <v/>
      </c>
      <c r="AK153" s="16">
        <f>IF(AA153="","",IF(AK152="",AA153,MAX(AK152,AA153)))</f>
        <v/>
      </c>
      <c r="AL153" s="16">
        <f>IF(AB153="","",IF(AL152="",AB153,MAX(AL152,AB153)))</f>
        <v/>
      </c>
      <c r="AM153" s="16">
        <f>IF(AC153="","",IF(AM152="",AC153,MAX(AM152,AC153)))</f>
        <v/>
      </c>
      <c r="AN153" s="16">
        <f>IF(AD153="","",IF(AN152="",AD153,MAX(AN152,AD153)))</f>
        <v/>
      </c>
      <c r="AO153" s="16">
        <f>IF(Z153="","",AJ153-Z153)</f>
        <v/>
      </c>
      <c r="AP153" s="16">
        <f>IF(AA153="","",AK153-AA153)</f>
        <v/>
      </c>
      <c r="AQ153" s="16">
        <f>IF(AB153="","",AL153-AB153)</f>
        <v/>
      </c>
      <c r="AR153" s="16">
        <f>IF(AC153="","",AM153-AC153)</f>
        <v/>
      </c>
      <c r="AS153" s="16">
        <f>IF(AD153="","",AN153-AD153)</f>
        <v/>
      </c>
    </row>
    <row r="154">
      <c r="A154">
        <f>ROW()-1</f>
        <v/>
      </c>
      <c r="B154" s="8" t="n"/>
      <c r="C154" s="11" t="n"/>
      <c r="D154" s="10">
        <f>IF(B154="","",CHOOSE(WEEKDAY(B154,2),"Lu","Ma","Mi","Jo","Vi","Sa","Du"))</f>
        <v/>
      </c>
      <c r="E154" s="10">
        <f>IF(OR(B154="",C154=""),"",IF(OR(WEEKDAY(B154,2)=1,WEEKDAY(B154,2)=5),"D",IF(AND(C154&gt;=TIME(15,30,0),C154&lt;TIME(16,30,0)),"C",IF(AND(AND(WEEKDAY(B154,2)&gt;=2,WEEKDAY(B154,2)&lt;=4),C154&gt;=TIME(16,35,0),C154&lt;TIME(17,0,0)),"A1",IF(AND(AND(WEEKDAY(B154,2)&gt;=2,WEEKDAY(B154,2)&lt;=4),C154&gt;=TIME(17,0,0),C154&lt;TIME(18,0,0)),"A2",IF(AND(AND(WEEKDAY(B154,2)&gt;=2,WEEKDAY(B154,2)&lt;=4),C154&gt;=TIME(18,0,0),C154&lt;TIME(19,0,0)),"A3",IF(AND(AND(WEEKDAY(B154,2)&gt;=2,WEEKDAY(B154,2)&lt;=4),C154&gt;=TIME(22,0,0),C154&lt;TIME(22,45,0)),"B","Other")))))))</f>
        <v/>
      </c>
      <c r="F154" s="11" t="n"/>
      <c r="G154" s="11" t="n"/>
      <c r="H154" s="11" t="n"/>
      <c r="I154" s="11" t="n"/>
      <c r="J154" s="12" t="n"/>
      <c r="K154" s="12" t="n"/>
      <c r="L154" s="12" t="n"/>
      <c r="M154" s="12" t="n"/>
      <c r="N154" s="11" t="n"/>
      <c r="O154" s="11" t="n"/>
      <c r="P154" s="13">
        <f>IF(N154="","",IF(N154="SL",-1,K154/J154))</f>
        <v/>
      </c>
      <c r="Q154" s="13">
        <f>IF(N154="","",IF(OR(N154="SL",N154="TP0 only"),-1,L154/J154))</f>
        <v/>
      </c>
      <c r="R154" s="13">
        <f>IF(N154="","",IF(N154="TP2",M154/J154,-1))</f>
        <v/>
      </c>
      <c r="S154" s="13">
        <f>IF(N154="","",IF(N154="SL",-1,IF(N154="TP0 only",0.5*K154/J154,0.5*(K154+L154)/J154)))</f>
        <v/>
      </c>
      <c r="T154" s="13">
        <f>IF(N154="","",IF(N154="SL",-1,IF(N154="TP0 only",0.5*K154/J154-0.5,0.5*(K154+L154)/J154)))</f>
        <v/>
      </c>
      <c r="U154" s="14">
        <f>IF(P154="","",P154*Config!$B$6)</f>
        <v/>
      </c>
      <c r="V154" s="14">
        <f>IF(Q154="","",Q154*Config!$B$6)</f>
        <v/>
      </c>
      <c r="W154" s="14">
        <f>IF(R154="","",R154*Config!$B$6)</f>
        <v/>
      </c>
      <c r="X154" s="14">
        <f>IF(S154="","",S154*Config!$B$6)</f>
        <v/>
      </c>
      <c r="Y154" s="14">
        <f>IF(T154="","",T154*Config!$B$6)</f>
        <v/>
      </c>
      <c r="Z154" s="14">
        <f>IF(U154="","",Config!$B$4 + SUM($U$2:U154))</f>
        <v/>
      </c>
      <c r="AA154" s="14">
        <f>IF(V154="","",Config!$B$4 + SUM($V$2:V154))</f>
        <v/>
      </c>
      <c r="AB154" s="14">
        <f>IF(W154="","",Config!$B$4 + SUM($W$2:W154))</f>
        <v/>
      </c>
      <c r="AC154" s="14">
        <f>IF(X154="","",Config!$B$4 + SUM($X$2:X154))</f>
        <v/>
      </c>
      <c r="AD154" s="14">
        <f>IF(Y154="","",Config!$B$4 + SUM($Y$2:Y154))</f>
        <v/>
      </c>
      <c r="AE154" s="15">
        <f>IF(P154="","",IF(P154&gt;0,1,0))</f>
        <v/>
      </c>
      <c r="AF154" s="15">
        <f>IF(Q154="","",IF(Q154&gt;0,1,0))</f>
        <v/>
      </c>
      <c r="AG154" s="15">
        <f>IF(R154="","",IF(R154&gt;0,1,0))</f>
        <v/>
      </c>
      <c r="AH154" s="15">
        <f>IF(S154="","",IF(S154&gt;0,1,0))</f>
        <v/>
      </c>
      <c r="AI154" s="15">
        <f>IF(T154="","",IF(T154&gt;0,1,0))</f>
        <v/>
      </c>
      <c r="AJ154" s="16">
        <f>IF(Z154="","",IF(AJ153="",Z154,MAX(AJ153,Z154)))</f>
        <v/>
      </c>
      <c r="AK154" s="16">
        <f>IF(AA154="","",IF(AK153="",AA154,MAX(AK153,AA154)))</f>
        <v/>
      </c>
      <c r="AL154" s="16">
        <f>IF(AB154="","",IF(AL153="",AB154,MAX(AL153,AB154)))</f>
        <v/>
      </c>
      <c r="AM154" s="16">
        <f>IF(AC154="","",IF(AM153="",AC154,MAX(AM153,AC154)))</f>
        <v/>
      </c>
      <c r="AN154" s="16">
        <f>IF(AD154="","",IF(AN153="",AD154,MAX(AN153,AD154)))</f>
        <v/>
      </c>
      <c r="AO154" s="16">
        <f>IF(Z154="","",AJ154-Z154)</f>
        <v/>
      </c>
      <c r="AP154" s="16">
        <f>IF(AA154="","",AK154-AA154)</f>
        <v/>
      </c>
      <c r="AQ154" s="16">
        <f>IF(AB154="","",AL154-AB154)</f>
        <v/>
      </c>
      <c r="AR154" s="16">
        <f>IF(AC154="","",AM154-AC154)</f>
        <v/>
      </c>
      <c r="AS154" s="16">
        <f>IF(AD154="","",AN154-AD154)</f>
        <v/>
      </c>
    </row>
    <row r="155">
      <c r="A155">
        <f>ROW()-1</f>
        <v/>
      </c>
      <c r="B155" s="8" t="n"/>
      <c r="C155" s="11" t="n"/>
      <c r="D155" s="10">
        <f>IF(B155="","",CHOOSE(WEEKDAY(B155,2),"Lu","Ma","Mi","Jo","Vi","Sa","Du"))</f>
        <v/>
      </c>
      <c r="E155" s="10">
        <f>IF(OR(B155="",C155=""),"",IF(OR(WEEKDAY(B155,2)=1,WEEKDAY(B155,2)=5),"D",IF(AND(C155&gt;=TIME(15,30,0),C155&lt;TIME(16,30,0)),"C",IF(AND(AND(WEEKDAY(B155,2)&gt;=2,WEEKDAY(B155,2)&lt;=4),C155&gt;=TIME(16,35,0),C155&lt;TIME(17,0,0)),"A1",IF(AND(AND(WEEKDAY(B155,2)&gt;=2,WEEKDAY(B155,2)&lt;=4),C155&gt;=TIME(17,0,0),C155&lt;TIME(18,0,0)),"A2",IF(AND(AND(WEEKDAY(B155,2)&gt;=2,WEEKDAY(B155,2)&lt;=4),C155&gt;=TIME(18,0,0),C155&lt;TIME(19,0,0)),"A3",IF(AND(AND(WEEKDAY(B155,2)&gt;=2,WEEKDAY(B155,2)&lt;=4),C155&gt;=TIME(22,0,0),C155&lt;TIME(22,45,0)),"B","Other")))))))</f>
        <v/>
      </c>
      <c r="F155" s="11" t="n"/>
      <c r="G155" s="11" t="n"/>
      <c r="H155" s="11" t="n"/>
      <c r="I155" s="11" t="n"/>
      <c r="J155" s="12" t="n"/>
      <c r="K155" s="12" t="n"/>
      <c r="L155" s="12" t="n"/>
      <c r="M155" s="12" t="n"/>
      <c r="N155" s="11" t="n"/>
      <c r="O155" s="11" t="n"/>
      <c r="P155" s="13">
        <f>IF(N155="","",IF(N155="SL",-1,K155/J155))</f>
        <v/>
      </c>
      <c r="Q155" s="13">
        <f>IF(N155="","",IF(OR(N155="SL",N155="TP0 only"),-1,L155/J155))</f>
        <v/>
      </c>
      <c r="R155" s="13">
        <f>IF(N155="","",IF(N155="TP2",M155/J155,-1))</f>
        <v/>
      </c>
      <c r="S155" s="13">
        <f>IF(N155="","",IF(N155="SL",-1,IF(N155="TP0 only",0.5*K155/J155,0.5*(K155+L155)/J155)))</f>
        <v/>
      </c>
      <c r="T155" s="13">
        <f>IF(N155="","",IF(N155="SL",-1,IF(N155="TP0 only",0.5*K155/J155-0.5,0.5*(K155+L155)/J155)))</f>
        <v/>
      </c>
      <c r="U155" s="14">
        <f>IF(P155="","",P155*Config!$B$6)</f>
        <v/>
      </c>
      <c r="V155" s="14">
        <f>IF(Q155="","",Q155*Config!$B$6)</f>
        <v/>
      </c>
      <c r="W155" s="14">
        <f>IF(R155="","",R155*Config!$B$6)</f>
        <v/>
      </c>
      <c r="X155" s="14">
        <f>IF(S155="","",S155*Config!$B$6)</f>
        <v/>
      </c>
      <c r="Y155" s="14">
        <f>IF(T155="","",T155*Config!$B$6)</f>
        <v/>
      </c>
      <c r="Z155" s="14">
        <f>IF(U155="","",Config!$B$4 + SUM($U$2:U155))</f>
        <v/>
      </c>
      <c r="AA155" s="14">
        <f>IF(V155="","",Config!$B$4 + SUM($V$2:V155))</f>
        <v/>
      </c>
      <c r="AB155" s="14">
        <f>IF(W155="","",Config!$B$4 + SUM($W$2:W155))</f>
        <v/>
      </c>
      <c r="AC155" s="14">
        <f>IF(X155="","",Config!$B$4 + SUM($X$2:X155))</f>
        <v/>
      </c>
      <c r="AD155" s="14">
        <f>IF(Y155="","",Config!$B$4 + SUM($Y$2:Y155))</f>
        <v/>
      </c>
      <c r="AE155" s="15">
        <f>IF(P155="","",IF(P155&gt;0,1,0))</f>
        <v/>
      </c>
      <c r="AF155" s="15">
        <f>IF(Q155="","",IF(Q155&gt;0,1,0))</f>
        <v/>
      </c>
      <c r="AG155" s="15">
        <f>IF(R155="","",IF(R155&gt;0,1,0))</f>
        <v/>
      </c>
      <c r="AH155" s="15">
        <f>IF(S155="","",IF(S155&gt;0,1,0))</f>
        <v/>
      </c>
      <c r="AI155" s="15">
        <f>IF(T155="","",IF(T155&gt;0,1,0))</f>
        <v/>
      </c>
      <c r="AJ155" s="16">
        <f>IF(Z155="","",IF(AJ154="",Z155,MAX(AJ154,Z155)))</f>
        <v/>
      </c>
      <c r="AK155" s="16">
        <f>IF(AA155="","",IF(AK154="",AA155,MAX(AK154,AA155)))</f>
        <v/>
      </c>
      <c r="AL155" s="16">
        <f>IF(AB155="","",IF(AL154="",AB155,MAX(AL154,AB155)))</f>
        <v/>
      </c>
      <c r="AM155" s="16">
        <f>IF(AC155="","",IF(AM154="",AC155,MAX(AM154,AC155)))</f>
        <v/>
      </c>
      <c r="AN155" s="16">
        <f>IF(AD155="","",IF(AN154="",AD155,MAX(AN154,AD155)))</f>
        <v/>
      </c>
      <c r="AO155" s="16">
        <f>IF(Z155="","",AJ155-Z155)</f>
        <v/>
      </c>
      <c r="AP155" s="16">
        <f>IF(AA155="","",AK155-AA155)</f>
        <v/>
      </c>
      <c r="AQ155" s="16">
        <f>IF(AB155="","",AL155-AB155)</f>
        <v/>
      </c>
      <c r="AR155" s="16">
        <f>IF(AC155="","",AM155-AC155)</f>
        <v/>
      </c>
      <c r="AS155" s="16">
        <f>IF(AD155="","",AN155-AD155)</f>
        <v/>
      </c>
    </row>
    <row r="156">
      <c r="A156">
        <f>ROW()-1</f>
        <v/>
      </c>
      <c r="B156" s="8" t="n"/>
      <c r="C156" s="11" t="n"/>
      <c r="D156" s="10">
        <f>IF(B156="","",CHOOSE(WEEKDAY(B156,2),"Lu","Ma","Mi","Jo","Vi","Sa","Du"))</f>
        <v/>
      </c>
      <c r="E156" s="10">
        <f>IF(OR(B156="",C156=""),"",IF(OR(WEEKDAY(B156,2)=1,WEEKDAY(B156,2)=5),"D",IF(AND(C156&gt;=TIME(15,30,0),C156&lt;TIME(16,30,0)),"C",IF(AND(AND(WEEKDAY(B156,2)&gt;=2,WEEKDAY(B156,2)&lt;=4),C156&gt;=TIME(16,35,0),C156&lt;TIME(17,0,0)),"A1",IF(AND(AND(WEEKDAY(B156,2)&gt;=2,WEEKDAY(B156,2)&lt;=4),C156&gt;=TIME(17,0,0),C156&lt;TIME(18,0,0)),"A2",IF(AND(AND(WEEKDAY(B156,2)&gt;=2,WEEKDAY(B156,2)&lt;=4),C156&gt;=TIME(18,0,0),C156&lt;TIME(19,0,0)),"A3",IF(AND(AND(WEEKDAY(B156,2)&gt;=2,WEEKDAY(B156,2)&lt;=4),C156&gt;=TIME(22,0,0),C156&lt;TIME(22,45,0)),"B","Other")))))))</f>
        <v/>
      </c>
      <c r="F156" s="11" t="n"/>
      <c r="G156" s="11" t="n"/>
      <c r="H156" s="11" t="n"/>
      <c r="I156" s="11" t="n"/>
      <c r="J156" s="12" t="n"/>
      <c r="K156" s="12" t="n"/>
      <c r="L156" s="12" t="n"/>
      <c r="M156" s="12" t="n"/>
      <c r="N156" s="11" t="n"/>
      <c r="O156" s="11" t="n"/>
      <c r="P156" s="13">
        <f>IF(N156="","",IF(N156="SL",-1,K156/J156))</f>
        <v/>
      </c>
      <c r="Q156" s="13">
        <f>IF(N156="","",IF(OR(N156="SL",N156="TP0 only"),-1,L156/J156))</f>
        <v/>
      </c>
      <c r="R156" s="13">
        <f>IF(N156="","",IF(N156="TP2",M156/J156,-1))</f>
        <v/>
      </c>
      <c r="S156" s="13">
        <f>IF(N156="","",IF(N156="SL",-1,IF(N156="TP0 only",0.5*K156/J156,0.5*(K156+L156)/J156)))</f>
        <v/>
      </c>
      <c r="T156" s="13">
        <f>IF(N156="","",IF(N156="SL",-1,IF(N156="TP0 only",0.5*K156/J156-0.5,0.5*(K156+L156)/J156)))</f>
        <v/>
      </c>
      <c r="U156" s="14">
        <f>IF(P156="","",P156*Config!$B$6)</f>
        <v/>
      </c>
      <c r="V156" s="14">
        <f>IF(Q156="","",Q156*Config!$B$6)</f>
        <v/>
      </c>
      <c r="W156" s="14">
        <f>IF(R156="","",R156*Config!$B$6)</f>
        <v/>
      </c>
      <c r="X156" s="14">
        <f>IF(S156="","",S156*Config!$B$6)</f>
        <v/>
      </c>
      <c r="Y156" s="14">
        <f>IF(T156="","",T156*Config!$B$6)</f>
        <v/>
      </c>
      <c r="Z156" s="14">
        <f>IF(U156="","",Config!$B$4 + SUM($U$2:U156))</f>
        <v/>
      </c>
      <c r="AA156" s="14">
        <f>IF(V156="","",Config!$B$4 + SUM($V$2:V156))</f>
        <v/>
      </c>
      <c r="AB156" s="14">
        <f>IF(W156="","",Config!$B$4 + SUM($W$2:W156))</f>
        <v/>
      </c>
      <c r="AC156" s="14">
        <f>IF(X156="","",Config!$B$4 + SUM($X$2:X156))</f>
        <v/>
      </c>
      <c r="AD156" s="14">
        <f>IF(Y156="","",Config!$B$4 + SUM($Y$2:Y156))</f>
        <v/>
      </c>
      <c r="AE156" s="15">
        <f>IF(P156="","",IF(P156&gt;0,1,0))</f>
        <v/>
      </c>
      <c r="AF156" s="15">
        <f>IF(Q156="","",IF(Q156&gt;0,1,0))</f>
        <v/>
      </c>
      <c r="AG156" s="15">
        <f>IF(R156="","",IF(R156&gt;0,1,0))</f>
        <v/>
      </c>
      <c r="AH156" s="15">
        <f>IF(S156="","",IF(S156&gt;0,1,0))</f>
        <v/>
      </c>
      <c r="AI156" s="15">
        <f>IF(T156="","",IF(T156&gt;0,1,0))</f>
        <v/>
      </c>
      <c r="AJ156" s="16">
        <f>IF(Z156="","",IF(AJ155="",Z156,MAX(AJ155,Z156)))</f>
        <v/>
      </c>
      <c r="AK156" s="16">
        <f>IF(AA156="","",IF(AK155="",AA156,MAX(AK155,AA156)))</f>
        <v/>
      </c>
      <c r="AL156" s="16">
        <f>IF(AB156="","",IF(AL155="",AB156,MAX(AL155,AB156)))</f>
        <v/>
      </c>
      <c r="AM156" s="16">
        <f>IF(AC156="","",IF(AM155="",AC156,MAX(AM155,AC156)))</f>
        <v/>
      </c>
      <c r="AN156" s="16">
        <f>IF(AD156="","",IF(AN155="",AD156,MAX(AN155,AD156)))</f>
        <v/>
      </c>
      <c r="AO156" s="16">
        <f>IF(Z156="","",AJ156-Z156)</f>
        <v/>
      </c>
      <c r="AP156" s="16">
        <f>IF(AA156="","",AK156-AA156)</f>
        <v/>
      </c>
      <c r="AQ156" s="16">
        <f>IF(AB156="","",AL156-AB156)</f>
        <v/>
      </c>
      <c r="AR156" s="16">
        <f>IF(AC156="","",AM156-AC156)</f>
        <v/>
      </c>
      <c r="AS156" s="16">
        <f>IF(AD156="","",AN156-AD156)</f>
        <v/>
      </c>
    </row>
    <row r="157">
      <c r="A157">
        <f>ROW()-1</f>
        <v/>
      </c>
      <c r="B157" s="8" t="n"/>
      <c r="C157" s="11" t="n"/>
      <c r="D157" s="10">
        <f>IF(B157="","",CHOOSE(WEEKDAY(B157,2),"Lu","Ma","Mi","Jo","Vi","Sa","Du"))</f>
        <v/>
      </c>
      <c r="E157" s="10">
        <f>IF(OR(B157="",C157=""),"",IF(OR(WEEKDAY(B157,2)=1,WEEKDAY(B157,2)=5),"D",IF(AND(C157&gt;=TIME(15,30,0),C157&lt;TIME(16,30,0)),"C",IF(AND(AND(WEEKDAY(B157,2)&gt;=2,WEEKDAY(B157,2)&lt;=4),C157&gt;=TIME(16,35,0),C157&lt;TIME(17,0,0)),"A1",IF(AND(AND(WEEKDAY(B157,2)&gt;=2,WEEKDAY(B157,2)&lt;=4),C157&gt;=TIME(17,0,0),C157&lt;TIME(18,0,0)),"A2",IF(AND(AND(WEEKDAY(B157,2)&gt;=2,WEEKDAY(B157,2)&lt;=4),C157&gt;=TIME(18,0,0),C157&lt;TIME(19,0,0)),"A3",IF(AND(AND(WEEKDAY(B157,2)&gt;=2,WEEKDAY(B157,2)&lt;=4),C157&gt;=TIME(22,0,0),C157&lt;TIME(22,45,0)),"B","Other")))))))</f>
        <v/>
      </c>
      <c r="F157" s="11" t="n"/>
      <c r="G157" s="11" t="n"/>
      <c r="H157" s="11" t="n"/>
      <c r="I157" s="11" t="n"/>
      <c r="J157" s="12" t="n"/>
      <c r="K157" s="12" t="n"/>
      <c r="L157" s="12" t="n"/>
      <c r="M157" s="12" t="n"/>
      <c r="N157" s="11" t="n"/>
      <c r="O157" s="11" t="n"/>
      <c r="P157" s="13">
        <f>IF(N157="","",IF(N157="SL",-1,K157/J157))</f>
        <v/>
      </c>
      <c r="Q157" s="13">
        <f>IF(N157="","",IF(OR(N157="SL",N157="TP0 only"),-1,L157/J157))</f>
        <v/>
      </c>
      <c r="R157" s="13">
        <f>IF(N157="","",IF(N157="TP2",M157/J157,-1))</f>
        <v/>
      </c>
      <c r="S157" s="13">
        <f>IF(N157="","",IF(N157="SL",-1,IF(N157="TP0 only",0.5*K157/J157,0.5*(K157+L157)/J157)))</f>
        <v/>
      </c>
      <c r="T157" s="13">
        <f>IF(N157="","",IF(N157="SL",-1,IF(N157="TP0 only",0.5*K157/J157-0.5,0.5*(K157+L157)/J157)))</f>
        <v/>
      </c>
      <c r="U157" s="14">
        <f>IF(P157="","",P157*Config!$B$6)</f>
        <v/>
      </c>
      <c r="V157" s="14">
        <f>IF(Q157="","",Q157*Config!$B$6)</f>
        <v/>
      </c>
      <c r="W157" s="14">
        <f>IF(R157="","",R157*Config!$B$6)</f>
        <v/>
      </c>
      <c r="X157" s="14">
        <f>IF(S157="","",S157*Config!$B$6)</f>
        <v/>
      </c>
      <c r="Y157" s="14">
        <f>IF(T157="","",T157*Config!$B$6)</f>
        <v/>
      </c>
      <c r="Z157" s="14">
        <f>IF(U157="","",Config!$B$4 + SUM($U$2:U157))</f>
        <v/>
      </c>
      <c r="AA157" s="14">
        <f>IF(V157="","",Config!$B$4 + SUM($V$2:V157))</f>
        <v/>
      </c>
      <c r="AB157" s="14">
        <f>IF(W157="","",Config!$B$4 + SUM($W$2:W157))</f>
        <v/>
      </c>
      <c r="AC157" s="14">
        <f>IF(X157="","",Config!$B$4 + SUM($X$2:X157))</f>
        <v/>
      </c>
      <c r="AD157" s="14">
        <f>IF(Y157="","",Config!$B$4 + SUM($Y$2:Y157))</f>
        <v/>
      </c>
      <c r="AE157" s="15">
        <f>IF(P157="","",IF(P157&gt;0,1,0))</f>
        <v/>
      </c>
      <c r="AF157" s="15">
        <f>IF(Q157="","",IF(Q157&gt;0,1,0))</f>
        <v/>
      </c>
      <c r="AG157" s="15">
        <f>IF(R157="","",IF(R157&gt;0,1,0))</f>
        <v/>
      </c>
      <c r="AH157" s="15">
        <f>IF(S157="","",IF(S157&gt;0,1,0))</f>
        <v/>
      </c>
      <c r="AI157" s="15">
        <f>IF(T157="","",IF(T157&gt;0,1,0))</f>
        <v/>
      </c>
      <c r="AJ157" s="16">
        <f>IF(Z157="","",IF(AJ156="",Z157,MAX(AJ156,Z157)))</f>
        <v/>
      </c>
      <c r="AK157" s="16">
        <f>IF(AA157="","",IF(AK156="",AA157,MAX(AK156,AA157)))</f>
        <v/>
      </c>
      <c r="AL157" s="16">
        <f>IF(AB157="","",IF(AL156="",AB157,MAX(AL156,AB157)))</f>
        <v/>
      </c>
      <c r="AM157" s="16">
        <f>IF(AC157="","",IF(AM156="",AC157,MAX(AM156,AC157)))</f>
        <v/>
      </c>
      <c r="AN157" s="16">
        <f>IF(AD157="","",IF(AN156="",AD157,MAX(AN156,AD157)))</f>
        <v/>
      </c>
      <c r="AO157" s="16">
        <f>IF(Z157="","",AJ157-Z157)</f>
        <v/>
      </c>
      <c r="AP157" s="16">
        <f>IF(AA157="","",AK157-AA157)</f>
        <v/>
      </c>
      <c r="AQ157" s="16">
        <f>IF(AB157="","",AL157-AB157)</f>
        <v/>
      </c>
      <c r="AR157" s="16">
        <f>IF(AC157="","",AM157-AC157)</f>
        <v/>
      </c>
      <c r="AS157" s="16">
        <f>IF(AD157="","",AN157-AD157)</f>
        <v/>
      </c>
    </row>
    <row r="158">
      <c r="A158">
        <f>ROW()-1</f>
        <v/>
      </c>
      <c r="B158" s="8" t="n"/>
      <c r="C158" s="11" t="n"/>
      <c r="D158" s="10">
        <f>IF(B158="","",CHOOSE(WEEKDAY(B158,2),"Lu","Ma","Mi","Jo","Vi","Sa","Du"))</f>
        <v/>
      </c>
      <c r="E158" s="10">
        <f>IF(OR(B158="",C158=""),"",IF(OR(WEEKDAY(B158,2)=1,WEEKDAY(B158,2)=5),"D",IF(AND(C158&gt;=TIME(15,30,0),C158&lt;TIME(16,30,0)),"C",IF(AND(AND(WEEKDAY(B158,2)&gt;=2,WEEKDAY(B158,2)&lt;=4),C158&gt;=TIME(16,35,0),C158&lt;TIME(17,0,0)),"A1",IF(AND(AND(WEEKDAY(B158,2)&gt;=2,WEEKDAY(B158,2)&lt;=4),C158&gt;=TIME(17,0,0),C158&lt;TIME(18,0,0)),"A2",IF(AND(AND(WEEKDAY(B158,2)&gt;=2,WEEKDAY(B158,2)&lt;=4),C158&gt;=TIME(18,0,0),C158&lt;TIME(19,0,0)),"A3",IF(AND(AND(WEEKDAY(B158,2)&gt;=2,WEEKDAY(B158,2)&lt;=4),C158&gt;=TIME(22,0,0),C158&lt;TIME(22,45,0)),"B","Other")))))))</f>
        <v/>
      </c>
      <c r="F158" s="11" t="n"/>
      <c r="G158" s="11" t="n"/>
      <c r="H158" s="11" t="n"/>
      <c r="I158" s="11" t="n"/>
      <c r="J158" s="12" t="n"/>
      <c r="K158" s="12" t="n"/>
      <c r="L158" s="12" t="n"/>
      <c r="M158" s="12" t="n"/>
      <c r="N158" s="11" t="n"/>
      <c r="O158" s="11" t="n"/>
      <c r="P158" s="13">
        <f>IF(N158="","",IF(N158="SL",-1,K158/J158))</f>
        <v/>
      </c>
      <c r="Q158" s="13">
        <f>IF(N158="","",IF(OR(N158="SL",N158="TP0 only"),-1,L158/J158))</f>
        <v/>
      </c>
      <c r="R158" s="13">
        <f>IF(N158="","",IF(N158="TP2",M158/J158,-1))</f>
        <v/>
      </c>
      <c r="S158" s="13">
        <f>IF(N158="","",IF(N158="SL",-1,IF(N158="TP0 only",0.5*K158/J158,0.5*(K158+L158)/J158)))</f>
        <v/>
      </c>
      <c r="T158" s="13">
        <f>IF(N158="","",IF(N158="SL",-1,IF(N158="TP0 only",0.5*K158/J158-0.5,0.5*(K158+L158)/J158)))</f>
        <v/>
      </c>
      <c r="U158" s="14">
        <f>IF(P158="","",P158*Config!$B$6)</f>
        <v/>
      </c>
      <c r="V158" s="14">
        <f>IF(Q158="","",Q158*Config!$B$6)</f>
        <v/>
      </c>
      <c r="W158" s="14">
        <f>IF(R158="","",R158*Config!$B$6)</f>
        <v/>
      </c>
      <c r="X158" s="14">
        <f>IF(S158="","",S158*Config!$B$6)</f>
        <v/>
      </c>
      <c r="Y158" s="14">
        <f>IF(T158="","",T158*Config!$B$6)</f>
        <v/>
      </c>
      <c r="Z158" s="14">
        <f>IF(U158="","",Config!$B$4 + SUM($U$2:U158))</f>
        <v/>
      </c>
      <c r="AA158" s="14">
        <f>IF(V158="","",Config!$B$4 + SUM($V$2:V158))</f>
        <v/>
      </c>
      <c r="AB158" s="14">
        <f>IF(W158="","",Config!$B$4 + SUM($W$2:W158))</f>
        <v/>
      </c>
      <c r="AC158" s="14">
        <f>IF(X158="","",Config!$B$4 + SUM($X$2:X158))</f>
        <v/>
      </c>
      <c r="AD158" s="14">
        <f>IF(Y158="","",Config!$B$4 + SUM($Y$2:Y158))</f>
        <v/>
      </c>
      <c r="AE158" s="15">
        <f>IF(P158="","",IF(P158&gt;0,1,0))</f>
        <v/>
      </c>
      <c r="AF158" s="15">
        <f>IF(Q158="","",IF(Q158&gt;0,1,0))</f>
        <v/>
      </c>
      <c r="AG158" s="15">
        <f>IF(R158="","",IF(R158&gt;0,1,0))</f>
        <v/>
      </c>
      <c r="AH158" s="15">
        <f>IF(S158="","",IF(S158&gt;0,1,0))</f>
        <v/>
      </c>
      <c r="AI158" s="15">
        <f>IF(T158="","",IF(T158&gt;0,1,0))</f>
        <v/>
      </c>
      <c r="AJ158" s="16">
        <f>IF(Z158="","",IF(AJ157="",Z158,MAX(AJ157,Z158)))</f>
        <v/>
      </c>
      <c r="AK158" s="16">
        <f>IF(AA158="","",IF(AK157="",AA158,MAX(AK157,AA158)))</f>
        <v/>
      </c>
      <c r="AL158" s="16">
        <f>IF(AB158="","",IF(AL157="",AB158,MAX(AL157,AB158)))</f>
        <v/>
      </c>
      <c r="AM158" s="16">
        <f>IF(AC158="","",IF(AM157="",AC158,MAX(AM157,AC158)))</f>
        <v/>
      </c>
      <c r="AN158" s="16">
        <f>IF(AD158="","",IF(AN157="",AD158,MAX(AN157,AD158)))</f>
        <v/>
      </c>
      <c r="AO158" s="16">
        <f>IF(Z158="","",AJ158-Z158)</f>
        <v/>
      </c>
      <c r="AP158" s="16">
        <f>IF(AA158="","",AK158-AA158)</f>
        <v/>
      </c>
      <c r="AQ158" s="16">
        <f>IF(AB158="","",AL158-AB158)</f>
        <v/>
      </c>
      <c r="AR158" s="16">
        <f>IF(AC158="","",AM158-AC158)</f>
        <v/>
      </c>
      <c r="AS158" s="16">
        <f>IF(AD158="","",AN158-AD158)</f>
        <v/>
      </c>
    </row>
    <row r="159">
      <c r="A159">
        <f>ROW()-1</f>
        <v/>
      </c>
      <c r="B159" s="8" t="n"/>
      <c r="C159" s="11" t="n"/>
      <c r="D159" s="10">
        <f>IF(B159="","",CHOOSE(WEEKDAY(B159,2),"Lu","Ma","Mi","Jo","Vi","Sa","Du"))</f>
        <v/>
      </c>
      <c r="E159" s="10">
        <f>IF(OR(B159="",C159=""),"",IF(OR(WEEKDAY(B159,2)=1,WEEKDAY(B159,2)=5),"D",IF(AND(C159&gt;=TIME(15,30,0),C159&lt;TIME(16,30,0)),"C",IF(AND(AND(WEEKDAY(B159,2)&gt;=2,WEEKDAY(B159,2)&lt;=4),C159&gt;=TIME(16,35,0),C159&lt;TIME(17,0,0)),"A1",IF(AND(AND(WEEKDAY(B159,2)&gt;=2,WEEKDAY(B159,2)&lt;=4),C159&gt;=TIME(17,0,0),C159&lt;TIME(18,0,0)),"A2",IF(AND(AND(WEEKDAY(B159,2)&gt;=2,WEEKDAY(B159,2)&lt;=4),C159&gt;=TIME(18,0,0),C159&lt;TIME(19,0,0)),"A3",IF(AND(AND(WEEKDAY(B159,2)&gt;=2,WEEKDAY(B159,2)&lt;=4),C159&gt;=TIME(22,0,0),C159&lt;TIME(22,45,0)),"B","Other")))))))</f>
        <v/>
      </c>
      <c r="F159" s="11" t="n"/>
      <c r="G159" s="11" t="n"/>
      <c r="H159" s="11" t="n"/>
      <c r="I159" s="11" t="n"/>
      <c r="J159" s="12" t="n"/>
      <c r="K159" s="12" t="n"/>
      <c r="L159" s="12" t="n"/>
      <c r="M159" s="12" t="n"/>
      <c r="N159" s="11" t="n"/>
      <c r="O159" s="11" t="n"/>
      <c r="P159" s="13">
        <f>IF(N159="","",IF(N159="SL",-1,K159/J159))</f>
        <v/>
      </c>
      <c r="Q159" s="13">
        <f>IF(N159="","",IF(OR(N159="SL",N159="TP0 only"),-1,L159/J159))</f>
        <v/>
      </c>
      <c r="R159" s="13">
        <f>IF(N159="","",IF(N159="TP2",M159/J159,-1))</f>
        <v/>
      </c>
      <c r="S159" s="13">
        <f>IF(N159="","",IF(N159="SL",-1,IF(N159="TP0 only",0.5*K159/J159,0.5*(K159+L159)/J159)))</f>
        <v/>
      </c>
      <c r="T159" s="13">
        <f>IF(N159="","",IF(N159="SL",-1,IF(N159="TP0 only",0.5*K159/J159-0.5,0.5*(K159+L159)/J159)))</f>
        <v/>
      </c>
      <c r="U159" s="14">
        <f>IF(P159="","",P159*Config!$B$6)</f>
        <v/>
      </c>
      <c r="V159" s="14">
        <f>IF(Q159="","",Q159*Config!$B$6)</f>
        <v/>
      </c>
      <c r="W159" s="14">
        <f>IF(R159="","",R159*Config!$B$6)</f>
        <v/>
      </c>
      <c r="X159" s="14">
        <f>IF(S159="","",S159*Config!$B$6)</f>
        <v/>
      </c>
      <c r="Y159" s="14">
        <f>IF(T159="","",T159*Config!$B$6)</f>
        <v/>
      </c>
      <c r="Z159" s="14">
        <f>IF(U159="","",Config!$B$4 + SUM($U$2:U159))</f>
        <v/>
      </c>
      <c r="AA159" s="14">
        <f>IF(V159="","",Config!$B$4 + SUM($V$2:V159))</f>
        <v/>
      </c>
      <c r="AB159" s="14">
        <f>IF(W159="","",Config!$B$4 + SUM($W$2:W159))</f>
        <v/>
      </c>
      <c r="AC159" s="14">
        <f>IF(X159="","",Config!$B$4 + SUM($X$2:X159))</f>
        <v/>
      </c>
      <c r="AD159" s="14">
        <f>IF(Y159="","",Config!$B$4 + SUM($Y$2:Y159))</f>
        <v/>
      </c>
      <c r="AE159" s="15">
        <f>IF(P159="","",IF(P159&gt;0,1,0))</f>
        <v/>
      </c>
      <c r="AF159" s="15">
        <f>IF(Q159="","",IF(Q159&gt;0,1,0))</f>
        <v/>
      </c>
      <c r="AG159" s="15">
        <f>IF(R159="","",IF(R159&gt;0,1,0))</f>
        <v/>
      </c>
      <c r="AH159" s="15">
        <f>IF(S159="","",IF(S159&gt;0,1,0))</f>
        <v/>
      </c>
      <c r="AI159" s="15">
        <f>IF(T159="","",IF(T159&gt;0,1,0))</f>
        <v/>
      </c>
      <c r="AJ159" s="16">
        <f>IF(Z159="","",IF(AJ158="",Z159,MAX(AJ158,Z159)))</f>
        <v/>
      </c>
      <c r="AK159" s="16">
        <f>IF(AA159="","",IF(AK158="",AA159,MAX(AK158,AA159)))</f>
        <v/>
      </c>
      <c r="AL159" s="16">
        <f>IF(AB159="","",IF(AL158="",AB159,MAX(AL158,AB159)))</f>
        <v/>
      </c>
      <c r="AM159" s="16">
        <f>IF(AC159="","",IF(AM158="",AC159,MAX(AM158,AC159)))</f>
        <v/>
      </c>
      <c r="AN159" s="16">
        <f>IF(AD159="","",IF(AN158="",AD159,MAX(AN158,AD159)))</f>
        <v/>
      </c>
      <c r="AO159" s="16">
        <f>IF(Z159="","",AJ159-Z159)</f>
        <v/>
      </c>
      <c r="AP159" s="16">
        <f>IF(AA159="","",AK159-AA159)</f>
        <v/>
      </c>
      <c r="AQ159" s="16">
        <f>IF(AB159="","",AL159-AB159)</f>
        <v/>
      </c>
      <c r="AR159" s="16">
        <f>IF(AC159="","",AM159-AC159)</f>
        <v/>
      </c>
      <c r="AS159" s="16">
        <f>IF(AD159="","",AN159-AD159)</f>
        <v/>
      </c>
    </row>
    <row r="160">
      <c r="A160">
        <f>ROW()-1</f>
        <v/>
      </c>
      <c r="B160" s="8" t="n"/>
      <c r="C160" s="11" t="n"/>
      <c r="D160" s="10">
        <f>IF(B160="","",CHOOSE(WEEKDAY(B160,2),"Lu","Ma","Mi","Jo","Vi","Sa","Du"))</f>
        <v/>
      </c>
      <c r="E160" s="10">
        <f>IF(OR(B160="",C160=""),"",IF(OR(WEEKDAY(B160,2)=1,WEEKDAY(B160,2)=5),"D",IF(AND(C160&gt;=TIME(15,30,0),C160&lt;TIME(16,30,0)),"C",IF(AND(AND(WEEKDAY(B160,2)&gt;=2,WEEKDAY(B160,2)&lt;=4),C160&gt;=TIME(16,35,0),C160&lt;TIME(17,0,0)),"A1",IF(AND(AND(WEEKDAY(B160,2)&gt;=2,WEEKDAY(B160,2)&lt;=4),C160&gt;=TIME(17,0,0),C160&lt;TIME(18,0,0)),"A2",IF(AND(AND(WEEKDAY(B160,2)&gt;=2,WEEKDAY(B160,2)&lt;=4),C160&gt;=TIME(18,0,0),C160&lt;TIME(19,0,0)),"A3",IF(AND(AND(WEEKDAY(B160,2)&gt;=2,WEEKDAY(B160,2)&lt;=4),C160&gt;=TIME(22,0,0),C160&lt;TIME(22,45,0)),"B","Other")))))))</f>
        <v/>
      </c>
      <c r="F160" s="11" t="n"/>
      <c r="G160" s="11" t="n"/>
      <c r="H160" s="11" t="n"/>
      <c r="I160" s="11" t="n"/>
      <c r="J160" s="12" t="n"/>
      <c r="K160" s="12" t="n"/>
      <c r="L160" s="12" t="n"/>
      <c r="M160" s="12" t="n"/>
      <c r="N160" s="11" t="n"/>
      <c r="O160" s="11" t="n"/>
      <c r="P160" s="13">
        <f>IF(N160="","",IF(N160="SL",-1,K160/J160))</f>
        <v/>
      </c>
      <c r="Q160" s="13">
        <f>IF(N160="","",IF(OR(N160="SL",N160="TP0 only"),-1,L160/J160))</f>
        <v/>
      </c>
      <c r="R160" s="13">
        <f>IF(N160="","",IF(N160="TP2",M160/J160,-1))</f>
        <v/>
      </c>
      <c r="S160" s="13">
        <f>IF(N160="","",IF(N160="SL",-1,IF(N160="TP0 only",0.5*K160/J160,0.5*(K160+L160)/J160)))</f>
        <v/>
      </c>
      <c r="T160" s="13">
        <f>IF(N160="","",IF(N160="SL",-1,IF(N160="TP0 only",0.5*K160/J160-0.5,0.5*(K160+L160)/J160)))</f>
        <v/>
      </c>
      <c r="U160" s="14">
        <f>IF(P160="","",P160*Config!$B$6)</f>
        <v/>
      </c>
      <c r="V160" s="14">
        <f>IF(Q160="","",Q160*Config!$B$6)</f>
        <v/>
      </c>
      <c r="W160" s="14">
        <f>IF(R160="","",R160*Config!$B$6)</f>
        <v/>
      </c>
      <c r="X160" s="14">
        <f>IF(S160="","",S160*Config!$B$6)</f>
        <v/>
      </c>
      <c r="Y160" s="14">
        <f>IF(T160="","",T160*Config!$B$6)</f>
        <v/>
      </c>
      <c r="Z160" s="14">
        <f>IF(U160="","",Config!$B$4 + SUM($U$2:U160))</f>
        <v/>
      </c>
      <c r="AA160" s="14">
        <f>IF(V160="","",Config!$B$4 + SUM($V$2:V160))</f>
        <v/>
      </c>
      <c r="AB160" s="14">
        <f>IF(W160="","",Config!$B$4 + SUM($W$2:W160))</f>
        <v/>
      </c>
      <c r="AC160" s="14">
        <f>IF(X160="","",Config!$B$4 + SUM($X$2:X160))</f>
        <v/>
      </c>
      <c r="AD160" s="14">
        <f>IF(Y160="","",Config!$B$4 + SUM($Y$2:Y160))</f>
        <v/>
      </c>
      <c r="AE160" s="15">
        <f>IF(P160="","",IF(P160&gt;0,1,0))</f>
        <v/>
      </c>
      <c r="AF160" s="15">
        <f>IF(Q160="","",IF(Q160&gt;0,1,0))</f>
        <v/>
      </c>
      <c r="AG160" s="15">
        <f>IF(R160="","",IF(R160&gt;0,1,0))</f>
        <v/>
      </c>
      <c r="AH160" s="15">
        <f>IF(S160="","",IF(S160&gt;0,1,0))</f>
        <v/>
      </c>
      <c r="AI160" s="15">
        <f>IF(T160="","",IF(T160&gt;0,1,0))</f>
        <v/>
      </c>
      <c r="AJ160" s="16">
        <f>IF(Z160="","",IF(AJ159="",Z160,MAX(AJ159,Z160)))</f>
        <v/>
      </c>
      <c r="AK160" s="16">
        <f>IF(AA160="","",IF(AK159="",AA160,MAX(AK159,AA160)))</f>
        <v/>
      </c>
      <c r="AL160" s="16">
        <f>IF(AB160="","",IF(AL159="",AB160,MAX(AL159,AB160)))</f>
        <v/>
      </c>
      <c r="AM160" s="16">
        <f>IF(AC160="","",IF(AM159="",AC160,MAX(AM159,AC160)))</f>
        <v/>
      </c>
      <c r="AN160" s="16">
        <f>IF(AD160="","",IF(AN159="",AD160,MAX(AN159,AD160)))</f>
        <v/>
      </c>
      <c r="AO160" s="16">
        <f>IF(Z160="","",AJ160-Z160)</f>
        <v/>
      </c>
      <c r="AP160" s="16">
        <f>IF(AA160="","",AK160-AA160)</f>
        <v/>
      </c>
      <c r="AQ160" s="16">
        <f>IF(AB160="","",AL160-AB160)</f>
        <v/>
      </c>
      <c r="AR160" s="16">
        <f>IF(AC160="","",AM160-AC160)</f>
        <v/>
      </c>
      <c r="AS160" s="16">
        <f>IF(AD160="","",AN160-AD160)</f>
        <v/>
      </c>
    </row>
    <row r="161">
      <c r="A161">
        <f>ROW()-1</f>
        <v/>
      </c>
      <c r="B161" s="8" t="n"/>
      <c r="C161" s="11" t="n"/>
      <c r="D161" s="10">
        <f>IF(B161="","",CHOOSE(WEEKDAY(B161,2),"Lu","Ma","Mi","Jo","Vi","Sa","Du"))</f>
        <v/>
      </c>
      <c r="E161" s="10">
        <f>IF(OR(B161="",C161=""),"",IF(OR(WEEKDAY(B161,2)=1,WEEKDAY(B161,2)=5),"D",IF(AND(C161&gt;=TIME(15,30,0),C161&lt;TIME(16,30,0)),"C",IF(AND(AND(WEEKDAY(B161,2)&gt;=2,WEEKDAY(B161,2)&lt;=4),C161&gt;=TIME(16,35,0),C161&lt;TIME(17,0,0)),"A1",IF(AND(AND(WEEKDAY(B161,2)&gt;=2,WEEKDAY(B161,2)&lt;=4),C161&gt;=TIME(17,0,0),C161&lt;TIME(18,0,0)),"A2",IF(AND(AND(WEEKDAY(B161,2)&gt;=2,WEEKDAY(B161,2)&lt;=4),C161&gt;=TIME(18,0,0),C161&lt;TIME(19,0,0)),"A3",IF(AND(AND(WEEKDAY(B161,2)&gt;=2,WEEKDAY(B161,2)&lt;=4),C161&gt;=TIME(22,0,0),C161&lt;TIME(22,45,0)),"B","Other")))))))</f>
        <v/>
      </c>
      <c r="F161" s="11" t="n"/>
      <c r="G161" s="11" t="n"/>
      <c r="H161" s="11" t="n"/>
      <c r="I161" s="11" t="n"/>
      <c r="J161" s="12" t="n"/>
      <c r="K161" s="12" t="n"/>
      <c r="L161" s="12" t="n"/>
      <c r="M161" s="12" t="n"/>
      <c r="N161" s="11" t="n"/>
      <c r="O161" s="11" t="n"/>
      <c r="P161" s="13">
        <f>IF(N161="","",IF(N161="SL",-1,K161/J161))</f>
        <v/>
      </c>
      <c r="Q161" s="13">
        <f>IF(N161="","",IF(OR(N161="SL",N161="TP0 only"),-1,L161/J161))</f>
        <v/>
      </c>
      <c r="R161" s="13">
        <f>IF(N161="","",IF(N161="TP2",M161/J161,-1))</f>
        <v/>
      </c>
      <c r="S161" s="13">
        <f>IF(N161="","",IF(N161="SL",-1,IF(N161="TP0 only",0.5*K161/J161,0.5*(K161+L161)/J161)))</f>
        <v/>
      </c>
      <c r="T161" s="13">
        <f>IF(N161="","",IF(N161="SL",-1,IF(N161="TP0 only",0.5*K161/J161-0.5,0.5*(K161+L161)/J161)))</f>
        <v/>
      </c>
      <c r="U161" s="14">
        <f>IF(P161="","",P161*Config!$B$6)</f>
        <v/>
      </c>
      <c r="V161" s="14">
        <f>IF(Q161="","",Q161*Config!$B$6)</f>
        <v/>
      </c>
      <c r="W161" s="14">
        <f>IF(R161="","",R161*Config!$B$6)</f>
        <v/>
      </c>
      <c r="X161" s="14">
        <f>IF(S161="","",S161*Config!$B$6)</f>
        <v/>
      </c>
      <c r="Y161" s="14">
        <f>IF(T161="","",T161*Config!$B$6)</f>
        <v/>
      </c>
      <c r="Z161" s="14">
        <f>IF(U161="","",Config!$B$4 + SUM($U$2:U161))</f>
        <v/>
      </c>
      <c r="AA161" s="14">
        <f>IF(V161="","",Config!$B$4 + SUM($V$2:V161))</f>
        <v/>
      </c>
      <c r="AB161" s="14">
        <f>IF(W161="","",Config!$B$4 + SUM($W$2:W161))</f>
        <v/>
      </c>
      <c r="AC161" s="14">
        <f>IF(X161="","",Config!$B$4 + SUM($X$2:X161))</f>
        <v/>
      </c>
      <c r="AD161" s="14">
        <f>IF(Y161="","",Config!$B$4 + SUM($Y$2:Y161))</f>
        <v/>
      </c>
      <c r="AE161" s="15">
        <f>IF(P161="","",IF(P161&gt;0,1,0))</f>
        <v/>
      </c>
      <c r="AF161" s="15">
        <f>IF(Q161="","",IF(Q161&gt;0,1,0))</f>
        <v/>
      </c>
      <c r="AG161" s="15">
        <f>IF(R161="","",IF(R161&gt;0,1,0))</f>
        <v/>
      </c>
      <c r="AH161" s="15">
        <f>IF(S161="","",IF(S161&gt;0,1,0))</f>
        <v/>
      </c>
      <c r="AI161" s="15">
        <f>IF(T161="","",IF(T161&gt;0,1,0))</f>
        <v/>
      </c>
      <c r="AJ161" s="16">
        <f>IF(Z161="","",IF(AJ160="",Z161,MAX(AJ160,Z161)))</f>
        <v/>
      </c>
      <c r="AK161" s="16">
        <f>IF(AA161="","",IF(AK160="",AA161,MAX(AK160,AA161)))</f>
        <v/>
      </c>
      <c r="AL161" s="16">
        <f>IF(AB161="","",IF(AL160="",AB161,MAX(AL160,AB161)))</f>
        <v/>
      </c>
      <c r="AM161" s="16">
        <f>IF(AC161="","",IF(AM160="",AC161,MAX(AM160,AC161)))</f>
        <v/>
      </c>
      <c r="AN161" s="16">
        <f>IF(AD161="","",IF(AN160="",AD161,MAX(AN160,AD161)))</f>
        <v/>
      </c>
      <c r="AO161" s="16">
        <f>IF(Z161="","",AJ161-Z161)</f>
        <v/>
      </c>
      <c r="AP161" s="16">
        <f>IF(AA161="","",AK161-AA161)</f>
        <v/>
      </c>
      <c r="AQ161" s="16">
        <f>IF(AB161="","",AL161-AB161)</f>
        <v/>
      </c>
      <c r="AR161" s="16">
        <f>IF(AC161="","",AM161-AC161)</f>
        <v/>
      </c>
      <c r="AS161" s="16">
        <f>IF(AD161="","",AN161-AD161)</f>
        <v/>
      </c>
    </row>
    <row r="162">
      <c r="A162">
        <f>ROW()-1</f>
        <v/>
      </c>
      <c r="B162" s="8" t="n"/>
      <c r="C162" s="11" t="n"/>
      <c r="D162" s="10">
        <f>IF(B162="","",CHOOSE(WEEKDAY(B162,2),"Lu","Ma","Mi","Jo","Vi","Sa","Du"))</f>
        <v/>
      </c>
      <c r="E162" s="10">
        <f>IF(OR(B162="",C162=""),"",IF(OR(WEEKDAY(B162,2)=1,WEEKDAY(B162,2)=5),"D",IF(AND(C162&gt;=TIME(15,30,0),C162&lt;TIME(16,30,0)),"C",IF(AND(AND(WEEKDAY(B162,2)&gt;=2,WEEKDAY(B162,2)&lt;=4),C162&gt;=TIME(16,35,0),C162&lt;TIME(17,0,0)),"A1",IF(AND(AND(WEEKDAY(B162,2)&gt;=2,WEEKDAY(B162,2)&lt;=4),C162&gt;=TIME(17,0,0),C162&lt;TIME(18,0,0)),"A2",IF(AND(AND(WEEKDAY(B162,2)&gt;=2,WEEKDAY(B162,2)&lt;=4),C162&gt;=TIME(18,0,0),C162&lt;TIME(19,0,0)),"A3",IF(AND(AND(WEEKDAY(B162,2)&gt;=2,WEEKDAY(B162,2)&lt;=4),C162&gt;=TIME(22,0,0),C162&lt;TIME(22,45,0)),"B","Other")))))))</f>
        <v/>
      </c>
      <c r="F162" s="11" t="n"/>
      <c r="G162" s="11" t="n"/>
      <c r="H162" s="11" t="n"/>
      <c r="I162" s="11" t="n"/>
      <c r="J162" s="12" t="n"/>
      <c r="K162" s="12" t="n"/>
      <c r="L162" s="12" t="n"/>
      <c r="M162" s="12" t="n"/>
      <c r="N162" s="11" t="n"/>
      <c r="O162" s="11" t="n"/>
      <c r="P162" s="13">
        <f>IF(N162="","",IF(N162="SL",-1,K162/J162))</f>
        <v/>
      </c>
      <c r="Q162" s="13">
        <f>IF(N162="","",IF(OR(N162="SL",N162="TP0 only"),-1,L162/J162))</f>
        <v/>
      </c>
      <c r="R162" s="13">
        <f>IF(N162="","",IF(N162="TP2",M162/J162,-1))</f>
        <v/>
      </c>
      <c r="S162" s="13">
        <f>IF(N162="","",IF(N162="SL",-1,IF(N162="TP0 only",0.5*K162/J162,0.5*(K162+L162)/J162)))</f>
        <v/>
      </c>
      <c r="T162" s="13">
        <f>IF(N162="","",IF(N162="SL",-1,IF(N162="TP0 only",0.5*K162/J162-0.5,0.5*(K162+L162)/J162)))</f>
        <v/>
      </c>
      <c r="U162" s="14">
        <f>IF(P162="","",P162*Config!$B$6)</f>
        <v/>
      </c>
      <c r="V162" s="14">
        <f>IF(Q162="","",Q162*Config!$B$6)</f>
        <v/>
      </c>
      <c r="W162" s="14">
        <f>IF(R162="","",R162*Config!$B$6)</f>
        <v/>
      </c>
      <c r="X162" s="14">
        <f>IF(S162="","",S162*Config!$B$6)</f>
        <v/>
      </c>
      <c r="Y162" s="14">
        <f>IF(T162="","",T162*Config!$B$6)</f>
        <v/>
      </c>
      <c r="Z162" s="14">
        <f>IF(U162="","",Config!$B$4 + SUM($U$2:U162))</f>
        <v/>
      </c>
      <c r="AA162" s="14">
        <f>IF(V162="","",Config!$B$4 + SUM($V$2:V162))</f>
        <v/>
      </c>
      <c r="AB162" s="14">
        <f>IF(W162="","",Config!$B$4 + SUM($W$2:W162))</f>
        <v/>
      </c>
      <c r="AC162" s="14">
        <f>IF(X162="","",Config!$B$4 + SUM($X$2:X162))</f>
        <v/>
      </c>
      <c r="AD162" s="14">
        <f>IF(Y162="","",Config!$B$4 + SUM($Y$2:Y162))</f>
        <v/>
      </c>
      <c r="AE162" s="15">
        <f>IF(P162="","",IF(P162&gt;0,1,0))</f>
        <v/>
      </c>
      <c r="AF162" s="15">
        <f>IF(Q162="","",IF(Q162&gt;0,1,0))</f>
        <v/>
      </c>
      <c r="AG162" s="15">
        <f>IF(R162="","",IF(R162&gt;0,1,0))</f>
        <v/>
      </c>
      <c r="AH162" s="15">
        <f>IF(S162="","",IF(S162&gt;0,1,0))</f>
        <v/>
      </c>
      <c r="AI162" s="15">
        <f>IF(T162="","",IF(T162&gt;0,1,0))</f>
        <v/>
      </c>
      <c r="AJ162" s="16">
        <f>IF(Z162="","",IF(AJ161="",Z162,MAX(AJ161,Z162)))</f>
        <v/>
      </c>
      <c r="AK162" s="16">
        <f>IF(AA162="","",IF(AK161="",AA162,MAX(AK161,AA162)))</f>
        <v/>
      </c>
      <c r="AL162" s="16">
        <f>IF(AB162="","",IF(AL161="",AB162,MAX(AL161,AB162)))</f>
        <v/>
      </c>
      <c r="AM162" s="16">
        <f>IF(AC162="","",IF(AM161="",AC162,MAX(AM161,AC162)))</f>
        <v/>
      </c>
      <c r="AN162" s="16">
        <f>IF(AD162="","",IF(AN161="",AD162,MAX(AN161,AD162)))</f>
        <v/>
      </c>
      <c r="AO162" s="16">
        <f>IF(Z162="","",AJ162-Z162)</f>
        <v/>
      </c>
      <c r="AP162" s="16">
        <f>IF(AA162="","",AK162-AA162)</f>
        <v/>
      </c>
      <c r="AQ162" s="16">
        <f>IF(AB162="","",AL162-AB162)</f>
        <v/>
      </c>
      <c r="AR162" s="16">
        <f>IF(AC162="","",AM162-AC162)</f>
        <v/>
      </c>
      <c r="AS162" s="16">
        <f>IF(AD162="","",AN162-AD162)</f>
        <v/>
      </c>
    </row>
    <row r="163">
      <c r="A163">
        <f>ROW()-1</f>
        <v/>
      </c>
      <c r="B163" s="8" t="n"/>
      <c r="C163" s="11" t="n"/>
      <c r="D163" s="10">
        <f>IF(B163="","",CHOOSE(WEEKDAY(B163,2),"Lu","Ma","Mi","Jo","Vi","Sa","Du"))</f>
        <v/>
      </c>
      <c r="E163" s="10">
        <f>IF(OR(B163="",C163=""),"",IF(OR(WEEKDAY(B163,2)=1,WEEKDAY(B163,2)=5),"D",IF(AND(C163&gt;=TIME(15,30,0),C163&lt;TIME(16,30,0)),"C",IF(AND(AND(WEEKDAY(B163,2)&gt;=2,WEEKDAY(B163,2)&lt;=4),C163&gt;=TIME(16,35,0),C163&lt;TIME(17,0,0)),"A1",IF(AND(AND(WEEKDAY(B163,2)&gt;=2,WEEKDAY(B163,2)&lt;=4),C163&gt;=TIME(17,0,0),C163&lt;TIME(18,0,0)),"A2",IF(AND(AND(WEEKDAY(B163,2)&gt;=2,WEEKDAY(B163,2)&lt;=4),C163&gt;=TIME(18,0,0),C163&lt;TIME(19,0,0)),"A3",IF(AND(AND(WEEKDAY(B163,2)&gt;=2,WEEKDAY(B163,2)&lt;=4),C163&gt;=TIME(22,0,0),C163&lt;TIME(22,45,0)),"B","Other")))))))</f>
        <v/>
      </c>
      <c r="F163" s="11" t="n"/>
      <c r="G163" s="11" t="n"/>
      <c r="H163" s="11" t="n"/>
      <c r="I163" s="11" t="n"/>
      <c r="J163" s="12" t="n"/>
      <c r="K163" s="12" t="n"/>
      <c r="L163" s="12" t="n"/>
      <c r="M163" s="12" t="n"/>
      <c r="N163" s="11" t="n"/>
      <c r="O163" s="11" t="n"/>
      <c r="P163" s="13">
        <f>IF(N163="","",IF(N163="SL",-1,K163/J163))</f>
        <v/>
      </c>
      <c r="Q163" s="13">
        <f>IF(N163="","",IF(OR(N163="SL",N163="TP0 only"),-1,L163/J163))</f>
        <v/>
      </c>
      <c r="R163" s="13">
        <f>IF(N163="","",IF(N163="TP2",M163/J163,-1))</f>
        <v/>
      </c>
      <c r="S163" s="13">
        <f>IF(N163="","",IF(N163="SL",-1,IF(N163="TP0 only",0.5*K163/J163,0.5*(K163+L163)/J163)))</f>
        <v/>
      </c>
      <c r="T163" s="13">
        <f>IF(N163="","",IF(N163="SL",-1,IF(N163="TP0 only",0.5*K163/J163-0.5,0.5*(K163+L163)/J163)))</f>
        <v/>
      </c>
      <c r="U163" s="14">
        <f>IF(P163="","",P163*Config!$B$6)</f>
        <v/>
      </c>
      <c r="V163" s="14">
        <f>IF(Q163="","",Q163*Config!$B$6)</f>
        <v/>
      </c>
      <c r="W163" s="14">
        <f>IF(R163="","",R163*Config!$B$6)</f>
        <v/>
      </c>
      <c r="X163" s="14">
        <f>IF(S163="","",S163*Config!$B$6)</f>
        <v/>
      </c>
      <c r="Y163" s="14">
        <f>IF(T163="","",T163*Config!$B$6)</f>
        <v/>
      </c>
      <c r="Z163" s="14">
        <f>IF(U163="","",Config!$B$4 + SUM($U$2:U163))</f>
        <v/>
      </c>
      <c r="AA163" s="14">
        <f>IF(V163="","",Config!$B$4 + SUM($V$2:V163))</f>
        <v/>
      </c>
      <c r="AB163" s="14">
        <f>IF(W163="","",Config!$B$4 + SUM($W$2:W163))</f>
        <v/>
      </c>
      <c r="AC163" s="14">
        <f>IF(X163="","",Config!$B$4 + SUM($X$2:X163))</f>
        <v/>
      </c>
      <c r="AD163" s="14">
        <f>IF(Y163="","",Config!$B$4 + SUM($Y$2:Y163))</f>
        <v/>
      </c>
      <c r="AE163" s="15">
        <f>IF(P163="","",IF(P163&gt;0,1,0))</f>
        <v/>
      </c>
      <c r="AF163" s="15">
        <f>IF(Q163="","",IF(Q163&gt;0,1,0))</f>
        <v/>
      </c>
      <c r="AG163" s="15">
        <f>IF(R163="","",IF(R163&gt;0,1,0))</f>
        <v/>
      </c>
      <c r="AH163" s="15">
        <f>IF(S163="","",IF(S163&gt;0,1,0))</f>
        <v/>
      </c>
      <c r="AI163" s="15">
        <f>IF(T163="","",IF(T163&gt;0,1,0))</f>
        <v/>
      </c>
      <c r="AJ163" s="16">
        <f>IF(Z163="","",IF(AJ162="",Z163,MAX(AJ162,Z163)))</f>
        <v/>
      </c>
      <c r="AK163" s="16">
        <f>IF(AA163="","",IF(AK162="",AA163,MAX(AK162,AA163)))</f>
        <v/>
      </c>
      <c r="AL163" s="16">
        <f>IF(AB163="","",IF(AL162="",AB163,MAX(AL162,AB163)))</f>
        <v/>
      </c>
      <c r="AM163" s="16">
        <f>IF(AC163="","",IF(AM162="",AC163,MAX(AM162,AC163)))</f>
        <v/>
      </c>
      <c r="AN163" s="16">
        <f>IF(AD163="","",IF(AN162="",AD163,MAX(AN162,AD163)))</f>
        <v/>
      </c>
      <c r="AO163" s="16">
        <f>IF(Z163="","",AJ163-Z163)</f>
        <v/>
      </c>
      <c r="AP163" s="16">
        <f>IF(AA163="","",AK163-AA163)</f>
        <v/>
      </c>
      <c r="AQ163" s="16">
        <f>IF(AB163="","",AL163-AB163)</f>
        <v/>
      </c>
      <c r="AR163" s="16">
        <f>IF(AC163="","",AM163-AC163)</f>
        <v/>
      </c>
      <c r="AS163" s="16">
        <f>IF(AD163="","",AN163-AD163)</f>
        <v/>
      </c>
    </row>
    <row r="164">
      <c r="A164">
        <f>ROW()-1</f>
        <v/>
      </c>
      <c r="B164" s="8" t="n"/>
      <c r="C164" s="11" t="n"/>
      <c r="D164" s="10">
        <f>IF(B164="","",CHOOSE(WEEKDAY(B164,2),"Lu","Ma","Mi","Jo","Vi","Sa","Du"))</f>
        <v/>
      </c>
      <c r="E164" s="10">
        <f>IF(OR(B164="",C164=""),"",IF(OR(WEEKDAY(B164,2)=1,WEEKDAY(B164,2)=5),"D",IF(AND(C164&gt;=TIME(15,30,0),C164&lt;TIME(16,30,0)),"C",IF(AND(AND(WEEKDAY(B164,2)&gt;=2,WEEKDAY(B164,2)&lt;=4),C164&gt;=TIME(16,35,0),C164&lt;TIME(17,0,0)),"A1",IF(AND(AND(WEEKDAY(B164,2)&gt;=2,WEEKDAY(B164,2)&lt;=4),C164&gt;=TIME(17,0,0),C164&lt;TIME(18,0,0)),"A2",IF(AND(AND(WEEKDAY(B164,2)&gt;=2,WEEKDAY(B164,2)&lt;=4),C164&gt;=TIME(18,0,0),C164&lt;TIME(19,0,0)),"A3",IF(AND(AND(WEEKDAY(B164,2)&gt;=2,WEEKDAY(B164,2)&lt;=4),C164&gt;=TIME(22,0,0),C164&lt;TIME(22,45,0)),"B","Other")))))))</f>
        <v/>
      </c>
      <c r="F164" s="11" t="n"/>
      <c r="G164" s="11" t="n"/>
      <c r="H164" s="11" t="n"/>
      <c r="I164" s="11" t="n"/>
      <c r="J164" s="12" t="n"/>
      <c r="K164" s="12" t="n"/>
      <c r="L164" s="12" t="n"/>
      <c r="M164" s="12" t="n"/>
      <c r="N164" s="11" t="n"/>
      <c r="O164" s="11" t="n"/>
      <c r="P164" s="13">
        <f>IF(N164="","",IF(N164="SL",-1,K164/J164))</f>
        <v/>
      </c>
      <c r="Q164" s="13">
        <f>IF(N164="","",IF(OR(N164="SL",N164="TP0 only"),-1,L164/J164))</f>
        <v/>
      </c>
      <c r="R164" s="13">
        <f>IF(N164="","",IF(N164="TP2",M164/J164,-1))</f>
        <v/>
      </c>
      <c r="S164" s="13">
        <f>IF(N164="","",IF(N164="SL",-1,IF(N164="TP0 only",0.5*K164/J164,0.5*(K164+L164)/J164)))</f>
        <v/>
      </c>
      <c r="T164" s="13">
        <f>IF(N164="","",IF(N164="SL",-1,IF(N164="TP0 only",0.5*K164/J164-0.5,0.5*(K164+L164)/J164)))</f>
        <v/>
      </c>
      <c r="U164" s="14">
        <f>IF(P164="","",P164*Config!$B$6)</f>
        <v/>
      </c>
      <c r="V164" s="14">
        <f>IF(Q164="","",Q164*Config!$B$6)</f>
        <v/>
      </c>
      <c r="W164" s="14">
        <f>IF(R164="","",R164*Config!$B$6)</f>
        <v/>
      </c>
      <c r="X164" s="14">
        <f>IF(S164="","",S164*Config!$B$6)</f>
        <v/>
      </c>
      <c r="Y164" s="14">
        <f>IF(T164="","",T164*Config!$B$6)</f>
        <v/>
      </c>
      <c r="Z164" s="14">
        <f>IF(U164="","",Config!$B$4 + SUM($U$2:U164))</f>
        <v/>
      </c>
      <c r="AA164" s="14">
        <f>IF(V164="","",Config!$B$4 + SUM($V$2:V164))</f>
        <v/>
      </c>
      <c r="AB164" s="14">
        <f>IF(W164="","",Config!$B$4 + SUM($W$2:W164))</f>
        <v/>
      </c>
      <c r="AC164" s="14">
        <f>IF(X164="","",Config!$B$4 + SUM($X$2:X164))</f>
        <v/>
      </c>
      <c r="AD164" s="14">
        <f>IF(Y164="","",Config!$B$4 + SUM($Y$2:Y164))</f>
        <v/>
      </c>
      <c r="AE164" s="15">
        <f>IF(P164="","",IF(P164&gt;0,1,0))</f>
        <v/>
      </c>
      <c r="AF164" s="15">
        <f>IF(Q164="","",IF(Q164&gt;0,1,0))</f>
        <v/>
      </c>
      <c r="AG164" s="15">
        <f>IF(R164="","",IF(R164&gt;0,1,0))</f>
        <v/>
      </c>
      <c r="AH164" s="15">
        <f>IF(S164="","",IF(S164&gt;0,1,0))</f>
        <v/>
      </c>
      <c r="AI164" s="15">
        <f>IF(T164="","",IF(T164&gt;0,1,0))</f>
        <v/>
      </c>
      <c r="AJ164" s="16">
        <f>IF(Z164="","",IF(AJ163="",Z164,MAX(AJ163,Z164)))</f>
        <v/>
      </c>
      <c r="AK164" s="16">
        <f>IF(AA164="","",IF(AK163="",AA164,MAX(AK163,AA164)))</f>
        <v/>
      </c>
      <c r="AL164" s="16">
        <f>IF(AB164="","",IF(AL163="",AB164,MAX(AL163,AB164)))</f>
        <v/>
      </c>
      <c r="AM164" s="16">
        <f>IF(AC164="","",IF(AM163="",AC164,MAX(AM163,AC164)))</f>
        <v/>
      </c>
      <c r="AN164" s="16">
        <f>IF(AD164="","",IF(AN163="",AD164,MAX(AN163,AD164)))</f>
        <v/>
      </c>
      <c r="AO164" s="16">
        <f>IF(Z164="","",AJ164-Z164)</f>
        <v/>
      </c>
      <c r="AP164" s="16">
        <f>IF(AA164="","",AK164-AA164)</f>
        <v/>
      </c>
      <c r="AQ164" s="16">
        <f>IF(AB164="","",AL164-AB164)</f>
        <v/>
      </c>
      <c r="AR164" s="16">
        <f>IF(AC164="","",AM164-AC164)</f>
        <v/>
      </c>
      <c r="AS164" s="16">
        <f>IF(AD164="","",AN164-AD164)</f>
        <v/>
      </c>
    </row>
    <row r="165">
      <c r="A165">
        <f>ROW()-1</f>
        <v/>
      </c>
      <c r="B165" s="8" t="n"/>
      <c r="C165" s="11" t="n"/>
      <c r="D165" s="10">
        <f>IF(B165="","",CHOOSE(WEEKDAY(B165,2),"Lu","Ma","Mi","Jo","Vi","Sa","Du"))</f>
        <v/>
      </c>
      <c r="E165" s="10">
        <f>IF(OR(B165="",C165=""),"",IF(OR(WEEKDAY(B165,2)=1,WEEKDAY(B165,2)=5),"D",IF(AND(C165&gt;=TIME(15,30,0),C165&lt;TIME(16,30,0)),"C",IF(AND(AND(WEEKDAY(B165,2)&gt;=2,WEEKDAY(B165,2)&lt;=4),C165&gt;=TIME(16,35,0),C165&lt;TIME(17,0,0)),"A1",IF(AND(AND(WEEKDAY(B165,2)&gt;=2,WEEKDAY(B165,2)&lt;=4),C165&gt;=TIME(17,0,0),C165&lt;TIME(18,0,0)),"A2",IF(AND(AND(WEEKDAY(B165,2)&gt;=2,WEEKDAY(B165,2)&lt;=4),C165&gt;=TIME(18,0,0),C165&lt;TIME(19,0,0)),"A3",IF(AND(AND(WEEKDAY(B165,2)&gt;=2,WEEKDAY(B165,2)&lt;=4),C165&gt;=TIME(22,0,0),C165&lt;TIME(22,45,0)),"B","Other")))))))</f>
        <v/>
      </c>
      <c r="F165" s="11" t="n"/>
      <c r="G165" s="11" t="n"/>
      <c r="H165" s="11" t="n"/>
      <c r="I165" s="11" t="n"/>
      <c r="J165" s="12" t="n"/>
      <c r="K165" s="12" t="n"/>
      <c r="L165" s="12" t="n"/>
      <c r="M165" s="12" t="n"/>
      <c r="N165" s="11" t="n"/>
      <c r="O165" s="11" t="n"/>
      <c r="P165" s="13">
        <f>IF(N165="","",IF(N165="SL",-1,K165/J165))</f>
        <v/>
      </c>
      <c r="Q165" s="13">
        <f>IF(N165="","",IF(OR(N165="SL",N165="TP0 only"),-1,L165/J165))</f>
        <v/>
      </c>
      <c r="R165" s="13">
        <f>IF(N165="","",IF(N165="TP2",M165/J165,-1))</f>
        <v/>
      </c>
      <c r="S165" s="13">
        <f>IF(N165="","",IF(N165="SL",-1,IF(N165="TP0 only",0.5*K165/J165,0.5*(K165+L165)/J165)))</f>
        <v/>
      </c>
      <c r="T165" s="13">
        <f>IF(N165="","",IF(N165="SL",-1,IF(N165="TP0 only",0.5*K165/J165-0.5,0.5*(K165+L165)/J165)))</f>
        <v/>
      </c>
      <c r="U165" s="14">
        <f>IF(P165="","",P165*Config!$B$6)</f>
        <v/>
      </c>
      <c r="V165" s="14">
        <f>IF(Q165="","",Q165*Config!$B$6)</f>
        <v/>
      </c>
      <c r="W165" s="14">
        <f>IF(R165="","",R165*Config!$B$6)</f>
        <v/>
      </c>
      <c r="X165" s="14">
        <f>IF(S165="","",S165*Config!$B$6)</f>
        <v/>
      </c>
      <c r="Y165" s="14">
        <f>IF(T165="","",T165*Config!$B$6)</f>
        <v/>
      </c>
      <c r="Z165" s="14">
        <f>IF(U165="","",Config!$B$4 + SUM($U$2:U165))</f>
        <v/>
      </c>
      <c r="AA165" s="14">
        <f>IF(V165="","",Config!$B$4 + SUM($V$2:V165))</f>
        <v/>
      </c>
      <c r="AB165" s="14">
        <f>IF(W165="","",Config!$B$4 + SUM($W$2:W165))</f>
        <v/>
      </c>
      <c r="AC165" s="14">
        <f>IF(X165="","",Config!$B$4 + SUM($X$2:X165))</f>
        <v/>
      </c>
      <c r="AD165" s="14">
        <f>IF(Y165="","",Config!$B$4 + SUM($Y$2:Y165))</f>
        <v/>
      </c>
      <c r="AE165" s="15">
        <f>IF(P165="","",IF(P165&gt;0,1,0))</f>
        <v/>
      </c>
      <c r="AF165" s="15">
        <f>IF(Q165="","",IF(Q165&gt;0,1,0))</f>
        <v/>
      </c>
      <c r="AG165" s="15">
        <f>IF(R165="","",IF(R165&gt;0,1,0))</f>
        <v/>
      </c>
      <c r="AH165" s="15">
        <f>IF(S165="","",IF(S165&gt;0,1,0))</f>
        <v/>
      </c>
      <c r="AI165" s="15">
        <f>IF(T165="","",IF(T165&gt;0,1,0))</f>
        <v/>
      </c>
      <c r="AJ165" s="16">
        <f>IF(Z165="","",IF(AJ164="",Z165,MAX(AJ164,Z165)))</f>
        <v/>
      </c>
      <c r="AK165" s="16">
        <f>IF(AA165="","",IF(AK164="",AA165,MAX(AK164,AA165)))</f>
        <v/>
      </c>
      <c r="AL165" s="16">
        <f>IF(AB165="","",IF(AL164="",AB165,MAX(AL164,AB165)))</f>
        <v/>
      </c>
      <c r="AM165" s="16">
        <f>IF(AC165="","",IF(AM164="",AC165,MAX(AM164,AC165)))</f>
        <v/>
      </c>
      <c r="AN165" s="16">
        <f>IF(AD165="","",IF(AN164="",AD165,MAX(AN164,AD165)))</f>
        <v/>
      </c>
      <c r="AO165" s="16">
        <f>IF(Z165="","",AJ165-Z165)</f>
        <v/>
      </c>
      <c r="AP165" s="16">
        <f>IF(AA165="","",AK165-AA165)</f>
        <v/>
      </c>
      <c r="AQ165" s="16">
        <f>IF(AB165="","",AL165-AB165)</f>
        <v/>
      </c>
      <c r="AR165" s="16">
        <f>IF(AC165="","",AM165-AC165)</f>
        <v/>
      </c>
      <c r="AS165" s="16">
        <f>IF(AD165="","",AN165-AD165)</f>
        <v/>
      </c>
    </row>
    <row r="166">
      <c r="A166">
        <f>ROW()-1</f>
        <v/>
      </c>
      <c r="B166" s="8" t="n"/>
      <c r="C166" s="11" t="n"/>
      <c r="D166" s="10">
        <f>IF(B166="","",CHOOSE(WEEKDAY(B166,2),"Lu","Ma","Mi","Jo","Vi","Sa","Du"))</f>
        <v/>
      </c>
      <c r="E166" s="10">
        <f>IF(OR(B166="",C166=""),"",IF(OR(WEEKDAY(B166,2)=1,WEEKDAY(B166,2)=5),"D",IF(AND(C166&gt;=TIME(15,30,0),C166&lt;TIME(16,30,0)),"C",IF(AND(AND(WEEKDAY(B166,2)&gt;=2,WEEKDAY(B166,2)&lt;=4),C166&gt;=TIME(16,35,0),C166&lt;TIME(17,0,0)),"A1",IF(AND(AND(WEEKDAY(B166,2)&gt;=2,WEEKDAY(B166,2)&lt;=4),C166&gt;=TIME(17,0,0),C166&lt;TIME(18,0,0)),"A2",IF(AND(AND(WEEKDAY(B166,2)&gt;=2,WEEKDAY(B166,2)&lt;=4),C166&gt;=TIME(18,0,0),C166&lt;TIME(19,0,0)),"A3",IF(AND(AND(WEEKDAY(B166,2)&gt;=2,WEEKDAY(B166,2)&lt;=4),C166&gt;=TIME(22,0,0),C166&lt;TIME(22,45,0)),"B","Other")))))))</f>
        <v/>
      </c>
      <c r="F166" s="11" t="n"/>
      <c r="G166" s="11" t="n"/>
      <c r="H166" s="11" t="n"/>
      <c r="I166" s="11" t="n"/>
      <c r="J166" s="12" t="n"/>
      <c r="K166" s="12" t="n"/>
      <c r="L166" s="12" t="n"/>
      <c r="M166" s="12" t="n"/>
      <c r="N166" s="11" t="n"/>
      <c r="O166" s="11" t="n"/>
      <c r="P166" s="13">
        <f>IF(N166="","",IF(N166="SL",-1,K166/J166))</f>
        <v/>
      </c>
      <c r="Q166" s="13">
        <f>IF(N166="","",IF(OR(N166="SL",N166="TP0 only"),-1,L166/J166))</f>
        <v/>
      </c>
      <c r="R166" s="13">
        <f>IF(N166="","",IF(N166="TP2",M166/J166,-1))</f>
        <v/>
      </c>
      <c r="S166" s="13">
        <f>IF(N166="","",IF(N166="SL",-1,IF(N166="TP0 only",0.5*K166/J166,0.5*(K166+L166)/J166)))</f>
        <v/>
      </c>
      <c r="T166" s="13">
        <f>IF(N166="","",IF(N166="SL",-1,IF(N166="TP0 only",0.5*K166/J166-0.5,0.5*(K166+L166)/J166)))</f>
        <v/>
      </c>
      <c r="U166" s="14">
        <f>IF(P166="","",P166*Config!$B$6)</f>
        <v/>
      </c>
      <c r="V166" s="14">
        <f>IF(Q166="","",Q166*Config!$B$6)</f>
        <v/>
      </c>
      <c r="W166" s="14">
        <f>IF(R166="","",R166*Config!$B$6)</f>
        <v/>
      </c>
      <c r="X166" s="14">
        <f>IF(S166="","",S166*Config!$B$6)</f>
        <v/>
      </c>
      <c r="Y166" s="14">
        <f>IF(T166="","",T166*Config!$B$6)</f>
        <v/>
      </c>
      <c r="Z166" s="14">
        <f>IF(U166="","",Config!$B$4 + SUM($U$2:U166))</f>
        <v/>
      </c>
      <c r="AA166" s="14">
        <f>IF(V166="","",Config!$B$4 + SUM($V$2:V166))</f>
        <v/>
      </c>
      <c r="AB166" s="14">
        <f>IF(W166="","",Config!$B$4 + SUM($W$2:W166))</f>
        <v/>
      </c>
      <c r="AC166" s="14">
        <f>IF(X166="","",Config!$B$4 + SUM($X$2:X166))</f>
        <v/>
      </c>
      <c r="AD166" s="14">
        <f>IF(Y166="","",Config!$B$4 + SUM($Y$2:Y166))</f>
        <v/>
      </c>
      <c r="AE166" s="15">
        <f>IF(P166="","",IF(P166&gt;0,1,0))</f>
        <v/>
      </c>
      <c r="AF166" s="15">
        <f>IF(Q166="","",IF(Q166&gt;0,1,0))</f>
        <v/>
      </c>
      <c r="AG166" s="15">
        <f>IF(R166="","",IF(R166&gt;0,1,0))</f>
        <v/>
      </c>
      <c r="AH166" s="15">
        <f>IF(S166="","",IF(S166&gt;0,1,0))</f>
        <v/>
      </c>
      <c r="AI166" s="15">
        <f>IF(T166="","",IF(T166&gt;0,1,0))</f>
        <v/>
      </c>
      <c r="AJ166" s="16">
        <f>IF(Z166="","",IF(AJ165="",Z166,MAX(AJ165,Z166)))</f>
        <v/>
      </c>
      <c r="AK166" s="16">
        <f>IF(AA166="","",IF(AK165="",AA166,MAX(AK165,AA166)))</f>
        <v/>
      </c>
      <c r="AL166" s="16">
        <f>IF(AB166="","",IF(AL165="",AB166,MAX(AL165,AB166)))</f>
        <v/>
      </c>
      <c r="AM166" s="16">
        <f>IF(AC166="","",IF(AM165="",AC166,MAX(AM165,AC166)))</f>
        <v/>
      </c>
      <c r="AN166" s="16">
        <f>IF(AD166="","",IF(AN165="",AD166,MAX(AN165,AD166)))</f>
        <v/>
      </c>
      <c r="AO166" s="16">
        <f>IF(Z166="","",AJ166-Z166)</f>
        <v/>
      </c>
      <c r="AP166" s="16">
        <f>IF(AA166="","",AK166-AA166)</f>
        <v/>
      </c>
      <c r="AQ166" s="16">
        <f>IF(AB166="","",AL166-AB166)</f>
        <v/>
      </c>
      <c r="AR166" s="16">
        <f>IF(AC166="","",AM166-AC166)</f>
        <v/>
      </c>
      <c r="AS166" s="16">
        <f>IF(AD166="","",AN166-AD166)</f>
        <v/>
      </c>
    </row>
    <row r="167">
      <c r="A167">
        <f>ROW()-1</f>
        <v/>
      </c>
      <c r="B167" s="8" t="n"/>
      <c r="C167" s="11" t="n"/>
      <c r="D167" s="10">
        <f>IF(B167="","",CHOOSE(WEEKDAY(B167,2),"Lu","Ma","Mi","Jo","Vi","Sa","Du"))</f>
        <v/>
      </c>
      <c r="E167" s="10">
        <f>IF(OR(B167="",C167=""),"",IF(OR(WEEKDAY(B167,2)=1,WEEKDAY(B167,2)=5),"D",IF(AND(C167&gt;=TIME(15,30,0),C167&lt;TIME(16,30,0)),"C",IF(AND(AND(WEEKDAY(B167,2)&gt;=2,WEEKDAY(B167,2)&lt;=4),C167&gt;=TIME(16,35,0),C167&lt;TIME(17,0,0)),"A1",IF(AND(AND(WEEKDAY(B167,2)&gt;=2,WEEKDAY(B167,2)&lt;=4),C167&gt;=TIME(17,0,0),C167&lt;TIME(18,0,0)),"A2",IF(AND(AND(WEEKDAY(B167,2)&gt;=2,WEEKDAY(B167,2)&lt;=4),C167&gt;=TIME(18,0,0),C167&lt;TIME(19,0,0)),"A3",IF(AND(AND(WEEKDAY(B167,2)&gt;=2,WEEKDAY(B167,2)&lt;=4),C167&gt;=TIME(22,0,0),C167&lt;TIME(22,45,0)),"B","Other")))))))</f>
        <v/>
      </c>
      <c r="F167" s="11" t="n"/>
      <c r="G167" s="11" t="n"/>
      <c r="H167" s="11" t="n"/>
      <c r="I167" s="11" t="n"/>
      <c r="J167" s="12" t="n"/>
      <c r="K167" s="12" t="n"/>
      <c r="L167" s="12" t="n"/>
      <c r="M167" s="12" t="n"/>
      <c r="N167" s="11" t="n"/>
      <c r="O167" s="11" t="n"/>
      <c r="P167" s="13">
        <f>IF(N167="","",IF(N167="SL",-1,K167/J167))</f>
        <v/>
      </c>
      <c r="Q167" s="13">
        <f>IF(N167="","",IF(OR(N167="SL",N167="TP0 only"),-1,L167/J167))</f>
        <v/>
      </c>
      <c r="R167" s="13">
        <f>IF(N167="","",IF(N167="TP2",M167/J167,-1))</f>
        <v/>
      </c>
      <c r="S167" s="13">
        <f>IF(N167="","",IF(N167="SL",-1,IF(N167="TP0 only",0.5*K167/J167,0.5*(K167+L167)/J167)))</f>
        <v/>
      </c>
      <c r="T167" s="13">
        <f>IF(N167="","",IF(N167="SL",-1,IF(N167="TP0 only",0.5*K167/J167-0.5,0.5*(K167+L167)/J167)))</f>
        <v/>
      </c>
      <c r="U167" s="14">
        <f>IF(P167="","",P167*Config!$B$6)</f>
        <v/>
      </c>
      <c r="V167" s="14">
        <f>IF(Q167="","",Q167*Config!$B$6)</f>
        <v/>
      </c>
      <c r="W167" s="14">
        <f>IF(R167="","",R167*Config!$B$6)</f>
        <v/>
      </c>
      <c r="X167" s="14">
        <f>IF(S167="","",S167*Config!$B$6)</f>
        <v/>
      </c>
      <c r="Y167" s="14">
        <f>IF(T167="","",T167*Config!$B$6)</f>
        <v/>
      </c>
      <c r="Z167" s="14">
        <f>IF(U167="","",Config!$B$4 + SUM($U$2:U167))</f>
        <v/>
      </c>
      <c r="AA167" s="14">
        <f>IF(V167="","",Config!$B$4 + SUM($V$2:V167))</f>
        <v/>
      </c>
      <c r="AB167" s="14">
        <f>IF(W167="","",Config!$B$4 + SUM($W$2:W167))</f>
        <v/>
      </c>
      <c r="AC167" s="14">
        <f>IF(X167="","",Config!$B$4 + SUM($X$2:X167))</f>
        <v/>
      </c>
      <c r="AD167" s="14">
        <f>IF(Y167="","",Config!$B$4 + SUM($Y$2:Y167))</f>
        <v/>
      </c>
      <c r="AE167" s="15">
        <f>IF(P167="","",IF(P167&gt;0,1,0))</f>
        <v/>
      </c>
      <c r="AF167" s="15">
        <f>IF(Q167="","",IF(Q167&gt;0,1,0))</f>
        <v/>
      </c>
      <c r="AG167" s="15">
        <f>IF(R167="","",IF(R167&gt;0,1,0))</f>
        <v/>
      </c>
      <c r="AH167" s="15">
        <f>IF(S167="","",IF(S167&gt;0,1,0))</f>
        <v/>
      </c>
      <c r="AI167" s="15">
        <f>IF(T167="","",IF(T167&gt;0,1,0))</f>
        <v/>
      </c>
      <c r="AJ167" s="16">
        <f>IF(Z167="","",IF(AJ166="",Z167,MAX(AJ166,Z167)))</f>
        <v/>
      </c>
      <c r="AK167" s="16">
        <f>IF(AA167="","",IF(AK166="",AA167,MAX(AK166,AA167)))</f>
        <v/>
      </c>
      <c r="AL167" s="16">
        <f>IF(AB167="","",IF(AL166="",AB167,MAX(AL166,AB167)))</f>
        <v/>
      </c>
      <c r="AM167" s="16">
        <f>IF(AC167="","",IF(AM166="",AC167,MAX(AM166,AC167)))</f>
        <v/>
      </c>
      <c r="AN167" s="16">
        <f>IF(AD167="","",IF(AN166="",AD167,MAX(AN166,AD167)))</f>
        <v/>
      </c>
      <c r="AO167" s="16">
        <f>IF(Z167="","",AJ167-Z167)</f>
        <v/>
      </c>
      <c r="AP167" s="16">
        <f>IF(AA167="","",AK167-AA167)</f>
        <v/>
      </c>
      <c r="AQ167" s="16">
        <f>IF(AB167="","",AL167-AB167)</f>
        <v/>
      </c>
      <c r="AR167" s="16">
        <f>IF(AC167="","",AM167-AC167)</f>
        <v/>
      </c>
      <c r="AS167" s="16">
        <f>IF(AD167="","",AN167-AD167)</f>
        <v/>
      </c>
    </row>
    <row r="168">
      <c r="A168">
        <f>ROW()-1</f>
        <v/>
      </c>
      <c r="B168" s="8" t="n"/>
      <c r="C168" s="11" t="n"/>
      <c r="D168" s="10">
        <f>IF(B168="","",CHOOSE(WEEKDAY(B168,2),"Lu","Ma","Mi","Jo","Vi","Sa","Du"))</f>
        <v/>
      </c>
      <c r="E168" s="10">
        <f>IF(OR(B168="",C168=""),"",IF(OR(WEEKDAY(B168,2)=1,WEEKDAY(B168,2)=5),"D",IF(AND(C168&gt;=TIME(15,30,0),C168&lt;TIME(16,30,0)),"C",IF(AND(AND(WEEKDAY(B168,2)&gt;=2,WEEKDAY(B168,2)&lt;=4),C168&gt;=TIME(16,35,0),C168&lt;TIME(17,0,0)),"A1",IF(AND(AND(WEEKDAY(B168,2)&gt;=2,WEEKDAY(B168,2)&lt;=4),C168&gt;=TIME(17,0,0),C168&lt;TIME(18,0,0)),"A2",IF(AND(AND(WEEKDAY(B168,2)&gt;=2,WEEKDAY(B168,2)&lt;=4),C168&gt;=TIME(18,0,0),C168&lt;TIME(19,0,0)),"A3",IF(AND(AND(WEEKDAY(B168,2)&gt;=2,WEEKDAY(B168,2)&lt;=4),C168&gt;=TIME(22,0,0),C168&lt;TIME(22,45,0)),"B","Other")))))))</f>
        <v/>
      </c>
      <c r="F168" s="11" t="n"/>
      <c r="G168" s="11" t="n"/>
      <c r="H168" s="11" t="n"/>
      <c r="I168" s="11" t="n"/>
      <c r="J168" s="12" t="n"/>
      <c r="K168" s="12" t="n"/>
      <c r="L168" s="12" t="n"/>
      <c r="M168" s="12" t="n"/>
      <c r="N168" s="11" t="n"/>
      <c r="O168" s="11" t="n"/>
      <c r="P168" s="13">
        <f>IF(N168="","",IF(N168="SL",-1,K168/J168))</f>
        <v/>
      </c>
      <c r="Q168" s="13">
        <f>IF(N168="","",IF(OR(N168="SL",N168="TP0 only"),-1,L168/J168))</f>
        <v/>
      </c>
      <c r="R168" s="13">
        <f>IF(N168="","",IF(N168="TP2",M168/J168,-1))</f>
        <v/>
      </c>
      <c r="S168" s="13">
        <f>IF(N168="","",IF(N168="SL",-1,IF(N168="TP0 only",0.5*K168/J168,0.5*(K168+L168)/J168)))</f>
        <v/>
      </c>
      <c r="T168" s="13">
        <f>IF(N168="","",IF(N168="SL",-1,IF(N168="TP0 only",0.5*K168/J168-0.5,0.5*(K168+L168)/J168)))</f>
        <v/>
      </c>
      <c r="U168" s="14">
        <f>IF(P168="","",P168*Config!$B$6)</f>
        <v/>
      </c>
      <c r="V168" s="14">
        <f>IF(Q168="","",Q168*Config!$B$6)</f>
        <v/>
      </c>
      <c r="W168" s="14">
        <f>IF(R168="","",R168*Config!$B$6)</f>
        <v/>
      </c>
      <c r="X168" s="14">
        <f>IF(S168="","",S168*Config!$B$6)</f>
        <v/>
      </c>
      <c r="Y168" s="14">
        <f>IF(T168="","",T168*Config!$B$6)</f>
        <v/>
      </c>
      <c r="Z168" s="14">
        <f>IF(U168="","",Config!$B$4 + SUM($U$2:U168))</f>
        <v/>
      </c>
      <c r="AA168" s="14">
        <f>IF(V168="","",Config!$B$4 + SUM($V$2:V168))</f>
        <v/>
      </c>
      <c r="AB168" s="14">
        <f>IF(W168="","",Config!$B$4 + SUM($W$2:W168))</f>
        <v/>
      </c>
      <c r="AC168" s="14">
        <f>IF(X168="","",Config!$B$4 + SUM($X$2:X168))</f>
        <v/>
      </c>
      <c r="AD168" s="14">
        <f>IF(Y168="","",Config!$B$4 + SUM($Y$2:Y168))</f>
        <v/>
      </c>
      <c r="AE168" s="15">
        <f>IF(P168="","",IF(P168&gt;0,1,0))</f>
        <v/>
      </c>
      <c r="AF168" s="15">
        <f>IF(Q168="","",IF(Q168&gt;0,1,0))</f>
        <v/>
      </c>
      <c r="AG168" s="15">
        <f>IF(R168="","",IF(R168&gt;0,1,0))</f>
        <v/>
      </c>
      <c r="AH168" s="15">
        <f>IF(S168="","",IF(S168&gt;0,1,0))</f>
        <v/>
      </c>
      <c r="AI168" s="15">
        <f>IF(T168="","",IF(T168&gt;0,1,0))</f>
        <v/>
      </c>
      <c r="AJ168" s="16">
        <f>IF(Z168="","",IF(AJ167="",Z168,MAX(AJ167,Z168)))</f>
        <v/>
      </c>
      <c r="AK168" s="16">
        <f>IF(AA168="","",IF(AK167="",AA168,MAX(AK167,AA168)))</f>
        <v/>
      </c>
      <c r="AL168" s="16">
        <f>IF(AB168="","",IF(AL167="",AB168,MAX(AL167,AB168)))</f>
        <v/>
      </c>
      <c r="AM168" s="16">
        <f>IF(AC168="","",IF(AM167="",AC168,MAX(AM167,AC168)))</f>
        <v/>
      </c>
      <c r="AN168" s="16">
        <f>IF(AD168="","",IF(AN167="",AD168,MAX(AN167,AD168)))</f>
        <v/>
      </c>
      <c r="AO168" s="16">
        <f>IF(Z168="","",AJ168-Z168)</f>
        <v/>
      </c>
      <c r="AP168" s="16">
        <f>IF(AA168="","",AK168-AA168)</f>
        <v/>
      </c>
      <c r="AQ168" s="16">
        <f>IF(AB168="","",AL168-AB168)</f>
        <v/>
      </c>
      <c r="AR168" s="16">
        <f>IF(AC168="","",AM168-AC168)</f>
        <v/>
      </c>
      <c r="AS168" s="16">
        <f>IF(AD168="","",AN168-AD168)</f>
        <v/>
      </c>
    </row>
    <row r="169">
      <c r="A169">
        <f>ROW()-1</f>
        <v/>
      </c>
      <c r="B169" s="8" t="n"/>
      <c r="C169" s="11" t="n"/>
      <c r="D169" s="10">
        <f>IF(B169="","",CHOOSE(WEEKDAY(B169,2),"Lu","Ma","Mi","Jo","Vi","Sa","Du"))</f>
        <v/>
      </c>
      <c r="E169" s="10">
        <f>IF(OR(B169="",C169=""),"",IF(OR(WEEKDAY(B169,2)=1,WEEKDAY(B169,2)=5),"D",IF(AND(C169&gt;=TIME(15,30,0),C169&lt;TIME(16,30,0)),"C",IF(AND(AND(WEEKDAY(B169,2)&gt;=2,WEEKDAY(B169,2)&lt;=4),C169&gt;=TIME(16,35,0),C169&lt;TIME(17,0,0)),"A1",IF(AND(AND(WEEKDAY(B169,2)&gt;=2,WEEKDAY(B169,2)&lt;=4),C169&gt;=TIME(17,0,0),C169&lt;TIME(18,0,0)),"A2",IF(AND(AND(WEEKDAY(B169,2)&gt;=2,WEEKDAY(B169,2)&lt;=4),C169&gt;=TIME(18,0,0),C169&lt;TIME(19,0,0)),"A3",IF(AND(AND(WEEKDAY(B169,2)&gt;=2,WEEKDAY(B169,2)&lt;=4),C169&gt;=TIME(22,0,0),C169&lt;TIME(22,45,0)),"B","Other")))))))</f>
        <v/>
      </c>
      <c r="F169" s="11" t="n"/>
      <c r="G169" s="11" t="n"/>
      <c r="H169" s="11" t="n"/>
      <c r="I169" s="11" t="n"/>
      <c r="J169" s="12" t="n"/>
      <c r="K169" s="12" t="n"/>
      <c r="L169" s="12" t="n"/>
      <c r="M169" s="12" t="n"/>
      <c r="N169" s="11" t="n"/>
      <c r="O169" s="11" t="n"/>
      <c r="P169" s="13">
        <f>IF(N169="","",IF(N169="SL",-1,K169/J169))</f>
        <v/>
      </c>
      <c r="Q169" s="13">
        <f>IF(N169="","",IF(OR(N169="SL",N169="TP0 only"),-1,L169/J169))</f>
        <v/>
      </c>
      <c r="R169" s="13">
        <f>IF(N169="","",IF(N169="TP2",M169/J169,-1))</f>
        <v/>
      </c>
      <c r="S169" s="13">
        <f>IF(N169="","",IF(N169="SL",-1,IF(N169="TP0 only",0.5*K169/J169,0.5*(K169+L169)/J169)))</f>
        <v/>
      </c>
      <c r="T169" s="13">
        <f>IF(N169="","",IF(N169="SL",-1,IF(N169="TP0 only",0.5*K169/J169-0.5,0.5*(K169+L169)/J169)))</f>
        <v/>
      </c>
      <c r="U169" s="14">
        <f>IF(P169="","",P169*Config!$B$6)</f>
        <v/>
      </c>
      <c r="V169" s="14">
        <f>IF(Q169="","",Q169*Config!$B$6)</f>
        <v/>
      </c>
      <c r="W169" s="14">
        <f>IF(R169="","",R169*Config!$B$6)</f>
        <v/>
      </c>
      <c r="X169" s="14">
        <f>IF(S169="","",S169*Config!$B$6)</f>
        <v/>
      </c>
      <c r="Y169" s="14">
        <f>IF(T169="","",T169*Config!$B$6)</f>
        <v/>
      </c>
      <c r="Z169" s="14">
        <f>IF(U169="","",Config!$B$4 + SUM($U$2:U169))</f>
        <v/>
      </c>
      <c r="AA169" s="14">
        <f>IF(V169="","",Config!$B$4 + SUM($V$2:V169))</f>
        <v/>
      </c>
      <c r="AB169" s="14">
        <f>IF(W169="","",Config!$B$4 + SUM($W$2:W169))</f>
        <v/>
      </c>
      <c r="AC169" s="14">
        <f>IF(X169="","",Config!$B$4 + SUM($X$2:X169))</f>
        <v/>
      </c>
      <c r="AD169" s="14">
        <f>IF(Y169="","",Config!$B$4 + SUM($Y$2:Y169))</f>
        <v/>
      </c>
      <c r="AE169" s="15">
        <f>IF(P169="","",IF(P169&gt;0,1,0))</f>
        <v/>
      </c>
      <c r="AF169" s="15">
        <f>IF(Q169="","",IF(Q169&gt;0,1,0))</f>
        <v/>
      </c>
      <c r="AG169" s="15">
        <f>IF(R169="","",IF(R169&gt;0,1,0))</f>
        <v/>
      </c>
      <c r="AH169" s="15">
        <f>IF(S169="","",IF(S169&gt;0,1,0))</f>
        <v/>
      </c>
      <c r="AI169" s="15">
        <f>IF(T169="","",IF(T169&gt;0,1,0))</f>
        <v/>
      </c>
      <c r="AJ169" s="16">
        <f>IF(Z169="","",IF(AJ168="",Z169,MAX(AJ168,Z169)))</f>
        <v/>
      </c>
      <c r="AK169" s="16">
        <f>IF(AA169="","",IF(AK168="",AA169,MAX(AK168,AA169)))</f>
        <v/>
      </c>
      <c r="AL169" s="16">
        <f>IF(AB169="","",IF(AL168="",AB169,MAX(AL168,AB169)))</f>
        <v/>
      </c>
      <c r="AM169" s="16">
        <f>IF(AC169="","",IF(AM168="",AC169,MAX(AM168,AC169)))</f>
        <v/>
      </c>
      <c r="AN169" s="16">
        <f>IF(AD169="","",IF(AN168="",AD169,MAX(AN168,AD169)))</f>
        <v/>
      </c>
      <c r="AO169" s="16">
        <f>IF(Z169="","",AJ169-Z169)</f>
        <v/>
      </c>
      <c r="AP169" s="16">
        <f>IF(AA169="","",AK169-AA169)</f>
        <v/>
      </c>
      <c r="AQ169" s="16">
        <f>IF(AB169="","",AL169-AB169)</f>
        <v/>
      </c>
      <c r="AR169" s="16">
        <f>IF(AC169="","",AM169-AC169)</f>
        <v/>
      </c>
      <c r="AS169" s="16">
        <f>IF(AD169="","",AN169-AD169)</f>
        <v/>
      </c>
    </row>
    <row r="170">
      <c r="A170">
        <f>ROW()-1</f>
        <v/>
      </c>
      <c r="B170" s="8" t="n"/>
      <c r="C170" s="11" t="n"/>
      <c r="D170" s="10">
        <f>IF(B170="","",CHOOSE(WEEKDAY(B170,2),"Lu","Ma","Mi","Jo","Vi","Sa","Du"))</f>
        <v/>
      </c>
      <c r="E170" s="10">
        <f>IF(OR(B170="",C170=""),"",IF(OR(WEEKDAY(B170,2)=1,WEEKDAY(B170,2)=5),"D",IF(AND(C170&gt;=TIME(15,30,0),C170&lt;TIME(16,30,0)),"C",IF(AND(AND(WEEKDAY(B170,2)&gt;=2,WEEKDAY(B170,2)&lt;=4),C170&gt;=TIME(16,35,0),C170&lt;TIME(17,0,0)),"A1",IF(AND(AND(WEEKDAY(B170,2)&gt;=2,WEEKDAY(B170,2)&lt;=4),C170&gt;=TIME(17,0,0),C170&lt;TIME(18,0,0)),"A2",IF(AND(AND(WEEKDAY(B170,2)&gt;=2,WEEKDAY(B170,2)&lt;=4),C170&gt;=TIME(18,0,0),C170&lt;TIME(19,0,0)),"A3",IF(AND(AND(WEEKDAY(B170,2)&gt;=2,WEEKDAY(B170,2)&lt;=4),C170&gt;=TIME(22,0,0),C170&lt;TIME(22,45,0)),"B","Other")))))))</f>
        <v/>
      </c>
      <c r="F170" s="11" t="n"/>
      <c r="G170" s="11" t="n"/>
      <c r="H170" s="11" t="n"/>
      <c r="I170" s="11" t="n"/>
      <c r="J170" s="12" t="n"/>
      <c r="K170" s="12" t="n"/>
      <c r="L170" s="12" t="n"/>
      <c r="M170" s="12" t="n"/>
      <c r="N170" s="11" t="n"/>
      <c r="O170" s="11" t="n"/>
      <c r="P170" s="13">
        <f>IF(N170="","",IF(N170="SL",-1,K170/J170))</f>
        <v/>
      </c>
      <c r="Q170" s="13">
        <f>IF(N170="","",IF(OR(N170="SL",N170="TP0 only"),-1,L170/J170))</f>
        <v/>
      </c>
      <c r="R170" s="13">
        <f>IF(N170="","",IF(N170="TP2",M170/J170,-1))</f>
        <v/>
      </c>
      <c r="S170" s="13">
        <f>IF(N170="","",IF(N170="SL",-1,IF(N170="TP0 only",0.5*K170/J170,0.5*(K170+L170)/J170)))</f>
        <v/>
      </c>
      <c r="T170" s="13">
        <f>IF(N170="","",IF(N170="SL",-1,IF(N170="TP0 only",0.5*K170/J170-0.5,0.5*(K170+L170)/J170)))</f>
        <v/>
      </c>
      <c r="U170" s="14">
        <f>IF(P170="","",P170*Config!$B$6)</f>
        <v/>
      </c>
      <c r="V170" s="14">
        <f>IF(Q170="","",Q170*Config!$B$6)</f>
        <v/>
      </c>
      <c r="W170" s="14">
        <f>IF(R170="","",R170*Config!$B$6)</f>
        <v/>
      </c>
      <c r="X170" s="14">
        <f>IF(S170="","",S170*Config!$B$6)</f>
        <v/>
      </c>
      <c r="Y170" s="14">
        <f>IF(T170="","",T170*Config!$B$6)</f>
        <v/>
      </c>
      <c r="Z170" s="14">
        <f>IF(U170="","",Config!$B$4 + SUM($U$2:U170))</f>
        <v/>
      </c>
      <c r="AA170" s="14">
        <f>IF(V170="","",Config!$B$4 + SUM($V$2:V170))</f>
        <v/>
      </c>
      <c r="AB170" s="14">
        <f>IF(W170="","",Config!$B$4 + SUM($W$2:W170))</f>
        <v/>
      </c>
      <c r="AC170" s="14">
        <f>IF(X170="","",Config!$B$4 + SUM($X$2:X170))</f>
        <v/>
      </c>
      <c r="AD170" s="14">
        <f>IF(Y170="","",Config!$B$4 + SUM($Y$2:Y170))</f>
        <v/>
      </c>
      <c r="AE170" s="15">
        <f>IF(P170="","",IF(P170&gt;0,1,0))</f>
        <v/>
      </c>
      <c r="AF170" s="15">
        <f>IF(Q170="","",IF(Q170&gt;0,1,0))</f>
        <v/>
      </c>
      <c r="AG170" s="15">
        <f>IF(R170="","",IF(R170&gt;0,1,0))</f>
        <v/>
      </c>
      <c r="AH170" s="15">
        <f>IF(S170="","",IF(S170&gt;0,1,0))</f>
        <v/>
      </c>
      <c r="AI170" s="15">
        <f>IF(T170="","",IF(T170&gt;0,1,0))</f>
        <v/>
      </c>
      <c r="AJ170" s="16">
        <f>IF(Z170="","",IF(AJ169="",Z170,MAX(AJ169,Z170)))</f>
        <v/>
      </c>
      <c r="AK170" s="16">
        <f>IF(AA170="","",IF(AK169="",AA170,MAX(AK169,AA170)))</f>
        <v/>
      </c>
      <c r="AL170" s="16">
        <f>IF(AB170="","",IF(AL169="",AB170,MAX(AL169,AB170)))</f>
        <v/>
      </c>
      <c r="AM170" s="16">
        <f>IF(AC170="","",IF(AM169="",AC170,MAX(AM169,AC170)))</f>
        <v/>
      </c>
      <c r="AN170" s="16">
        <f>IF(AD170="","",IF(AN169="",AD170,MAX(AN169,AD170)))</f>
        <v/>
      </c>
      <c r="AO170" s="16">
        <f>IF(Z170="","",AJ170-Z170)</f>
        <v/>
      </c>
      <c r="AP170" s="16">
        <f>IF(AA170="","",AK170-AA170)</f>
        <v/>
      </c>
      <c r="AQ170" s="16">
        <f>IF(AB170="","",AL170-AB170)</f>
        <v/>
      </c>
      <c r="AR170" s="16">
        <f>IF(AC170="","",AM170-AC170)</f>
        <v/>
      </c>
      <c r="AS170" s="16">
        <f>IF(AD170="","",AN170-AD170)</f>
        <v/>
      </c>
    </row>
    <row r="171">
      <c r="A171">
        <f>ROW()-1</f>
        <v/>
      </c>
      <c r="B171" s="8" t="n"/>
      <c r="C171" s="11" t="n"/>
      <c r="D171" s="10">
        <f>IF(B171="","",CHOOSE(WEEKDAY(B171,2),"Lu","Ma","Mi","Jo","Vi","Sa","Du"))</f>
        <v/>
      </c>
      <c r="E171" s="10">
        <f>IF(OR(B171="",C171=""),"",IF(OR(WEEKDAY(B171,2)=1,WEEKDAY(B171,2)=5),"D",IF(AND(C171&gt;=TIME(15,30,0),C171&lt;TIME(16,30,0)),"C",IF(AND(AND(WEEKDAY(B171,2)&gt;=2,WEEKDAY(B171,2)&lt;=4),C171&gt;=TIME(16,35,0),C171&lt;TIME(17,0,0)),"A1",IF(AND(AND(WEEKDAY(B171,2)&gt;=2,WEEKDAY(B171,2)&lt;=4),C171&gt;=TIME(17,0,0),C171&lt;TIME(18,0,0)),"A2",IF(AND(AND(WEEKDAY(B171,2)&gt;=2,WEEKDAY(B171,2)&lt;=4),C171&gt;=TIME(18,0,0),C171&lt;TIME(19,0,0)),"A3",IF(AND(AND(WEEKDAY(B171,2)&gt;=2,WEEKDAY(B171,2)&lt;=4),C171&gt;=TIME(22,0,0),C171&lt;TIME(22,45,0)),"B","Other")))))))</f>
        <v/>
      </c>
      <c r="F171" s="11" t="n"/>
      <c r="G171" s="11" t="n"/>
      <c r="H171" s="11" t="n"/>
      <c r="I171" s="11" t="n"/>
      <c r="J171" s="12" t="n"/>
      <c r="K171" s="12" t="n"/>
      <c r="L171" s="12" t="n"/>
      <c r="M171" s="12" t="n"/>
      <c r="N171" s="11" t="n"/>
      <c r="O171" s="11" t="n"/>
      <c r="P171" s="13">
        <f>IF(N171="","",IF(N171="SL",-1,K171/J171))</f>
        <v/>
      </c>
      <c r="Q171" s="13">
        <f>IF(N171="","",IF(OR(N171="SL",N171="TP0 only"),-1,L171/J171))</f>
        <v/>
      </c>
      <c r="R171" s="13">
        <f>IF(N171="","",IF(N171="TP2",M171/J171,-1))</f>
        <v/>
      </c>
      <c r="S171" s="13">
        <f>IF(N171="","",IF(N171="SL",-1,IF(N171="TP0 only",0.5*K171/J171,0.5*(K171+L171)/J171)))</f>
        <v/>
      </c>
      <c r="T171" s="13">
        <f>IF(N171="","",IF(N171="SL",-1,IF(N171="TP0 only",0.5*K171/J171-0.5,0.5*(K171+L171)/J171)))</f>
        <v/>
      </c>
      <c r="U171" s="14">
        <f>IF(P171="","",P171*Config!$B$6)</f>
        <v/>
      </c>
      <c r="V171" s="14">
        <f>IF(Q171="","",Q171*Config!$B$6)</f>
        <v/>
      </c>
      <c r="W171" s="14">
        <f>IF(R171="","",R171*Config!$B$6)</f>
        <v/>
      </c>
      <c r="X171" s="14">
        <f>IF(S171="","",S171*Config!$B$6)</f>
        <v/>
      </c>
      <c r="Y171" s="14">
        <f>IF(T171="","",T171*Config!$B$6)</f>
        <v/>
      </c>
      <c r="Z171" s="14">
        <f>IF(U171="","",Config!$B$4 + SUM($U$2:U171))</f>
        <v/>
      </c>
      <c r="AA171" s="14">
        <f>IF(V171="","",Config!$B$4 + SUM($V$2:V171))</f>
        <v/>
      </c>
      <c r="AB171" s="14">
        <f>IF(W171="","",Config!$B$4 + SUM($W$2:W171))</f>
        <v/>
      </c>
      <c r="AC171" s="14">
        <f>IF(X171="","",Config!$B$4 + SUM($X$2:X171))</f>
        <v/>
      </c>
      <c r="AD171" s="14">
        <f>IF(Y171="","",Config!$B$4 + SUM($Y$2:Y171))</f>
        <v/>
      </c>
      <c r="AE171" s="15">
        <f>IF(P171="","",IF(P171&gt;0,1,0))</f>
        <v/>
      </c>
      <c r="AF171" s="15">
        <f>IF(Q171="","",IF(Q171&gt;0,1,0))</f>
        <v/>
      </c>
      <c r="AG171" s="15">
        <f>IF(R171="","",IF(R171&gt;0,1,0))</f>
        <v/>
      </c>
      <c r="AH171" s="15">
        <f>IF(S171="","",IF(S171&gt;0,1,0))</f>
        <v/>
      </c>
      <c r="AI171" s="15">
        <f>IF(T171="","",IF(T171&gt;0,1,0))</f>
        <v/>
      </c>
      <c r="AJ171" s="16">
        <f>IF(Z171="","",IF(AJ170="",Z171,MAX(AJ170,Z171)))</f>
        <v/>
      </c>
      <c r="AK171" s="16">
        <f>IF(AA171="","",IF(AK170="",AA171,MAX(AK170,AA171)))</f>
        <v/>
      </c>
      <c r="AL171" s="16">
        <f>IF(AB171="","",IF(AL170="",AB171,MAX(AL170,AB171)))</f>
        <v/>
      </c>
      <c r="AM171" s="16">
        <f>IF(AC171="","",IF(AM170="",AC171,MAX(AM170,AC171)))</f>
        <v/>
      </c>
      <c r="AN171" s="16">
        <f>IF(AD171="","",IF(AN170="",AD171,MAX(AN170,AD171)))</f>
        <v/>
      </c>
      <c r="AO171" s="16">
        <f>IF(Z171="","",AJ171-Z171)</f>
        <v/>
      </c>
      <c r="AP171" s="16">
        <f>IF(AA171="","",AK171-AA171)</f>
        <v/>
      </c>
      <c r="AQ171" s="16">
        <f>IF(AB171="","",AL171-AB171)</f>
        <v/>
      </c>
      <c r="AR171" s="16">
        <f>IF(AC171="","",AM171-AC171)</f>
        <v/>
      </c>
      <c r="AS171" s="16">
        <f>IF(AD171="","",AN171-AD171)</f>
        <v/>
      </c>
    </row>
    <row r="172">
      <c r="A172">
        <f>ROW()-1</f>
        <v/>
      </c>
      <c r="B172" s="8" t="n"/>
      <c r="C172" s="11" t="n"/>
      <c r="D172" s="10">
        <f>IF(B172="","",CHOOSE(WEEKDAY(B172,2),"Lu","Ma","Mi","Jo","Vi","Sa","Du"))</f>
        <v/>
      </c>
      <c r="E172" s="10">
        <f>IF(OR(B172="",C172=""),"",IF(OR(WEEKDAY(B172,2)=1,WEEKDAY(B172,2)=5),"D",IF(AND(C172&gt;=TIME(15,30,0),C172&lt;TIME(16,30,0)),"C",IF(AND(AND(WEEKDAY(B172,2)&gt;=2,WEEKDAY(B172,2)&lt;=4),C172&gt;=TIME(16,35,0),C172&lt;TIME(17,0,0)),"A1",IF(AND(AND(WEEKDAY(B172,2)&gt;=2,WEEKDAY(B172,2)&lt;=4),C172&gt;=TIME(17,0,0),C172&lt;TIME(18,0,0)),"A2",IF(AND(AND(WEEKDAY(B172,2)&gt;=2,WEEKDAY(B172,2)&lt;=4),C172&gt;=TIME(18,0,0),C172&lt;TIME(19,0,0)),"A3",IF(AND(AND(WEEKDAY(B172,2)&gt;=2,WEEKDAY(B172,2)&lt;=4),C172&gt;=TIME(22,0,0),C172&lt;TIME(22,45,0)),"B","Other")))))))</f>
        <v/>
      </c>
      <c r="F172" s="11" t="n"/>
      <c r="G172" s="11" t="n"/>
      <c r="H172" s="11" t="n"/>
      <c r="I172" s="11" t="n"/>
      <c r="J172" s="12" t="n"/>
      <c r="K172" s="12" t="n"/>
      <c r="L172" s="12" t="n"/>
      <c r="M172" s="12" t="n"/>
      <c r="N172" s="11" t="n"/>
      <c r="O172" s="11" t="n"/>
      <c r="P172" s="13">
        <f>IF(N172="","",IF(N172="SL",-1,K172/J172))</f>
        <v/>
      </c>
      <c r="Q172" s="13">
        <f>IF(N172="","",IF(OR(N172="SL",N172="TP0 only"),-1,L172/J172))</f>
        <v/>
      </c>
      <c r="R172" s="13">
        <f>IF(N172="","",IF(N172="TP2",M172/J172,-1))</f>
        <v/>
      </c>
      <c r="S172" s="13">
        <f>IF(N172="","",IF(N172="SL",-1,IF(N172="TP0 only",0.5*K172/J172,0.5*(K172+L172)/J172)))</f>
        <v/>
      </c>
      <c r="T172" s="13">
        <f>IF(N172="","",IF(N172="SL",-1,IF(N172="TP0 only",0.5*K172/J172-0.5,0.5*(K172+L172)/J172)))</f>
        <v/>
      </c>
      <c r="U172" s="14">
        <f>IF(P172="","",P172*Config!$B$6)</f>
        <v/>
      </c>
      <c r="V172" s="14">
        <f>IF(Q172="","",Q172*Config!$B$6)</f>
        <v/>
      </c>
      <c r="W172" s="14">
        <f>IF(R172="","",R172*Config!$B$6)</f>
        <v/>
      </c>
      <c r="X172" s="14">
        <f>IF(S172="","",S172*Config!$B$6)</f>
        <v/>
      </c>
      <c r="Y172" s="14">
        <f>IF(T172="","",T172*Config!$B$6)</f>
        <v/>
      </c>
      <c r="Z172" s="14">
        <f>IF(U172="","",Config!$B$4 + SUM($U$2:U172))</f>
        <v/>
      </c>
      <c r="AA172" s="14">
        <f>IF(V172="","",Config!$B$4 + SUM($V$2:V172))</f>
        <v/>
      </c>
      <c r="AB172" s="14">
        <f>IF(W172="","",Config!$B$4 + SUM($W$2:W172))</f>
        <v/>
      </c>
      <c r="AC172" s="14">
        <f>IF(X172="","",Config!$B$4 + SUM($X$2:X172))</f>
        <v/>
      </c>
      <c r="AD172" s="14">
        <f>IF(Y172="","",Config!$B$4 + SUM($Y$2:Y172))</f>
        <v/>
      </c>
      <c r="AE172" s="15">
        <f>IF(P172="","",IF(P172&gt;0,1,0))</f>
        <v/>
      </c>
      <c r="AF172" s="15">
        <f>IF(Q172="","",IF(Q172&gt;0,1,0))</f>
        <v/>
      </c>
      <c r="AG172" s="15">
        <f>IF(R172="","",IF(R172&gt;0,1,0))</f>
        <v/>
      </c>
      <c r="AH172" s="15">
        <f>IF(S172="","",IF(S172&gt;0,1,0))</f>
        <v/>
      </c>
      <c r="AI172" s="15">
        <f>IF(T172="","",IF(T172&gt;0,1,0))</f>
        <v/>
      </c>
      <c r="AJ172" s="16">
        <f>IF(Z172="","",IF(AJ171="",Z172,MAX(AJ171,Z172)))</f>
        <v/>
      </c>
      <c r="AK172" s="16">
        <f>IF(AA172="","",IF(AK171="",AA172,MAX(AK171,AA172)))</f>
        <v/>
      </c>
      <c r="AL172" s="16">
        <f>IF(AB172="","",IF(AL171="",AB172,MAX(AL171,AB172)))</f>
        <v/>
      </c>
      <c r="AM172" s="16">
        <f>IF(AC172="","",IF(AM171="",AC172,MAX(AM171,AC172)))</f>
        <v/>
      </c>
      <c r="AN172" s="16">
        <f>IF(AD172="","",IF(AN171="",AD172,MAX(AN171,AD172)))</f>
        <v/>
      </c>
      <c r="AO172" s="16">
        <f>IF(Z172="","",AJ172-Z172)</f>
        <v/>
      </c>
      <c r="AP172" s="16">
        <f>IF(AA172="","",AK172-AA172)</f>
        <v/>
      </c>
      <c r="AQ172" s="16">
        <f>IF(AB172="","",AL172-AB172)</f>
        <v/>
      </c>
      <c r="AR172" s="16">
        <f>IF(AC172="","",AM172-AC172)</f>
        <v/>
      </c>
      <c r="AS172" s="16">
        <f>IF(AD172="","",AN172-AD172)</f>
        <v/>
      </c>
    </row>
    <row r="173">
      <c r="A173">
        <f>ROW()-1</f>
        <v/>
      </c>
      <c r="B173" s="8" t="n"/>
      <c r="C173" s="11" t="n"/>
      <c r="D173" s="10">
        <f>IF(B173="","",CHOOSE(WEEKDAY(B173,2),"Lu","Ma","Mi","Jo","Vi","Sa","Du"))</f>
        <v/>
      </c>
      <c r="E173" s="10">
        <f>IF(OR(B173="",C173=""),"",IF(OR(WEEKDAY(B173,2)=1,WEEKDAY(B173,2)=5),"D",IF(AND(C173&gt;=TIME(15,30,0),C173&lt;TIME(16,30,0)),"C",IF(AND(AND(WEEKDAY(B173,2)&gt;=2,WEEKDAY(B173,2)&lt;=4),C173&gt;=TIME(16,35,0),C173&lt;TIME(17,0,0)),"A1",IF(AND(AND(WEEKDAY(B173,2)&gt;=2,WEEKDAY(B173,2)&lt;=4),C173&gt;=TIME(17,0,0),C173&lt;TIME(18,0,0)),"A2",IF(AND(AND(WEEKDAY(B173,2)&gt;=2,WEEKDAY(B173,2)&lt;=4),C173&gt;=TIME(18,0,0),C173&lt;TIME(19,0,0)),"A3",IF(AND(AND(WEEKDAY(B173,2)&gt;=2,WEEKDAY(B173,2)&lt;=4),C173&gt;=TIME(22,0,0),C173&lt;TIME(22,45,0)),"B","Other")))))))</f>
        <v/>
      </c>
      <c r="F173" s="11" t="n"/>
      <c r="G173" s="11" t="n"/>
      <c r="H173" s="11" t="n"/>
      <c r="I173" s="11" t="n"/>
      <c r="J173" s="12" t="n"/>
      <c r="K173" s="12" t="n"/>
      <c r="L173" s="12" t="n"/>
      <c r="M173" s="12" t="n"/>
      <c r="N173" s="11" t="n"/>
      <c r="O173" s="11" t="n"/>
      <c r="P173" s="13">
        <f>IF(N173="","",IF(N173="SL",-1,K173/J173))</f>
        <v/>
      </c>
      <c r="Q173" s="13">
        <f>IF(N173="","",IF(OR(N173="SL",N173="TP0 only"),-1,L173/J173))</f>
        <v/>
      </c>
      <c r="R173" s="13">
        <f>IF(N173="","",IF(N173="TP2",M173/J173,-1))</f>
        <v/>
      </c>
      <c r="S173" s="13">
        <f>IF(N173="","",IF(N173="SL",-1,IF(N173="TP0 only",0.5*K173/J173,0.5*(K173+L173)/J173)))</f>
        <v/>
      </c>
      <c r="T173" s="13">
        <f>IF(N173="","",IF(N173="SL",-1,IF(N173="TP0 only",0.5*K173/J173-0.5,0.5*(K173+L173)/J173)))</f>
        <v/>
      </c>
      <c r="U173" s="14">
        <f>IF(P173="","",P173*Config!$B$6)</f>
        <v/>
      </c>
      <c r="V173" s="14">
        <f>IF(Q173="","",Q173*Config!$B$6)</f>
        <v/>
      </c>
      <c r="W173" s="14">
        <f>IF(R173="","",R173*Config!$B$6)</f>
        <v/>
      </c>
      <c r="X173" s="14">
        <f>IF(S173="","",S173*Config!$B$6)</f>
        <v/>
      </c>
      <c r="Y173" s="14">
        <f>IF(T173="","",T173*Config!$B$6)</f>
        <v/>
      </c>
      <c r="Z173" s="14">
        <f>IF(U173="","",Config!$B$4 + SUM($U$2:U173))</f>
        <v/>
      </c>
      <c r="AA173" s="14">
        <f>IF(V173="","",Config!$B$4 + SUM($V$2:V173))</f>
        <v/>
      </c>
      <c r="AB173" s="14">
        <f>IF(W173="","",Config!$B$4 + SUM($W$2:W173))</f>
        <v/>
      </c>
      <c r="AC173" s="14">
        <f>IF(X173="","",Config!$B$4 + SUM($X$2:X173))</f>
        <v/>
      </c>
      <c r="AD173" s="14">
        <f>IF(Y173="","",Config!$B$4 + SUM($Y$2:Y173))</f>
        <v/>
      </c>
      <c r="AE173" s="15">
        <f>IF(P173="","",IF(P173&gt;0,1,0))</f>
        <v/>
      </c>
      <c r="AF173" s="15">
        <f>IF(Q173="","",IF(Q173&gt;0,1,0))</f>
        <v/>
      </c>
      <c r="AG173" s="15">
        <f>IF(R173="","",IF(R173&gt;0,1,0))</f>
        <v/>
      </c>
      <c r="AH173" s="15">
        <f>IF(S173="","",IF(S173&gt;0,1,0))</f>
        <v/>
      </c>
      <c r="AI173" s="15">
        <f>IF(T173="","",IF(T173&gt;0,1,0))</f>
        <v/>
      </c>
      <c r="AJ173" s="16">
        <f>IF(Z173="","",IF(AJ172="",Z173,MAX(AJ172,Z173)))</f>
        <v/>
      </c>
      <c r="AK173" s="16">
        <f>IF(AA173="","",IF(AK172="",AA173,MAX(AK172,AA173)))</f>
        <v/>
      </c>
      <c r="AL173" s="16">
        <f>IF(AB173="","",IF(AL172="",AB173,MAX(AL172,AB173)))</f>
        <v/>
      </c>
      <c r="AM173" s="16">
        <f>IF(AC173="","",IF(AM172="",AC173,MAX(AM172,AC173)))</f>
        <v/>
      </c>
      <c r="AN173" s="16">
        <f>IF(AD173="","",IF(AN172="",AD173,MAX(AN172,AD173)))</f>
        <v/>
      </c>
      <c r="AO173" s="16">
        <f>IF(Z173="","",AJ173-Z173)</f>
        <v/>
      </c>
      <c r="AP173" s="16">
        <f>IF(AA173="","",AK173-AA173)</f>
        <v/>
      </c>
      <c r="AQ173" s="16">
        <f>IF(AB173="","",AL173-AB173)</f>
        <v/>
      </c>
      <c r="AR173" s="16">
        <f>IF(AC173="","",AM173-AC173)</f>
        <v/>
      </c>
      <c r="AS173" s="16">
        <f>IF(AD173="","",AN173-AD173)</f>
        <v/>
      </c>
    </row>
    <row r="174">
      <c r="A174">
        <f>ROW()-1</f>
        <v/>
      </c>
      <c r="B174" s="8" t="n"/>
      <c r="C174" s="11" t="n"/>
      <c r="D174" s="10">
        <f>IF(B174="","",CHOOSE(WEEKDAY(B174,2),"Lu","Ma","Mi","Jo","Vi","Sa","Du"))</f>
        <v/>
      </c>
      <c r="E174" s="10">
        <f>IF(OR(B174="",C174=""),"",IF(OR(WEEKDAY(B174,2)=1,WEEKDAY(B174,2)=5),"D",IF(AND(C174&gt;=TIME(15,30,0),C174&lt;TIME(16,30,0)),"C",IF(AND(AND(WEEKDAY(B174,2)&gt;=2,WEEKDAY(B174,2)&lt;=4),C174&gt;=TIME(16,35,0),C174&lt;TIME(17,0,0)),"A1",IF(AND(AND(WEEKDAY(B174,2)&gt;=2,WEEKDAY(B174,2)&lt;=4),C174&gt;=TIME(17,0,0),C174&lt;TIME(18,0,0)),"A2",IF(AND(AND(WEEKDAY(B174,2)&gt;=2,WEEKDAY(B174,2)&lt;=4),C174&gt;=TIME(18,0,0),C174&lt;TIME(19,0,0)),"A3",IF(AND(AND(WEEKDAY(B174,2)&gt;=2,WEEKDAY(B174,2)&lt;=4),C174&gt;=TIME(22,0,0),C174&lt;TIME(22,45,0)),"B","Other")))))))</f>
        <v/>
      </c>
      <c r="F174" s="11" t="n"/>
      <c r="G174" s="11" t="n"/>
      <c r="H174" s="11" t="n"/>
      <c r="I174" s="11" t="n"/>
      <c r="J174" s="12" t="n"/>
      <c r="K174" s="12" t="n"/>
      <c r="L174" s="12" t="n"/>
      <c r="M174" s="12" t="n"/>
      <c r="N174" s="11" t="n"/>
      <c r="O174" s="11" t="n"/>
      <c r="P174" s="13">
        <f>IF(N174="","",IF(N174="SL",-1,K174/J174))</f>
        <v/>
      </c>
      <c r="Q174" s="13">
        <f>IF(N174="","",IF(OR(N174="SL",N174="TP0 only"),-1,L174/J174))</f>
        <v/>
      </c>
      <c r="R174" s="13">
        <f>IF(N174="","",IF(N174="TP2",M174/J174,-1))</f>
        <v/>
      </c>
      <c r="S174" s="13">
        <f>IF(N174="","",IF(N174="SL",-1,IF(N174="TP0 only",0.5*K174/J174,0.5*(K174+L174)/J174)))</f>
        <v/>
      </c>
      <c r="T174" s="13">
        <f>IF(N174="","",IF(N174="SL",-1,IF(N174="TP0 only",0.5*K174/J174-0.5,0.5*(K174+L174)/J174)))</f>
        <v/>
      </c>
      <c r="U174" s="14">
        <f>IF(P174="","",P174*Config!$B$6)</f>
        <v/>
      </c>
      <c r="V174" s="14">
        <f>IF(Q174="","",Q174*Config!$B$6)</f>
        <v/>
      </c>
      <c r="W174" s="14">
        <f>IF(R174="","",R174*Config!$B$6)</f>
        <v/>
      </c>
      <c r="X174" s="14">
        <f>IF(S174="","",S174*Config!$B$6)</f>
        <v/>
      </c>
      <c r="Y174" s="14">
        <f>IF(T174="","",T174*Config!$B$6)</f>
        <v/>
      </c>
      <c r="Z174" s="14">
        <f>IF(U174="","",Config!$B$4 + SUM($U$2:U174))</f>
        <v/>
      </c>
      <c r="AA174" s="14">
        <f>IF(V174="","",Config!$B$4 + SUM($V$2:V174))</f>
        <v/>
      </c>
      <c r="AB174" s="14">
        <f>IF(W174="","",Config!$B$4 + SUM($W$2:W174))</f>
        <v/>
      </c>
      <c r="AC174" s="14">
        <f>IF(X174="","",Config!$B$4 + SUM($X$2:X174))</f>
        <v/>
      </c>
      <c r="AD174" s="14">
        <f>IF(Y174="","",Config!$B$4 + SUM($Y$2:Y174))</f>
        <v/>
      </c>
      <c r="AE174" s="15">
        <f>IF(P174="","",IF(P174&gt;0,1,0))</f>
        <v/>
      </c>
      <c r="AF174" s="15">
        <f>IF(Q174="","",IF(Q174&gt;0,1,0))</f>
        <v/>
      </c>
      <c r="AG174" s="15">
        <f>IF(R174="","",IF(R174&gt;0,1,0))</f>
        <v/>
      </c>
      <c r="AH174" s="15">
        <f>IF(S174="","",IF(S174&gt;0,1,0))</f>
        <v/>
      </c>
      <c r="AI174" s="15">
        <f>IF(T174="","",IF(T174&gt;0,1,0))</f>
        <v/>
      </c>
      <c r="AJ174" s="16">
        <f>IF(Z174="","",IF(AJ173="",Z174,MAX(AJ173,Z174)))</f>
        <v/>
      </c>
      <c r="AK174" s="16">
        <f>IF(AA174="","",IF(AK173="",AA174,MAX(AK173,AA174)))</f>
        <v/>
      </c>
      <c r="AL174" s="16">
        <f>IF(AB174="","",IF(AL173="",AB174,MAX(AL173,AB174)))</f>
        <v/>
      </c>
      <c r="AM174" s="16">
        <f>IF(AC174="","",IF(AM173="",AC174,MAX(AM173,AC174)))</f>
        <v/>
      </c>
      <c r="AN174" s="16">
        <f>IF(AD174="","",IF(AN173="",AD174,MAX(AN173,AD174)))</f>
        <v/>
      </c>
      <c r="AO174" s="16">
        <f>IF(Z174="","",AJ174-Z174)</f>
        <v/>
      </c>
      <c r="AP174" s="16">
        <f>IF(AA174="","",AK174-AA174)</f>
        <v/>
      </c>
      <c r="AQ174" s="16">
        <f>IF(AB174="","",AL174-AB174)</f>
        <v/>
      </c>
      <c r="AR174" s="16">
        <f>IF(AC174="","",AM174-AC174)</f>
        <v/>
      </c>
      <c r="AS174" s="16">
        <f>IF(AD174="","",AN174-AD174)</f>
        <v/>
      </c>
    </row>
    <row r="175">
      <c r="A175">
        <f>ROW()-1</f>
        <v/>
      </c>
      <c r="B175" s="8" t="n"/>
      <c r="C175" s="11" t="n"/>
      <c r="D175" s="10">
        <f>IF(B175="","",CHOOSE(WEEKDAY(B175,2),"Lu","Ma","Mi","Jo","Vi","Sa","Du"))</f>
        <v/>
      </c>
      <c r="E175" s="10">
        <f>IF(OR(B175="",C175=""),"",IF(OR(WEEKDAY(B175,2)=1,WEEKDAY(B175,2)=5),"D",IF(AND(C175&gt;=TIME(15,30,0),C175&lt;TIME(16,30,0)),"C",IF(AND(AND(WEEKDAY(B175,2)&gt;=2,WEEKDAY(B175,2)&lt;=4),C175&gt;=TIME(16,35,0),C175&lt;TIME(17,0,0)),"A1",IF(AND(AND(WEEKDAY(B175,2)&gt;=2,WEEKDAY(B175,2)&lt;=4),C175&gt;=TIME(17,0,0),C175&lt;TIME(18,0,0)),"A2",IF(AND(AND(WEEKDAY(B175,2)&gt;=2,WEEKDAY(B175,2)&lt;=4),C175&gt;=TIME(18,0,0),C175&lt;TIME(19,0,0)),"A3",IF(AND(AND(WEEKDAY(B175,2)&gt;=2,WEEKDAY(B175,2)&lt;=4),C175&gt;=TIME(22,0,0),C175&lt;TIME(22,45,0)),"B","Other")))))))</f>
        <v/>
      </c>
      <c r="F175" s="11" t="n"/>
      <c r="G175" s="11" t="n"/>
      <c r="H175" s="11" t="n"/>
      <c r="I175" s="11" t="n"/>
      <c r="J175" s="12" t="n"/>
      <c r="K175" s="12" t="n"/>
      <c r="L175" s="12" t="n"/>
      <c r="M175" s="12" t="n"/>
      <c r="N175" s="11" t="n"/>
      <c r="O175" s="11" t="n"/>
      <c r="P175" s="13">
        <f>IF(N175="","",IF(N175="SL",-1,K175/J175))</f>
        <v/>
      </c>
      <c r="Q175" s="13">
        <f>IF(N175="","",IF(OR(N175="SL",N175="TP0 only"),-1,L175/J175))</f>
        <v/>
      </c>
      <c r="R175" s="13">
        <f>IF(N175="","",IF(N175="TP2",M175/J175,-1))</f>
        <v/>
      </c>
      <c r="S175" s="13">
        <f>IF(N175="","",IF(N175="SL",-1,IF(N175="TP0 only",0.5*K175/J175,0.5*(K175+L175)/J175)))</f>
        <v/>
      </c>
      <c r="T175" s="13">
        <f>IF(N175="","",IF(N175="SL",-1,IF(N175="TP0 only",0.5*K175/J175-0.5,0.5*(K175+L175)/J175)))</f>
        <v/>
      </c>
      <c r="U175" s="14">
        <f>IF(P175="","",P175*Config!$B$6)</f>
        <v/>
      </c>
      <c r="V175" s="14">
        <f>IF(Q175="","",Q175*Config!$B$6)</f>
        <v/>
      </c>
      <c r="W175" s="14">
        <f>IF(R175="","",R175*Config!$B$6)</f>
        <v/>
      </c>
      <c r="X175" s="14">
        <f>IF(S175="","",S175*Config!$B$6)</f>
        <v/>
      </c>
      <c r="Y175" s="14">
        <f>IF(T175="","",T175*Config!$B$6)</f>
        <v/>
      </c>
      <c r="Z175" s="14">
        <f>IF(U175="","",Config!$B$4 + SUM($U$2:U175))</f>
        <v/>
      </c>
      <c r="AA175" s="14">
        <f>IF(V175="","",Config!$B$4 + SUM($V$2:V175))</f>
        <v/>
      </c>
      <c r="AB175" s="14">
        <f>IF(W175="","",Config!$B$4 + SUM($W$2:W175))</f>
        <v/>
      </c>
      <c r="AC175" s="14">
        <f>IF(X175="","",Config!$B$4 + SUM($X$2:X175))</f>
        <v/>
      </c>
      <c r="AD175" s="14">
        <f>IF(Y175="","",Config!$B$4 + SUM($Y$2:Y175))</f>
        <v/>
      </c>
      <c r="AE175" s="15">
        <f>IF(P175="","",IF(P175&gt;0,1,0))</f>
        <v/>
      </c>
      <c r="AF175" s="15">
        <f>IF(Q175="","",IF(Q175&gt;0,1,0))</f>
        <v/>
      </c>
      <c r="AG175" s="15">
        <f>IF(R175="","",IF(R175&gt;0,1,0))</f>
        <v/>
      </c>
      <c r="AH175" s="15">
        <f>IF(S175="","",IF(S175&gt;0,1,0))</f>
        <v/>
      </c>
      <c r="AI175" s="15">
        <f>IF(T175="","",IF(T175&gt;0,1,0))</f>
        <v/>
      </c>
      <c r="AJ175" s="16">
        <f>IF(Z175="","",IF(AJ174="",Z175,MAX(AJ174,Z175)))</f>
        <v/>
      </c>
      <c r="AK175" s="16">
        <f>IF(AA175="","",IF(AK174="",AA175,MAX(AK174,AA175)))</f>
        <v/>
      </c>
      <c r="AL175" s="16">
        <f>IF(AB175="","",IF(AL174="",AB175,MAX(AL174,AB175)))</f>
        <v/>
      </c>
      <c r="AM175" s="16">
        <f>IF(AC175="","",IF(AM174="",AC175,MAX(AM174,AC175)))</f>
        <v/>
      </c>
      <c r="AN175" s="16">
        <f>IF(AD175="","",IF(AN174="",AD175,MAX(AN174,AD175)))</f>
        <v/>
      </c>
      <c r="AO175" s="16">
        <f>IF(Z175="","",AJ175-Z175)</f>
        <v/>
      </c>
      <c r="AP175" s="16">
        <f>IF(AA175="","",AK175-AA175)</f>
        <v/>
      </c>
      <c r="AQ175" s="16">
        <f>IF(AB175="","",AL175-AB175)</f>
        <v/>
      </c>
      <c r="AR175" s="16">
        <f>IF(AC175="","",AM175-AC175)</f>
        <v/>
      </c>
      <c r="AS175" s="16">
        <f>IF(AD175="","",AN175-AD175)</f>
        <v/>
      </c>
    </row>
    <row r="176">
      <c r="A176">
        <f>ROW()-1</f>
        <v/>
      </c>
      <c r="B176" s="8" t="n"/>
      <c r="C176" s="11" t="n"/>
      <c r="D176" s="10">
        <f>IF(B176="","",CHOOSE(WEEKDAY(B176,2),"Lu","Ma","Mi","Jo","Vi","Sa","Du"))</f>
        <v/>
      </c>
      <c r="E176" s="10">
        <f>IF(OR(B176="",C176=""),"",IF(OR(WEEKDAY(B176,2)=1,WEEKDAY(B176,2)=5),"D",IF(AND(C176&gt;=TIME(15,30,0),C176&lt;TIME(16,30,0)),"C",IF(AND(AND(WEEKDAY(B176,2)&gt;=2,WEEKDAY(B176,2)&lt;=4),C176&gt;=TIME(16,35,0),C176&lt;TIME(17,0,0)),"A1",IF(AND(AND(WEEKDAY(B176,2)&gt;=2,WEEKDAY(B176,2)&lt;=4),C176&gt;=TIME(17,0,0),C176&lt;TIME(18,0,0)),"A2",IF(AND(AND(WEEKDAY(B176,2)&gt;=2,WEEKDAY(B176,2)&lt;=4),C176&gt;=TIME(18,0,0),C176&lt;TIME(19,0,0)),"A3",IF(AND(AND(WEEKDAY(B176,2)&gt;=2,WEEKDAY(B176,2)&lt;=4),C176&gt;=TIME(22,0,0),C176&lt;TIME(22,45,0)),"B","Other")))))))</f>
        <v/>
      </c>
      <c r="F176" s="11" t="n"/>
      <c r="G176" s="11" t="n"/>
      <c r="H176" s="11" t="n"/>
      <c r="I176" s="11" t="n"/>
      <c r="J176" s="12" t="n"/>
      <c r="K176" s="12" t="n"/>
      <c r="L176" s="12" t="n"/>
      <c r="M176" s="12" t="n"/>
      <c r="N176" s="11" t="n"/>
      <c r="O176" s="11" t="n"/>
      <c r="P176" s="13">
        <f>IF(N176="","",IF(N176="SL",-1,K176/J176))</f>
        <v/>
      </c>
      <c r="Q176" s="13">
        <f>IF(N176="","",IF(OR(N176="SL",N176="TP0 only"),-1,L176/J176))</f>
        <v/>
      </c>
      <c r="R176" s="13">
        <f>IF(N176="","",IF(N176="TP2",M176/J176,-1))</f>
        <v/>
      </c>
      <c r="S176" s="13">
        <f>IF(N176="","",IF(N176="SL",-1,IF(N176="TP0 only",0.5*K176/J176,0.5*(K176+L176)/J176)))</f>
        <v/>
      </c>
      <c r="T176" s="13">
        <f>IF(N176="","",IF(N176="SL",-1,IF(N176="TP0 only",0.5*K176/J176-0.5,0.5*(K176+L176)/J176)))</f>
        <v/>
      </c>
      <c r="U176" s="14">
        <f>IF(P176="","",P176*Config!$B$6)</f>
        <v/>
      </c>
      <c r="V176" s="14">
        <f>IF(Q176="","",Q176*Config!$B$6)</f>
        <v/>
      </c>
      <c r="W176" s="14">
        <f>IF(R176="","",R176*Config!$B$6)</f>
        <v/>
      </c>
      <c r="X176" s="14">
        <f>IF(S176="","",S176*Config!$B$6)</f>
        <v/>
      </c>
      <c r="Y176" s="14">
        <f>IF(T176="","",T176*Config!$B$6)</f>
        <v/>
      </c>
      <c r="Z176" s="14">
        <f>IF(U176="","",Config!$B$4 + SUM($U$2:U176))</f>
        <v/>
      </c>
      <c r="AA176" s="14">
        <f>IF(V176="","",Config!$B$4 + SUM($V$2:V176))</f>
        <v/>
      </c>
      <c r="AB176" s="14">
        <f>IF(W176="","",Config!$B$4 + SUM($W$2:W176))</f>
        <v/>
      </c>
      <c r="AC176" s="14">
        <f>IF(X176="","",Config!$B$4 + SUM($X$2:X176))</f>
        <v/>
      </c>
      <c r="AD176" s="14">
        <f>IF(Y176="","",Config!$B$4 + SUM($Y$2:Y176))</f>
        <v/>
      </c>
      <c r="AE176" s="15">
        <f>IF(P176="","",IF(P176&gt;0,1,0))</f>
        <v/>
      </c>
      <c r="AF176" s="15">
        <f>IF(Q176="","",IF(Q176&gt;0,1,0))</f>
        <v/>
      </c>
      <c r="AG176" s="15">
        <f>IF(R176="","",IF(R176&gt;0,1,0))</f>
        <v/>
      </c>
      <c r="AH176" s="15">
        <f>IF(S176="","",IF(S176&gt;0,1,0))</f>
        <v/>
      </c>
      <c r="AI176" s="15">
        <f>IF(T176="","",IF(T176&gt;0,1,0))</f>
        <v/>
      </c>
      <c r="AJ176" s="16">
        <f>IF(Z176="","",IF(AJ175="",Z176,MAX(AJ175,Z176)))</f>
        <v/>
      </c>
      <c r="AK176" s="16">
        <f>IF(AA176="","",IF(AK175="",AA176,MAX(AK175,AA176)))</f>
        <v/>
      </c>
      <c r="AL176" s="16">
        <f>IF(AB176="","",IF(AL175="",AB176,MAX(AL175,AB176)))</f>
        <v/>
      </c>
      <c r="AM176" s="16">
        <f>IF(AC176="","",IF(AM175="",AC176,MAX(AM175,AC176)))</f>
        <v/>
      </c>
      <c r="AN176" s="16">
        <f>IF(AD176="","",IF(AN175="",AD176,MAX(AN175,AD176)))</f>
        <v/>
      </c>
      <c r="AO176" s="16">
        <f>IF(Z176="","",AJ176-Z176)</f>
        <v/>
      </c>
      <c r="AP176" s="16">
        <f>IF(AA176="","",AK176-AA176)</f>
        <v/>
      </c>
      <c r="AQ176" s="16">
        <f>IF(AB176="","",AL176-AB176)</f>
        <v/>
      </c>
      <c r="AR176" s="16">
        <f>IF(AC176="","",AM176-AC176)</f>
        <v/>
      </c>
      <c r="AS176" s="16">
        <f>IF(AD176="","",AN176-AD176)</f>
        <v/>
      </c>
    </row>
    <row r="177">
      <c r="A177">
        <f>ROW()-1</f>
        <v/>
      </c>
      <c r="B177" s="8" t="n"/>
      <c r="C177" s="11" t="n"/>
      <c r="D177" s="10">
        <f>IF(B177="","",CHOOSE(WEEKDAY(B177,2),"Lu","Ma","Mi","Jo","Vi","Sa","Du"))</f>
        <v/>
      </c>
      <c r="E177" s="10">
        <f>IF(OR(B177="",C177=""),"",IF(OR(WEEKDAY(B177,2)=1,WEEKDAY(B177,2)=5),"D",IF(AND(C177&gt;=TIME(15,30,0),C177&lt;TIME(16,30,0)),"C",IF(AND(AND(WEEKDAY(B177,2)&gt;=2,WEEKDAY(B177,2)&lt;=4),C177&gt;=TIME(16,35,0),C177&lt;TIME(17,0,0)),"A1",IF(AND(AND(WEEKDAY(B177,2)&gt;=2,WEEKDAY(B177,2)&lt;=4),C177&gt;=TIME(17,0,0),C177&lt;TIME(18,0,0)),"A2",IF(AND(AND(WEEKDAY(B177,2)&gt;=2,WEEKDAY(B177,2)&lt;=4),C177&gt;=TIME(18,0,0),C177&lt;TIME(19,0,0)),"A3",IF(AND(AND(WEEKDAY(B177,2)&gt;=2,WEEKDAY(B177,2)&lt;=4),C177&gt;=TIME(22,0,0),C177&lt;TIME(22,45,0)),"B","Other")))))))</f>
        <v/>
      </c>
      <c r="F177" s="11" t="n"/>
      <c r="G177" s="11" t="n"/>
      <c r="H177" s="11" t="n"/>
      <c r="I177" s="11" t="n"/>
      <c r="J177" s="12" t="n"/>
      <c r="K177" s="12" t="n"/>
      <c r="L177" s="12" t="n"/>
      <c r="M177" s="12" t="n"/>
      <c r="N177" s="11" t="n"/>
      <c r="O177" s="11" t="n"/>
      <c r="P177" s="13">
        <f>IF(N177="","",IF(N177="SL",-1,K177/J177))</f>
        <v/>
      </c>
      <c r="Q177" s="13">
        <f>IF(N177="","",IF(OR(N177="SL",N177="TP0 only"),-1,L177/J177))</f>
        <v/>
      </c>
      <c r="R177" s="13">
        <f>IF(N177="","",IF(N177="TP2",M177/J177,-1))</f>
        <v/>
      </c>
      <c r="S177" s="13">
        <f>IF(N177="","",IF(N177="SL",-1,IF(N177="TP0 only",0.5*K177/J177,0.5*(K177+L177)/J177)))</f>
        <v/>
      </c>
      <c r="T177" s="13">
        <f>IF(N177="","",IF(N177="SL",-1,IF(N177="TP0 only",0.5*K177/J177-0.5,0.5*(K177+L177)/J177)))</f>
        <v/>
      </c>
      <c r="U177" s="14">
        <f>IF(P177="","",P177*Config!$B$6)</f>
        <v/>
      </c>
      <c r="V177" s="14">
        <f>IF(Q177="","",Q177*Config!$B$6)</f>
        <v/>
      </c>
      <c r="W177" s="14">
        <f>IF(R177="","",R177*Config!$B$6)</f>
        <v/>
      </c>
      <c r="X177" s="14">
        <f>IF(S177="","",S177*Config!$B$6)</f>
        <v/>
      </c>
      <c r="Y177" s="14">
        <f>IF(T177="","",T177*Config!$B$6)</f>
        <v/>
      </c>
      <c r="Z177" s="14">
        <f>IF(U177="","",Config!$B$4 + SUM($U$2:U177))</f>
        <v/>
      </c>
      <c r="AA177" s="14">
        <f>IF(V177="","",Config!$B$4 + SUM($V$2:V177))</f>
        <v/>
      </c>
      <c r="AB177" s="14">
        <f>IF(W177="","",Config!$B$4 + SUM($W$2:W177))</f>
        <v/>
      </c>
      <c r="AC177" s="14">
        <f>IF(X177="","",Config!$B$4 + SUM($X$2:X177))</f>
        <v/>
      </c>
      <c r="AD177" s="14">
        <f>IF(Y177="","",Config!$B$4 + SUM($Y$2:Y177))</f>
        <v/>
      </c>
      <c r="AE177" s="15">
        <f>IF(P177="","",IF(P177&gt;0,1,0))</f>
        <v/>
      </c>
      <c r="AF177" s="15">
        <f>IF(Q177="","",IF(Q177&gt;0,1,0))</f>
        <v/>
      </c>
      <c r="AG177" s="15">
        <f>IF(R177="","",IF(R177&gt;0,1,0))</f>
        <v/>
      </c>
      <c r="AH177" s="15">
        <f>IF(S177="","",IF(S177&gt;0,1,0))</f>
        <v/>
      </c>
      <c r="AI177" s="15">
        <f>IF(T177="","",IF(T177&gt;0,1,0))</f>
        <v/>
      </c>
      <c r="AJ177" s="16">
        <f>IF(Z177="","",IF(AJ176="",Z177,MAX(AJ176,Z177)))</f>
        <v/>
      </c>
      <c r="AK177" s="16">
        <f>IF(AA177="","",IF(AK176="",AA177,MAX(AK176,AA177)))</f>
        <v/>
      </c>
      <c r="AL177" s="16">
        <f>IF(AB177="","",IF(AL176="",AB177,MAX(AL176,AB177)))</f>
        <v/>
      </c>
      <c r="AM177" s="16">
        <f>IF(AC177="","",IF(AM176="",AC177,MAX(AM176,AC177)))</f>
        <v/>
      </c>
      <c r="AN177" s="16">
        <f>IF(AD177="","",IF(AN176="",AD177,MAX(AN176,AD177)))</f>
        <v/>
      </c>
      <c r="AO177" s="16">
        <f>IF(Z177="","",AJ177-Z177)</f>
        <v/>
      </c>
      <c r="AP177" s="16">
        <f>IF(AA177="","",AK177-AA177)</f>
        <v/>
      </c>
      <c r="AQ177" s="16">
        <f>IF(AB177="","",AL177-AB177)</f>
        <v/>
      </c>
      <c r="AR177" s="16">
        <f>IF(AC177="","",AM177-AC177)</f>
        <v/>
      </c>
      <c r="AS177" s="16">
        <f>IF(AD177="","",AN177-AD177)</f>
        <v/>
      </c>
    </row>
    <row r="178">
      <c r="A178">
        <f>ROW()-1</f>
        <v/>
      </c>
      <c r="B178" s="8" t="n"/>
      <c r="C178" s="11" t="n"/>
      <c r="D178" s="10">
        <f>IF(B178="","",CHOOSE(WEEKDAY(B178,2),"Lu","Ma","Mi","Jo","Vi","Sa","Du"))</f>
        <v/>
      </c>
      <c r="E178" s="10">
        <f>IF(OR(B178="",C178=""),"",IF(OR(WEEKDAY(B178,2)=1,WEEKDAY(B178,2)=5),"D",IF(AND(C178&gt;=TIME(15,30,0),C178&lt;TIME(16,30,0)),"C",IF(AND(AND(WEEKDAY(B178,2)&gt;=2,WEEKDAY(B178,2)&lt;=4),C178&gt;=TIME(16,35,0),C178&lt;TIME(17,0,0)),"A1",IF(AND(AND(WEEKDAY(B178,2)&gt;=2,WEEKDAY(B178,2)&lt;=4),C178&gt;=TIME(17,0,0),C178&lt;TIME(18,0,0)),"A2",IF(AND(AND(WEEKDAY(B178,2)&gt;=2,WEEKDAY(B178,2)&lt;=4),C178&gt;=TIME(18,0,0),C178&lt;TIME(19,0,0)),"A3",IF(AND(AND(WEEKDAY(B178,2)&gt;=2,WEEKDAY(B178,2)&lt;=4),C178&gt;=TIME(22,0,0),C178&lt;TIME(22,45,0)),"B","Other")))))))</f>
        <v/>
      </c>
      <c r="F178" s="11" t="n"/>
      <c r="G178" s="11" t="n"/>
      <c r="H178" s="11" t="n"/>
      <c r="I178" s="11" t="n"/>
      <c r="J178" s="12" t="n"/>
      <c r="K178" s="12" t="n"/>
      <c r="L178" s="12" t="n"/>
      <c r="M178" s="12" t="n"/>
      <c r="N178" s="11" t="n"/>
      <c r="O178" s="11" t="n"/>
      <c r="P178" s="13">
        <f>IF(N178="","",IF(N178="SL",-1,K178/J178))</f>
        <v/>
      </c>
      <c r="Q178" s="13">
        <f>IF(N178="","",IF(OR(N178="SL",N178="TP0 only"),-1,L178/J178))</f>
        <v/>
      </c>
      <c r="R178" s="13">
        <f>IF(N178="","",IF(N178="TP2",M178/J178,-1))</f>
        <v/>
      </c>
      <c r="S178" s="13">
        <f>IF(N178="","",IF(N178="SL",-1,IF(N178="TP0 only",0.5*K178/J178,0.5*(K178+L178)/J178)))</f>
        <v/>
      </c>
      <c r="T178" s="13">
        <f>IF(N178="","",IF(N178="SL",-1,IF(N178="TP0 only",0.5*K178/J178-0.5,0.5*(K178+L178)/J178)))</f>
        <v/>
      </c>
      <c r="U178" s="14">
        <f>IF(P178="","",P178*Config!$B$6)</f>
        <v/>
      </c>
      <c r="V178" s="14">
        <f>IF(Q178="","",Q178*Config!$B$6)</f>
        <v/>
      </c>
      <c r="W178" s="14">
        <f>IF(R178="","",R178*Config!$B$6)</f>
        <v/>
      </c>
      <c r="X178" s="14">
        <f>IF(S178="","",S178*Config!$B$6)</f>
        <v/>
      </c>
      <c r="Y178" s="14">
        <f>IF(T178="","",T178*Config!$B$6)</f>
        <v/>
      </c>
      <c r="Z178" s="14">
        <f>IF(U178="","",Config!$B$4 + SUM($U$2:U178))</f>
        <v/>
      </c>
      <c r="AA178" s="14">
        <f>IF(V178="","",Config!$B$4 + SUM($V$2:V178))</f>
        <v/>
      </c>
      <c r="AB178" s="14">
        <f>IF(W178="","",Config!$B$4 + SUM($W$2:W178))</f>
        <v/>
      </c>
      <c r="AC178" s="14">
        <f>IF(X178="","",Config!$B$4 + SUM($X$2:X178))</f>
        <v/>
      </c>
      <c r="AD178" s="14">
        <f>IF(Y178="","",Config!$B$4 + SUM($Y$2:Y178))</f>
        <v/>
      </c>
      <c r="AE178" s="15">
        <f>IF(P178="","",IF(P178&gt;0,1,0))</f>
        <v/>
      </c>
      <c r="AF178" s="15">
        <f>IF(Q178="","",IF(Q178&gt;0,1,0))</f>
        <v/>
      </c>
      <c r="AG178" s="15">
        <f>IF(R178="","",IF(R178&gt;0,1,0))</f>
        <v/>
      </c>
      <c r="AH178" s="15">
        <f>IF(S178="","",IF(S178&gt;0,1,0))</f>
        <v/>
      </c>
      <c r="AI178" s="15">
        <f>IF(T178="","",IF(T178&gt;0,1,0))</f>
        <v/>
      </c>
      <c r="AJ178" s="16">
        <f>IF(Z178="","",IF(AJ177="",Z178,MAX(AJ177,Z178)))</f>
        <v/>
      </c>
      <c r="AK178" s="16">
        <f>IF(AA178="","",IF(AK177="",AA178,MAX(AK177,AA178)))</f>
        <v/>
      </c>
      <c r="AL178" s="16">
        <f>IF(AB178="","",IF(AL177="",AB178,MAX(AL177,AB178)))</f>
        <v/>
      </c>
      <c r="AM178" s="16">
        <f>IF(AC178="","",IF(AM177="",AC178,MAX(AM177,AC178)))</f>
        <v/>
      </c>
      <c r="AN178" s="16">
        <f>IF(AD178="","",IF(AN177="",AD178,MAX(AN177,AD178)))</f>
        <v/>
      </c>
      <c r="AO178" s="16">
        <f>IF(Z178="","",AJ178-Z178)</f>
        <v/>
      </c>
      <c r="AP178" s="16">
        <f>IF(AA178="","",AK178-AA178)</f>
        <v/>
      </c>
      <c r="AQ178" s="16">
        <f>IF(AB178="","",AL178-AB178)</f>
        <v/>
      </c>
      <c r="AR178" s="16">
        <f>IF(AC178="","",AM178-AC178)</f>
        <v/>
      </c>
      <c r="AS178" s="16">
        <f>IF(AD178="","",AN178-AD178)</f>
        <v/>
      </c>
    </row>
    <row r="179">
      <c r="A179">
        <f>ROW()-1</f>
        <v/>
      </c>
      <c r="B179" s="8" t="n"/>
      <c r="C179" s="11" t="n"/>
      <c r="D179" s="10">
        <f>IF(B179="","",CHOOSE(WEEKDAY(B179,2),"Lu","Ma","Mi","Jo","Vi","Sa","Du"))</f>
        <v/>
      </c>
      <c r="E179" s="10">
        <f>IF(OR(B179="",C179=""),"",IF(OR(WEEKDAY(B179,2)=1,WEEKDAY(B179,2)=5),"D",IF(AND(C179&gt;=TIME(15,30,0),C179&lt;TIME(16,30,0)),"C",IF(AND(AND(WEEKDAY(B179,2)&gt;=2,WEEKDAY(B179,2)&lt;=4),C179&gt;=TIME(16,35,0),C179&lt;TIME(17,0,0)),"A1",IF(AND(AND(WEEKDAY(B179,2)&gt;=2,WEEKDAY(B179,2)&lt;=4),C179&gt;=TIME(17,0,0),C179&lt;TIME(18,0,0)),"A2",IF(AND(AND(WEEKDAY(B179,2)&gt;=2,WEEKDAY(B179,2)&lt;=4),C179&gt;=TIME(18,0,0),C179&lt;TIME(19,0,0)),"A3",IF(AND(AND(WEEKDAY(B179,2)&gt;=2,WEEKDAY(B179,2)&lt;=4),C179&gt;=TIME(22,0,0),C179&lt;TIME(22,45,0)),"B","Other")))))))</f>
        <v/>
      </c>
      <c r="F179" s="11" t="n"/>
      <c r="G179" s="11" t="n"/>
      <c r="H179" s="11" t="n"/>
      <c r="I179" s="11" t="n"/>
      <c r="J179" s="12" t="n"/>
      <c r="K179" s="12" t="n"/>
      <c r="L179" s="12" t="n"/>
      <c r="M179" s="12" t="n"/>
      <c r="N179" s="11" t="n"/>
      <c r="O179" s="11" t="n"/>
      <c r="P179" s="13">
        <f>IF(N179="","",IF(N179="SL",-1,K179/J179))</f>
        <v/>
      </c>
      <c r="Q179" s="13">
        <f>IF(N179="","",IF(OR(N179="SL",N179="TP0 only"),-1,L179/J179))</f>
        <v/>
      </c>
      <c r="R179" s="13">
        <f>IF(N179="","",IF(N179="TP2",M179/J179,-1))</f>
        <v/>
      </c>
      <c r="S179" s="13">
        <f>IF(N179="","",IF(N179="SL",-1,IF(N179="TP0 only",0.5*K179/J179,0.5*(K179+L179)/J179)))</f>
        <v/>
      </c>
      <c r="T179" s="13">
        <f>IF(N179="","",IF(N179="SL",-1,IF(N179="TP0 only",0.5*K179/J179-0.5,0.5*(K179+L179)/J179)))</f>
        <v/>
      </c>
      <c r="U179" s="14">
        <f>IF(P179="","",P179*Config!$B$6)</f>
        <v/>
      </c>
      <c r="V179" s="14">
        <f>IF(Q179="","",Q179*Config!$B$6)</f>
        <v/>
      </c>
      <c r="W179" s="14">
        <f>IF(R179="","",R179*Config!$B$6)</f>
        <v/>
      </c>
      <c r="X179" s="14">
        <f>IF(S179="","",S179*Config!$B$6)</f>
        <v/>
      </c>
      <c r="Y179" s="14">
        <f>IF(T179="","",T179*Config!$B$6)</f>
        <v/>
      </c>
      <c r="Z179" s="14">
        <f>IF(U179="","",Config!$B$4 + SUM($U$2:U179))</f>
        <v/>
      </c>
      <c r="AA179" s="14">
        <f>IF(V179="","",Config!$B$4 + SUM($V$2:V179))</f>
        <v/>
      </c>
      <c r="AB179" s="14">
        <f>IF(W179="","",Config!$B$4 + SUM($W$2:W179))</f>
        <v/>
      </c>
      <c r="AC179" s="14">
        <f>IF(X179="","",Config!$B$4 + SUM($X$2:X179))</f>
        <v/>
      </c>
      <c r="AD179" s="14">
        <f>IF(Y179="","",Config!$B$4 + SUM($Y$2:Y179))</f>
        <v/>
      </c>
      <c r="AE179" s="15">
        <f>IF(P179="","",IF(P179&gt;0,1,0))</f>
        <v/>
      </c>
      <c r="AF179" s="15">
        <f>IF(Q179="","",IF(Q179&gt;0,1,0))</f>
        <v/>
      </c>
      <c r="AG179" s="15">
        <f>IF(R179="","",IF(R179&gt;0,1,0))</f>
        <v/>
      </c>
      <c r="AH179" s="15">
        <f>IF(S179="","",IF(S179&gt;0,1,0))</f>
        <v/>
      </c>
      <c r="AI179" s="15">
        <f>IF(T179="","",IF(T179&gt;0,1,0))</f>
        <v/>
      </c>
      <c r="AJ179" s="16">
        <f>IF(Z179="","",IF(AJ178="",Z179,MAX(AJ178,Z179)))</f>
        <v/>
      </c>
      <c r="AK179" s="16">
        <f>IF(AA179="","",IF(AK178="",AA179,MAX(AK178,AA179)))</f>
        <v/>
      </c>
      <c r="AL179" s="16">
        <f>IF(AB179="","",IF(AL178="",AB179,MAX(AL178,AB179)))</f>
        <v/>
      </c>
      <c r="AM179" s="16">
        <f>IF(AC179="","",IF(AM178="",AC179,MAX(AM178,AC179)))</f>
        <v/>
      </c>
      <c r="AN179" s="16">
        <f>IF(AD179="","",IF(AN178="",AD179,MAX(AN178,AD179)))</f>
        <v/>
      </c>
      <c r="AO179" s="16">
        <f>IF(Z179="","",AJ179-Z179)</f>
        <v/>
      </c>
      <c r="AP179" s="16">
        <f>IF(AA179="","",AK179-AA179)</f>
        <v/>
      </c>
      <c r="AQ179" s="16">
        <f>IF(AB179="","",AL179-AB179)</f>
        <v/>
      </c>
      <c r="AR179" s="16">
        <f>IF(AC179="","",AM179-AC179)</f>
        <v/>
      </c>
      <c r="AS179" s="16">
        <f>IF(AD179="","",AN179-AD179)</f>
        <v/>
      </c>
    </row>
    <row r="180">
      <c r="A180">
        <f>ROW()-1</f>
        <v/>
      </c>
      <c r="B180" s="8" t="n"/>
      <c r="C180" s="11" t="n"/>
      <c r="D180" s="10">
        <f>IF(B180="","",CHOOSE(WEEKDAY(B180,2),"Lu","Ma","Mi","Jo","Vi","Sa","Du"))</f>
        <v/>
      </c>
      <c r="E180" s="10">
        <f>IF(OR(B180="",C180=""),"",IF(OR(WEEKDAY(B180,2)=1,WEEKDAY(B180,2)=5),"D",IF(AND(C180&gt;=TIME(15,30,0),C180&lt;TIME(16,30,0)),"C",IF(AND(AND(WEEKDAY(B180,2)&gt;=2,WEEKDAY(B180,2)&lt;=4),C180&gt;=TIME(16,35,0),C180&lt;TIME(17,0,0)),"A1",IF(AND(AND(WEEKDAY(B180,2)&gt;=2,WEEKDAY(B180,2)&lt;=4),C180&gt;=TIME(17,0,0),C180&lt;TIME(18,0,0)),"A2",IF(AND(AND(WEEKDAY(B180,2)&gt;=2,WEEKDAY(B180,2)&lt;=4),C180&gt;=TIME(18,0,0),C180&lt;TIME(19,0,0)),"A3",IF(AND(AND(WEEKDAY(B180,2)&gt;=2,WEEKDAY(B180,2)&lt;=4),C180&gt;=TIME(22,0,0),C180&lt;TIME(22,45,0)),"B","Other")))))))</f>
        <v/>
      </c>
      <c r="F180" s="11" t="n"/>
      <c r="G180" s="11" t="n"/>
      <c r="H180" s="11" t="n"/>
      <c r="I180" s="11" t="n"/>
      <c r="J180" s="12" t="n"/>
      <c r="K180" s="12" t="n"/>
      <c r="L180" s="12" t="n"/>
      <c r="M180" s="12" t="n"/>
      <c r="N180" s="11" t="n"/>
      <c r="O180" s="11" t="n"/>
      <c r="P180" s="13">
        <f>IF(N180="","",IF(N180="SL",-1,K180/J180))</f>
        <v/>
      </c>
      <c r="Q180" s="13">
        <f>IF(N180="","",IF(OR(N180="SL",N180="TP0 only"),-1,L180/J180))</f>
        <v/>
      </c>
      <c r="R180" s="13">
        <f>IF(N180="","",IF(N180="TP2",M180/J180,-1))</f>
        <v/>
      </c>
      <c r="S180" s="13">
        <f>IF(N180="","",IF(N180="SL",-1,IF(N180="TP0 only",0.5*K180/J180,0.5*(K180+L180)/J180)))</f>
        <v/>
      </c>
      <c r="T180" s="13">
        <f>IF(N180="","",IF(N180="SL",-1,IF(N180="TP0 only",0.5*K180/J180-0.5,0.5*(K180+L180)/J180)))</f>
        <v/>
      </c>
      <c r="U180" s="14">
        <f>IF(P180="","",P180*Config!$B$6)</f>
        <v/>
      </c>
      <c r="V180" s="14">
        <f>IF(Q180="","",Q180*Config!$B$6)</f>
        <v/>
      </c>
      <c r="W180" s="14">
        <f>IF(R180="","",R180*Config!$B$6)</f>
        <v/>
      </c>
      <c r="X180" s="14">
        <f>IF(S180="","",S180*Config!$B$6)</f>
        <v/>
      </c>
      <c r="Y180" s="14">
        <f>IF(T180="","",T180*Config!$B$6)</f>
        <v/>
      </c>
      <c r="Z180" s="14">
        <f>IF(U180="","",Config!$B$4 + SUM($U$2:U180))</f>
        <v/>
      </c>
      <c r="AA180" s="14">
        <f>IF(V180="","",Config!$B$4 + SUM($V$2:V180))</f>
        <v/>
      </c>
      <c r="AB180" s="14">
        <f>IF(W180="","",Config!$B$4 + SUM($W$2:W180))</f>
        <v/>
      </c>
      <c r="AC180" s="14">
        <f>IF(X180="","",Config!$B$4 + SUM($X$2:X180))</f>
        <v/>
      </c>
      <c r="AD180" s="14">
        <f>IF(Y180="","",Config!$B$4 + SUM($Y$2:Y180))</f>
        <v/>
      </c>
      <c r="AE180" s="15">
        <f>IF(P180="","",IF(P180&gt;0,1,0))</f>
        <v/>
      </c>
      <c r="AF180" s="15">
        <f>IF(Q180="","",IF(Q180&gt;0,1,0))</f>
        <v/>
      </c>
      <c r="AG180" s="15">
        <f>IF(R180="","",IF(R180&gt;0,1,0))</f>
        <v/>
      </c>
      <c r="AH180" s="15">
        <f>IF(S180="","",IF(S180&gt;0,1,0))</f>
        <v/>
      </c>
      <c r="AI180" s="15">
        <f>IF(T180="","",IF(T180&gt;0,1,0))</f>
        <v/>
      </c>
      <c r="AJ180" s="16">
        <f>IF(Z180="","",IF(AJ179="",Z180,MAX(AJ179,Z180)))</f>
        <v/>
      </c>
      <c r="AK180" s="16">
        <f>IF(AA180="","",IF(AK179="",AA180,MAX(AK179,AA180)))</f>
        <v/>
      </c>
      <c r="AL180" s="16">
        <f>IF(AB180="","",IF(AL179="",AB180,MAX(AL179,AB180)))</f>
        <v/>
      </c>
      <c r="AM180" s="16">
        <f>IF(AC180="","",IF(AM179="",AC180,MAX(AM179,AC180)))</f>
        <v/>
      </c>
      <c r="AN180" s="16">
        <f>IF(AD180="","",IF(AN179="",AD180,MAX(AN179,AD180)))</f>
        <v/>
      </c>
      <c r="AO180" s="16">
        <f>IF(Z180="","",AJ180-Z180)</f>
        <v/>
      </c>
      <c r="AP180" s="16">
        <f>IF(AA180="","",AK180-AA180)</f>
        <v/>
      </c>
      <c r="AQ180" s="16">
        <f>IF(AB180="","",AL180-AB180)</f>
        <v/>
      </c>
      <c r="AR180" s="16">
        <f>IF(AC180="","",AM180-AC180)</f>
        <v/>
      </c>
      <c r="AS180" s="16">
        <f>IF(AD180="","",AN180-AD180)</f>
        <v/>
      </c>
    </row>
    <row r="181">
      <c r="A181">
        <f>ROW()-1</f>
        <v/>
      </c>
      <c r="B181" s="8" t="n"/>
      <c r="C181" s="11" t="n"/>
      <c r="D181" s="10">
        <f>IF(B181="","",CHOOSE(WEEKDAY(B181,2),"Lu","Ma","Mi","Jo","Vi","Sa","Du"))</f>
        <v/>
      </c>
      <c r="E181" s="10">
        <f>IF(OR(B181="",C181=""),"",IF(OR(WEEKDAY(B181,2)=1,WEEKDAY(B181,2)=5),"D",IF(AND(C181&gt;=TIME(15,30,0),C181&lt;TIME(16,30,0)),"C",IF(AND(AND(WEEKDAY(B181,2)&gt;=2,WEEKDAY(B181,2)&lt;=4),C181&gt;=TIME(16,35,0),C181&lt;TIME(17,0,0)),"A1",IF(AND(AND(WEEKDAY(B181,2)&gt;=2,WEEKDAY(B181,2)&lt;=4),C181&gt;=TIME(17,0,0),C181&lt;TIME(18,0,0)),"A2",IF(AND(AND(WEEKDAY(B181,2)&gt;=2,WEEKDAY(B181,2)&lt;=4),C181&gt;=TIME(18,0,0),C181&lt;TIME(19,0,0)),"A3",IF(AND(AND(WEEKDAY(B181,2)&gt;=2,WEEKDAY(B181,2)&lt;=4),C181&gt;=TIME(22,0,0),C181&lt;TIME(22,45,0)),"B","Other")))))))</f>
        <v/>
      </c>
      <c r="F181" s="11" t="n"/>
      <c r="G181" s="11" t="n"/>
      <c r="H181" s="11" t="n"/>
      <c r="I181" s="11" t="n"/>
      <c r="J181" s="12" t="n"/>
      <c r="K181" s="12" t="n"/>
      <c r="L181" s="12" t="n"/>
      <c r="M181" s="12" t="n"/>
      <c r="N181" s="11" t="n"/>
      <c r="O181" s="11" t="n"/>
      <c r="P181" s="13">
        <f>IF(N181="","",IF(N181="SL",-1,K181/J181))</f>
        <v/>
      </c>
      <c r="Q181" s="13">
        <f>IF(N181="","",IF(OR(N181="SL",N181="TP0 only"),-1,L181/J181))</f>
        <v/>
      </c>
      <c r="R181" s="13">
        <f>IF(N181="","",IF(N181="TP2",M181/J181,-1))</f>
        <v/>
      </c>
      <c r="S181" s="13">
        <f>IF(N181="","",IF(N181="SL",-1,IF(N181="TP0 only",0.5*K181/J181,0.5*(K181+L181)/J181)))</f>
        <v/>
      </c>
      <c r="T181" s="13">
        <f>IF(N181="","",IF(N181="SL",-1,IF(N181="TP0 only",0.5*K181/J181-0.5,0.5*(K181+L181)/J181)))</f>
        <v/>
      </c>
      <c r="U181" s="14">
        <f>IF(P181="","",P181*Config!$B$6)</f>
        <v/>
      </c>
      <c r="V181" s="14">
        <f>IF(Q181="","",Q181*Config!$B$6)</f>
        <v/>
      </c>
      <c r="W181" s="14">
        <f>IF(R181="","",R181*Config!$B$6)</f>
        <v/>
      </c>
      <c r="X181" s="14">
        <f>IF(S181="","",S181*Config!$B$6)</f>
        <v/>
      </c>
      <c r="Y181" s="14">
        <f>IF(T181="","",T181*Config!$B$6)</f>
        <v/>
      </c>
      <c r="Z181" s="14">
        <f>IF(U181="","",Config!$B$4 + SUM($U$2:U181))</f>
        <v/>
      </c>
      <c r="AA181" s="14">
        <f>IF(V181="","",Config!$B$4 + SUM($V$2:V181))</f>
        <v/>
      </c>
      <c r="AB181" s="14">
        <f>IF(W181="","",Config!$B$4 + SUM($W$2:W181))</f>
        <v/>
      </c>
      <c r="AC181" s="14">
        <f>IF(X181="","",Config!$B$4 + SUM($X$2:X181))</f>
        <v/>
      </c>
      <c r="AD181" s="14">
        <f>IF(Y181="","",Config!$B$4 + SUM($Y$2:Y181))</f>
        <v/>
      </c>
      <c r="AE181" s="15">
        <f>IF(P181="","",IF(P181&gt;0,1,0))</f>
        <v/>
      </c>
      <c r="AF181" s="15">
        <f>IF(Q181="","",IF(Q181&gt;0,1,0))</f>
        <v/>
      </c>
      <c r="AG181" s="15">
        <f>IF(R181="","",IF(R181&gt;0,1,0))</f>
        <v/>
      </c>
      <c r="AH181" s="15">
        <f>IF(S181="","",IF(S181&gt;0,1,0))</f>
        <v/>
      </c>
      <c r="AI181" s="15">
        <f>IF(T181="","",IF(T181&gt;0,1,0))</f>
        <v/>
      </c>
      <c r="AJ181" s="16">
        <f>IF(Z181="","",IF(AJ180="",Z181,MAX(AJ180,Z181)))</f>
        <v/>
      </c>
      <c r="AK181" s="16">
        <f>IF(AA181="","",IF(AK180="",AA181,MAX(AK180,AA181)))</f>
        <v/>
      </c>
      <c r="AL181" s="16">
        <f>IF(AB181="","",IF(AL180="",AB181,MAX(AL180,AB181)))</f>
        <v/>
      </c>
      <c r="AM181" s="16">
        <f>IF(AC181="","",IF(AM180="",AC181,MAX(AM180,AC181)))</f>
        <v/>
      </c>
      <c r="AN181" s="16">
        <f>IF(AD181="","",IF(AN180="",AD181,MAX(AN180,AD181)))</f>
        <v/>
      </c>
      <c r="AO181" s="16">
        <f>IF(Z181="","",AJ181-Z181)</f>
        <v/>
      </c>
      <c r="AP181" s="16">
        <f>IF(AA181="","",AK181-AA181)</f>
        <v/>
      </c>
      <c r="AQ181" s="16">
        <f>IF(AB181="","",AL181-AB181)</f>
        <v/>
      </c>
      <c r="AR181" s="16">
        <f>IF(AC181="","",AM181-AC181)</f>
        <v/>
      </c>
      <c r="AS181" s="16">
        <f>IF(AD181="","",AN181-AD181)</f>
        <v/>
      </c>
    </row>
    <row r="182">
      <c r="A182">
        <f>ROW()-1</f>
        <v/>
      </c>
      <c r="B182" s="8" t="n"/>
      <c r="C182" s="11" t="n"/>
      <c r="D182" s="10">
        <f>IF(B182="","",CHOOSE(WEEKDAY(B182,2),"Lu","Ma","Mi","Jo","Vi","Sa","Du"))</f>
        <v/>
      </c>
      <c r="E182" s="10">
        <f>IF(OR(B182="",C182=""),"",IF(OR(WEEKDAY(B182,2)=1,WEEKDAY(B182,2)=5),"D",IF(AND(C182&gt;=TIME(15,30,0),C182&lt;TIME(16,30,0)),"C",IF(AND(AND(WEEKDAY(B182,2)&gt;=2,WEEKDAY(B182,2)&lt;=4),C182&gt;=TIME(16,35,0),C182&lt;TIME(17,0,0)),"A1",IF(AND(AND(WEEKDAY(B182,2)&gt;=2,WEEKDAY(B182,2)&lt;=4),C182&gt;=TIME(17,0,0),C182&lt;TIME(18,0,0)),"A2",IF(AND(AND(WEEKDAY(B182,2)&gt;=2,WEEKDAY(B182,2)&lt;=4),C182&gt;=TIME(18,0,0),C182&lt;TIME(19,0,0)),"A3",IF(AND(AND(WEEKDAY(B182,2)&gt;=2,WEEKDAY(B182,2)&lt;=4),C182&gt;=TIME(22,0,0),C182&lt;TIME(22,45,0)),"B","Other")))))))</f>
        <v/>
      </c>
      <c r="F182" s="11" t="n"/>
      <c r="G182" s="11" t="n"/>
      <c r="H182" s="11" t="n"/>
      <c r="I182" s="11" t="n"/>
      <c r="J182" s="12" t="n"/>
      <c r="K182" s="12" t="n"/>
      <c r="L182" s="12" t="n"/>
      <c r="M182" s="12" t="n"/>
      <c r="N182" s="11" t="n"/>
      <c r="O182" s="11" t="n"/>
      <c r="P182" s="13">
        <f>IF(N182="","",IF(N182="SL",-1,K182/J182))</f>
        <v/>
      </c>
      <c r="Q182" s="13">
        <f>IF(N182="","",IF(OR(N182="SL",N182="TP0 only"),-1,L182/J182))</f>
        <v/>
      </c>
      <c r="R182" s="13">
        <f>IF(N182="","",IF(N182="TP2",M182/J182,-1))</f>
        <v/>
      </c>
      <c r="S182" s="13">
        <f>IF(N182="","",IF(N182="SL",-1,IF(N182="TP0 only",0.5*K182/J182,0.5*(K182+L182)/J182)))</f>
        <v/>
      </c>
      <c r="T182" s="13">
        <f>IF(N182="","",IF(N182="SL",-1,IF(N182="TP0 only",0.5*K182/J182-0.5,0.5*(K182+L182)/J182)))</f>
        <v/>
      </c>
      <c r="U182" s="14">
        <f>IF(P182="","",P182*Config!$B$6)</f>
        <v/>
      </c>
      <c r="V182" s="14">
        <f>IF(Q182="","",Q182*Config!$B$6)</f>
        <v/>
      </c>
      <c r="W182" s="14">
        <f>IF(R182="","",R182*Config!$B$6)</f>
        <v/>
      </c>
      <c r="X182" s="14">
        <f>IF(S182="","",S182*Config!$B$6)</f>
        <v/>
      </c>
      <c r="Y182" s="14">
        <f>IF(T182="","",T182*Config!$B$6)</f>
        <v/>
      </c>
      <c r="Z182" s="14">
        <f>IF(U182="","",Config!$B$4 + SUM($U$2:U182))</f>
        <v/>
      </c>
      <c r="AA182" s="14">
        <f>IF(V182="","",Config!$B$4 + SUM($V$2:V182))</f>
        <v/>
      </c>
      <c r="AB182" s="14">
        <f>IF(W182="","",Config!$B$4 + SUM($W$2:W182))</f>
        <v/>
      </c>
      <c r="AC182" s="14">
        <f>IF(X182="","",Config!$B$4 + SUM($X$2:X182))</f>
        <v/>
      </c>
      <c r="AD182" s="14">
        <f>IF(Y182="","",Config!$B$4 + SUM($Y$2:Y182))</f>
        <v/>
      </c>
      <c r="AE182" s="15">
        <f>IF(P182="","",IF(P182&gt;0,1,0))</f>
        <v/>
      </c>
      <c r="AF182" s="15">
        <f>IF(Q182="","",IF(Q182&gt;0,1,0))</f>
        <v/>
      </c>
      <c r="AG182" s="15">
        <f>IF(R182="","",IF(R182&gt;0,1,0))</f>
        <v/>
      </c>
      <c r="AH182" s="15">
        <f>IF(S182="","",IF(S182&gt;0,1,0))</f>
        <v/>
      </c>
      <c r="AI182" s="15">
        <f>IF(T182="","",IF(T182&gt;0,1,0))</f>
        <v/>
      </c>
      <c r="AJ182" s="16">
        <f>IF(Z182="","",IF(AJ181="",Z182,MAX(AJ181,Z182)))</f>
        <v/>
      </c>
      <c r="AK182" s="16">
        <f>IF(AA182="","",IF(AK181="",AA182,MAX(AK181,AA182)))</f>
        <v/>
      </c>
      <c r="AL182" s="16">
        <f>IF(AB182="","",IF(AL181="",AB182,MAX(AL181,AB182)))</f>
        <v/>
      </c>
      <c r="AM182" s="16">
        <f>IF(AC182="","",IF(AM181="",AC182,MAX(AM181,AC182)))</f>
        <v/>
      </c>
      <c r="AN182" s="16">
        <f>IF(AD182="","",IF(AN181="",AD182,MAX(AN181,AD182)))</f>
        <v/>
      </c>
      <c r="AO182" s="16">
        <f>IF(Z182="","",AJ182-Z182)</f>
        <v/>
      </c>
      <c r="AP182" s="16">
        <f>IF(AA182="","",AK182-AA182)</f>
        <v/>
      </c>
      <c r="AQ182" s="16">
        <f>IF(AB182="","",AL182-AB182)</f>
        <v/>
      </c>
      <c r="AR182" s="16">
        <f>IF(AC182="","",AM182-AC182)</f>
        <v/>
      </c>
      <c r="AS182" s="16">
        <f>IF(AD182="","",AN182-AD182)</f>
        <v/>
      </c>
    </row>
    <row r="183">
      <c r="A183">
        <f>ROW()-1</f>
        <v/>
      </c>
      <c r="B183" s="8" t="n"/>
      <c r="C183" s="11" t="n"/>
      <c r="D183" s="10">
        <f>IF(B183="","",CHOOSE(WEEKDAY(B183,2),"Lu","Ma","Mi","Jo","Vi","Sa","Du"))</f>
        <v/>
      </c>
      <c r="E183" s="10">
        <f>IF(OR(B183="",C183=""),"",IF(OR(WEEKDAY(B183,2)=1,WEEKDAY(B183,2)=5),"D",IF(AND(C183&gt;=TIME(15,30,0),C183&lt;TIME(16,30,0)),"C",IF(AND(AND(WEEKDAY(B183,2)&gt;=2,WEEKDAY(B183,2)&lt;=4),C183&gt;=TIME(16,35,0),C183&lt;TIME(17,0,0)),"A1",IF(AND(AND(WEEKDAY(B183,2)&gt;=2,WEEKDAY(B183,2)&lt;=4),C183&gt;=TIME(17,0,0),C183&lt;TIME(18,0,0)),"A2",IF(AND(AND(WEEKDAY(B183,2)&gt;=2,WEEKDAY(B183,2)&lt;=4),C183&gt;=TIME(18,0,0),C183&lt;TIME(19,0,0)),"A3",IF(AND(AND(WEEKDAY(B183,2)&gt;=2,WEEKDAY(B183,2)&lt;=4),C183&gt;=TIME(22,0,0),C183&lt;TIME(22,45,0)),"B","Other")))))))</f>
        <v/>
      </c>
      <c r="F183" s="11" t="n"/>
      <c r="G183" s="11" t="n"/>
      <c r="H183" s="11" t="n"/>
      <c r="I183" s="11" t="n"/>
      <c r="J183" s="12" t="n"/>
      <c r="K183" s="12" t="n"/>
      <c r="L183" s="12" t="n"/>
      <c r="M183" s="12" t="n"/>
      <c r="N183" s="11" t="n"/>
      <c r="O183" s="11" t="n"/>
      <c r="P183" s="13">
        <f>IF(N183="","",IF(N183="SL",-1,K183/J183))</f>
        <v/>
      </c>
      <c r="Q183" s="13">
        <f>IF(N183="","",IF(OR(N183="SL",N183="TP0 only"),-1,L183/J183))</f>
        <v/>
      </c>
      <c r="R183" s="13">
        <f>IF(N183="","",IF(N183="TP2",M183/J183,-1))</f>
        <v/>
      </c>
      <c r="S183" s="13">
        <f>IF(N183="","",IF(N183="SL",-1,IF(N183="TP0 only",0.5*K183/J183,0.5*(K183+L183)/J183)))</f>
        <v/>
      </c>
      <c r="T183" s="13">
        <f>IF(N183="","",IF(N183="SL",-1,IF(N183="TP0 only",0.5*K183/J183-0.5,0.5*(K183+L183)/J183)))</f>
        <v/>
      </c>
      <c r="U183" s="14">
        <f>IF(P183="","",P183*Config!$B$6)</f>
        <v/>
      </c>
      <c r="V183" s="14">
        <f>IF(Q183="","",Q183*Config!$B$6)</f>
        <v/>
      </c>
      <c r="W183" s="14">
        <f>IF(R183="","",R183*Config!$B$6)</f>
        <v/>
      </c>
      <c r="X183" s="14">
        <f>IF(S183="","",S183*Config!$B$6)</f>
        <v/>
      </c>
      <c r="Y183" s="14">
        <f>IF(T183="","",T183*Config!$B$6)</f>
        <v/>
      </c>
      <c r="Z183" s="14">
        <f>IF(U183="","",Config!$B$4 + SUM($U$2:U183))</f>
        <v/>
      </c>
      <c r="AA183" s="14">
        <f>IF(V183="","",Config!$B$4 + SUM($V$2:V183))</f>
        <v/>
      </c>
      <c r="AB183" s="14">
        <f>IF(W183="","",Config!$B$4 + SUM($W$2:W183))</f>
        <v/>
      </c>
      <c r="AC183" s="14">
        <f>IF(X183="","",Config!$B$4 + SUM($X$2:X183))</f>
        <v/>
      </c>
      <c r="AD183" s="14">
        <f>IF(Y183="","",Config!$B$4 + SUM($Y$2:Y183))</f>
        <v/>
      </c>
      <c r="AE183" s="15">
        <f>IF(P183="","",IF(P183&gt;0,1,0))</f>
        <v/>
      </c>
      <c r="AF183" s="15">
        <f>IF(Q183="","",IF(Q183&gt;0,1,0))</f>
        <v/>
      </c>
      <c r="AG183" s="15">
        <f>IF(R183="","",IF(R183&gt;0,1,0))</f>
        <v/>
      </c>
      <c r="AH183" s="15">
        <f>IF(S183="","",IF(S183&gt;0,1,0))</f>
        <v/>
      </c>
      <c r="AI183" s="15">
        <f>IF(T183="","",IF(T183&gt;0,1,0))</f>
        <v/>
      </c>
      <c r="AJ183" s="16">
        <f>IF(Z183="","",IF(AJ182="",Z183,MAX(AJ182,Z183)))</f>
        <v/>
      </c>
      <c r="AK183" s="16">
        <f>IF(AA183="","",IF(AK182="",AA183,MAX(AK182,AA183)))</f>
        <v/>
      </c>
      <c r="AL183" s="16">
        <f>IF(AB183="","",IF(AL182="",AB183,MAX(AL182,AB183)))</f>
        <v/>
      </c>
      <c r="AM183" s="16">
        <f>IF(AC183="","",IF(AM182="",AC183,MAX(AM182,AC183)))</f>
        <v/>
      </c>
      <c r="AN183" s="16">
        <f>IF(AD183="","",IF(AN182="",AD183,MAX(AN182,AD183)))</f>
        <v/>
      </c>
      <c r="AO183" s="16">
        <f>IF(Z183="","",AJ183-Z183)</f>
        <v/>
      </c>
      <c r="AP183" s="16">
        <f>IF(AA183="","",AK183-AA183)</f>
        <v/>
      </c>
      <c r="AQ183" s="16">
        <f>IF(AB183="","",AL183-AB183)</f>
        <v/>
      </c>
      <c r="AR183" s="16">
        <f>IF(AC183="","",AM183-AC183)</f>
        <v/>
      </c>
      <c r="AS183" s="16">
        <f>IF(AD183="","",AN183-AD183)</f>
        <v/>
      </c>
    </row>
    <row r="184">
      <c r="A184">
        <f>ROW()-1</f>
        <v/>
      </c>
      <c r="B184" s="8" t="n"/>
      <c r="C184" s="11" t="n"/>
      <c r="D184" s="10">
        <f>IF(B184="","",CHOOSE(WEEKDAY(B184,2),"Lu","Ma","Mi","Jo","Vi","Sa","Du"))</f>
        <v/>
      </c>
      <c r="E184" s="10">
        <f>IF(OR(B184="",C184=""),"",IF(OR(WEEKDAY(B184,2)=1,WEEKDAY(B184,2)=5),"D",IF(AND(C184&gt;=TIME(15,30,0),C184&lt;TIME(16,30,0)),"C",IF(AND(AND(WEEKDAY(B184,2)&gt;=2,WEEKDAY(B184,2)&lt;=4),C184&gt;=TIME(16,35,0),C184&lt;TIME(17,0,0)),"A1",IF(AND(AND(WEEKDAY(B184,2)&gt;=2,WEEKDAY(B184,2)&lt;=4),C184&gt;=TIME(17,0,0),C184&lt;TIME(18,0,0)),"A2",IF(AND(AND(WEEKDAY(B184,2)&gt;=2,WEEKDAY(B184,2)&lt;=4),C184&gt;=TIME(18,0,0),C184&lt;TIME(19,0,0)),"A3",IF(AND(AND(WEEKDAY(B184,2)&gt;=2,WEEKDAY(B184,2)&lt;=4),C184&gt;=TIME(22,0,0),C184&lt;TIME(22,45,0)),"B","Other")))))))</f>
        <v/>
      </c>
      <c r="F184" s="11" t="n"/>
      <c r="G184" s="11" t="n"/>
      <c r="H184" s="11" t="n"/>
      <c r="I184" s="11" t="n"/>
      <c r="J184" s="12" t="n"/>
      <c r="K184" s="12" t="n"/>
      <c r="L184" s="12" t="n"/>
      <c r="M184" s="12" t="n"/>
      <c r="N184" s="11" t="n"/>
      <c r="O184" s="11" t="n"/>
      <c r="P184" s="13">
        <f>IF(N184="","",IF(N184="SL",-1,K184/J184))</f>
        <v/>
      </c>
      <c r="Q184" s="13">
        <f>IF(N184="","",IF(OR(N184="SL",N184="TP0 only"),-1,L184/J184))</f>
        <v/>
      </c>
      <c r="R184" s="13">
        <f>IF(N184="","",IF(N184="TP2",M184/J184,-1))</f>
        <v/>
      </c>
      <c r="S184" s="13">
        <f>IF(N184="","",IF(N184="SL",-1,IF(N184="TP0 only",0.5*K184/J184,0.5*(K184+L184)/J184)))</f>
        <v/>
      </c>
      <c r="T184" s="13">
        <f>IF(N184="","",IF(N184="SL",-1,IF(N184="TP0 only",0.5*K184/J184-0.5,0.5*(K184+L184)/J184)))</f>
        <v/>
      </c>
      <c r="U184" s="14">
        <f>IF(P184="","",P184*Config!$B$6)</f>
        <v/>
      </c>
      <c r="V184" s="14">
        <f>IF(Q184="","",Q184*Config!$B$6)</f>
        <v/>
      </c>
      <c r="W184" s="14">
        <f>IF(R184="","",R184*Config!$B$6)</f>
        <v/>
      </c>
      <c r="X184" s="14">
        <f>IF(S184="","",S184*Config!$B$6)</f>
        <v/>
      </c>
      <c r="Y184" s="14">
        <f>IF(T184="","",T184*Config!$B$6)</f>
        <v/>
      </c>
      <c r="Z184" s="14">
        <f>IF(U184="","",Config!$B$4 + SUM($U$2:U184))</f>
        <v/>
      </c>
      <c r="AA184" s="14">
        <f>IF(V184="","",Config!$B$4 + SUM($V$2:V184))</f>
        <v/>
      </c>
      <c r="AB184" s="14">
        <f>IF(W184="","",Config!$B$4 + SUM($W$2:W184))</f>
        <v/>
      </c>
      <c r="AC184" s="14">
        <f>IF(X184="","",Config!$B$4 + SUM($X$2:X184))</f>
        <v/>
      </c>
      <c r="AD184" s="14">
        <f>IF(Y184="","",Config!$B$4 + SUM($Y$2:Y184))</f>
        <v/>
      </c>
      <c r="AE184" s="15">
        <f>IF(P184="","",IF(P184&gt;0,1,0))</f>
        <v/>
      </c>
      <c r="AF184" s="15">
        <f>IF(Q184="","",IF(Q184&gt;0,1,0))</f>
        <v/>
      </c>
      <c r="AG184" s="15">
        <f>IF(R184="","",IF(R184&gt;0,1,0))</f>
        <v/>
      </c>
      <c r="AH184" s="15">
        <f>IF(S184="","",IF(S184&gt;0,1,0))</f>
        <v/>
      </c>
      <c r="AI184" s="15">
        <f>IF(T184="","",IF(T184&gt;0,1,0))</f>
        <v/>
      </c>
      <c r="AJ184" s="16">
        <f>IF(Z184="","",IF(AJ183="",Z184,MAX(AJ183,Z184)))</f>
        <v/>
      </c>
      <c r="AK184" s="16">
        <f>IF(AA184="","",IF(AK183="",AA184,MAX(AK183,AA184)))</f>
        <v/>
      </c>
      <c r="AL184" s="16">
        <f>IF(AB184="","",IF(AL183="",AB184,MAX(AL183,AB184)))</f>
        <v/>
      </c>
      <c r="AM184" s="16">
        <f>IF(AC184="","",IF(AM183="",AC184,MAX(AM183,AC184)))</f>
        <v/>
      </c>
      <c r="AN184" s="16">
        <f>IF(AD184="","",IF(AN183="",AD184,MAX(AN183,AD184)))</f>
        <v/>
      </c>
      <c r="AO184" s="16">
        <f>IF(Z184="","",AJ184-Z184)</f>
        <v/>
      </c>
      <c r="AP184" s="16">
        <f>IF(AA184="","",AK184-AA184)</f>
        <v/>
      </c>
      <c r="AQ184" s="16">
        <f>IF(AB184="","",AL184-AB184)</f>
        <v/>
      </c>
      <c r="AR184" s="16">
        <f>IF(AC184="","",AM184-AC184)</f>
        <v/>
      </c>
      <c r="AS184" s="16">
        <f>IF(AD184="","",AN184-AD184)</f>
        <v/>
      </c>
    </row>
    <row r="185">
      <c r="A185">
        <f>ROW()-1</f>
        <v/>
      </c>
      <c r="B185" s="8" t="n"/>
      <c r="C185" s="11" t="n"/>
      <c r="D185" s="10">
        <f>IF(B185="","",CHOOSE(WEEKDAY(B185,2),"Lu","Ma","Mi","Jo","Vi","Sa","Du"))</f>
        <v/>
      </c>
      <c r="E185" s="10">
        <f>IF(OR(B185="",C185=""),"",IF(OR(WEEKDAY(B185,2)=1,WEEKDAY(B185,2)=5),"D",IF(AND(C185&gt;=TIME(15,30,0),C185&lt;TIME(16,30,0)),"C",IF(AND(AND(WEEKDAY(B185,2)&gt;=2,WEEKDAY(B185,2)&lt;=4),C185&gt;=TIME(16,35,0),C185&lt;TIME(17,0,0)),"A1",IF(AND(AND(WEEKDAY(B185,2)&gt;=2,WEEKDAY(B185,2)&lt;=4),C185&gt;=TIME(17,0,0),C185&lt;TIME(18,0,0)),"A2",IF(AND(AND(WEEKDAY(B185,2)&gt;=2,WEEKDAY(B185,2)&lt;=4),C185&gt;=TIME(18,0,0),C185&lt;TIME(19,0,0)),"A3",IF(AND(AND(WEEKDAY(B185,2)&gt;=2,WEEKDAY(B185,2)&lt;=4),C185&gt;=TIME(22,0,0),C185&lt;TIME(22,45,0)),"B","Other")))))))</f>
        <v/>
      </c>
      <c r="F185" s="11" t="n"/>
      <c r="G185" s="11" t="n"/>
      <c r="H185" s="11" t="n"/>
      <c r="I185" s="11" t="n"/>
      <c r="J185" s="12" t="n"/>
      <c r="K185" s="12" t="n"/>
      <c r="L185" s="12" t="n"/>
      <c r="M185" s="12" t="n"/>
      <c r="N185" s="11" t="n"/>
      <c r="O185" s="11" t="n"/>
      <c r="P185" s="13">
        <f>IF(N185="","",IF(N185="SL",-1,K185/J185))</f>
        <v/>
      </c>
      <c r="Q185" s="13">
        <f>IF(N185="","",IF(OR(N185="SL",N185="TP0 only"),-1,L185/J185))</f>
        <v/>
      </c>
      <c r="R185" s="13">
        <f>IF(N185="","",IF(N185="TP2",M185/J185,-1))</f>
        <v/>
      </c>
      <c r="S185" s="13">
        <f>IF(N185="","",IF(N185="SL",-1,IF(N185="TP0 only",0.5*K185/J185,0.5*(K185+L185)/J185)))</f>
        <v/>
      </c>
      <c r="T185" s="13">
        <f>IF(N185="","",IF(N185="SL",-1,IF(N185="TP0 only",0.5*K185/J185-0.5,0.5*(K185+L185)/J185)))</f>
        <v/>
      </c>
      <c r="U185" s="14">
        <f>IF(P185="","",P185*Config!$B$6)</f>
        <v/>
      </c>
      <c r="V185" s="14">
        <f>IF(Q185="","",Q185*Config!$B$6)</f>
        <v/>
      </c>
      <c r="W185" s="14">
        <f>IF(R185="","",R185*Config!$B$6)</f>
        <v/>
      </c>
      <c r="X185" s="14">
        <f>IF(S185="","",S185*Config!$B$6)</f>
        <v/>
      </c>
      <c r="Y185" s="14">
        <f>IF(T185="","",T185*Config!$B$6)</f>
        <v/>
      </c>
      <c r="Z185" s="14">
        <f>IF(U185="","",Config!$B$4 + SUM($U$2:U185))</f>
        <v/>
      </c>
      <c r="AA185" s="14">
        <f>IF(V185="","",Config!$B$4 + SUM($V$2:V185))</f>
        <v/>
      </c>
      <c r="AB185" s="14">
        <f>IF(W185="","",Config!$B$4 + SUM($W$2:W185))</f>
        <v/>
      </c>
      <c r="AC185" s="14">
        <f>IF(X185="","",Config!$B$4 + SUM($X$2:X185))</f>
        <v/>
      </c>
      <c r="AD185" s="14">
        <f>IF(Y185="","",Config!$B$4 + SUM($Y$2:Y185))</f>
        <v/>
      </c>
      <c r="AE185" s="15">
        <f>IF(P185="","",IF(P185&gt;0,1,0))</f>
        <v/>
      </c>
      <c r="AF185" s="15">
        <f>IF(Q185="","",IF(Q185&gt;0,1,0))</f>
        <v/>
      </c>
      <c r="AG185" s="15">
        <f>IF(R185="","",IF(R185&gt;0,1,0))</f>
        <v/>
      </c>
      <c r="AH185" s="15">
        <f>IF(S185="","",IF(S185&gt;0,1,0))</f>
        <v/>
      </c>
      <c r="AI185" s="15">
        <f>IF(T185="","",IF(T185&gt;0,1,0))</f>
        <v/>
      </c>
      <c r="AJ185" s="16">
        <f>IF(Z185="","",IF(AJ184="",Z185,MAX(AJ184,Z185)))</f>
        <v/>
      </c>
      <c r="AK185" s="16">
        <f>IF(AA185="","",IF(AK184="",AA185,MAX(AK184,AA185)))</f>
        <v/>
      </c>
      <c r="AL185" s="16">
        <f>IF(AB185="","",IF(AL184="",AB185,MAX(AL184,AB185)))</f>
        <v/>
      </c>
      <c r="AM185" s="16">
        <f>IF(AC185="","",IF(AM184="",AC185,MAX(AM184,AC185)))</f>
        <v/>
      </c>
      <c r="AN185" s="16">
        <f>IF(AD185="","",IF(AN184="",AD185,MAX(AN184,AD185)))</f>
        <v/>
      </c>
      <c r="AO185" s="16">
        <f>IF(Z185="","",AJ185-Z185)</f>
        <v/>
      </c>
      <c r="AP185" s="16">
        <f>IF(AA185="","",AK185-AA185)</f>
        <v/>
      </c>
      <c r="AQ185" s="16">
        <f>IF(AB185="","",AL185-AB185)</f>
        <v/>
      </c>
      <c r="AR185" s="16">
        <f>IF(AC185="","",AM185-AC185)</f>
        <v/>
      </c>
      <c r="AS185" s="16">
        <f>IF(AD185="","",AN185-AD185)</f>
        <v/>
      </c>
    </row>
    <row r="186">
      <c r="A186">
        <f>ROW()-1</f>
        <v/>
      </c>
      <c r="B186" s="8" t="n"/>
      <c r="C186" s="11" t="n"/>
      <c r="D186" s="10">
        <f>IF(B186="","",CHOOSE(WEEKDAY(B186,2),"Lu","Ma","Mi","Jo","Vi","Sa","Du"))</f>
        <v/>
      </c>
      <c r="E186" s="10">
        <f>IF(OR(B186="",C186=""),"",IF(OR(WEEKDAY(B186,2)=1,WEEKDAY(B186,2)=5),"D",IF(AND(C186&gt;=TIME(15,30,0),C186&lt;TIME(16,30,0)),"C",IF(AND(AND(WEEKDAY(B186,2)&gt;=2,WEEKDAY(B186,2)&lt;=4),C186&gt;=TIME(16,35,0),C186&lt;TIME(17,0,0)),"A1",IF(AND(AND(WEEKDAY(B186,2)&gt;=2,WEEKDAY(B186,2)&lt;=4),C186&gt;=TIME(17,0,0),C186&lt;TIME(18,0,0)),"A2",IF(AND(AND(WEEKDAY(B186,2)&gt;=2,WEEKDAY(B186,2)&lt;=4),C186&gt;=TIME(18,0,0),C186&lt;TIME(19,0,0)),"A3",IF(AND(AND(WEEKDAY(B186,2)&gt;=2,WEEKDAY(B186,2)&lt;=4),C186&gt;=TIME(22,0,0),C186&lt;TIME(22,45,0)),"B","Other")))))))</f>
        <v/>
      </c>
      <c r="F186" s="11" t="n"/>
      <c r="G186" s="11" t="n"/>
      <c r="H186" s="11" t="n"/>
      <c r="I186" s="11" t="n"/>
      <c r="J186" s="12" t="n"/>
      <c r="K186" s="12" t="n"/>
      <c r="L186" s="12" t="n"/>
      <c r="M186" s="12" t="n"/>
      <c r="N186" s="11" t="n"/>
      <c r="O186" s="11" t="n"/>
      <c r="P186" s="13">
        <f>IF(N186="","",IF(N186="SL",-1,K186/J186))</f>
        <v/>
      </c>
      <c r="Q186" s="13">
        <f>IF(N186="","",IF(OR(N186="SL",N186="TP0 only"),-1,L186/J186))</f>
        <v/>
      </c>
      <c r="R186" s="13">
        <f>IF(N186="","",IF(N186="TP2",M186/J186,-1))</f>
        <v/>
      </c>
      <c r="S186" s="13">
        <f>IF(N186="","",IF(N186="SL",-1,IF(N186="TP0 only",0.5*K186/J186,0.5*(K186+L186)/J186)))</f>
        <v/>
      </c>
      <c r="T186" s="13">
        <f>IF(N186="","",IF(N186="SL",-1,IF(N186="TP0 only",0.5*K186/J186-0.5,0.5*(K186+L186)/J186)))</f>
        <v/>
      </c>
      <c r="U186" s="14">
        <f>IF(P186="","",P186*Config!$B$6)</f>
        <v/>
      </c>
      <c r="V186" s="14">
        <f>IF(Q186="","",Q186*Config!$B$6)</f>
        <v/>
      </c>
      <c r="W186" s="14">
        <f>IF(R186="","",R186*Config!$B$6)</f>
        <v/>
      </c>
      <c r="X186" s="14">
        <f>IF(S186="","",S186*Config!$B$6)</f>
        <v/>
      </c>
      <c r="Y186" s="14">
        <f>IF(T186="","",T186*Config!$B$6)</f>
        <v/>
      </c>
      <c r="Z186" s="14">
        <f>IF(U186="","",Config!$B$4 + SUM($U$2:U186))</f>
        <v/>
      </c>
      <c r="AA186" s="14">
        <f>IF(V186="","",Config!$B$4 + SUM($V$2:V186))</f>
        <v/>
      </c>
      <c r="AB186" s="14">
        <f>IF(W186="","",Config!$B$4 + SUM($W$2:W186))</f>
        <v/>
      </c>
      <c r="AC186" s="14">
        <f>IF(X186="","",Config!$B$4 + SUM($X$2:X186))</f>
        <v/>
      </c>
      <c r="AD186" s="14">
        <f>IF(Y186="","",Config!$B$4 + SUM($Y$2:Y186))</f>
        <v/>
      </c>
      <c r="AE186" s="15">
        <f>IF(P186="","",IF(P186&gt;0,1,0))</f>
        <v/>
      </c>
      <c r="AF186" s="15">
        <f>IF(Q186="","",IF(Q186&gt;0,1,0))</f>
        <v/>
      </c>
      <c r="AG186" s="15">
        <f>IF(R186="","",IF(R186&gt;0,1,0))</f>
        <v/>
      </c>
      <c r="AH186" s="15">
        <f>IF(S186="","",IF(S186&gt;0,1,0))</f>
        <v/>
      </c>
      <c r="AI186" s="15">
        <f>IF(T186="","",IF(T186&gt;0,1,0))</f>
        <v/>
      </c>
      <c r="AJ186" s="16">
        <f>IF(Z186="","",IF(AJ185="",Z186,MAX(AJ185,Z186)))</f>
        <v/>
      </c>
      <c r="AK186" s="16">
        <f>IF(AA186="","",IF(AK185="",AA186,MAX(AK185,AA186)))</f>
        <v/>
      </c>
      <c r="AL186" s="16">
        <f>IF(AB186="","",IF(AL185="",AB186,MAX(AL185,AB186)))</f>
        <v/>
      </c>
      <c r="AM186" s="16">
        <f>IF(AC186="","",IF(AM185="",AC186,MAX(AM185,AC186)))</f>
        <v/>
      </c>
      <c r="AN186" s="16">
        <f>IF(AD186="","",IF(AN185="",AD186,MAX(AN185,AD186)))</f>
        <v/>
      </c>
      <c r="AO186" s="16">
        <f>IF(Z186="","",AJ186-Z186)</f>
        <v/>
      </c>
      <c r="AP186" s="16">
        <f>IF(AA186="","",AK186-AA186)</f>
        <v/>
      </c>
      <c r="AQ186" s="16">
        <f>IF(AB186="","",AL186-AB186)</f>
        <v/>
      </c>
      <c r="AR186" s="16">
        <f>IF(AC186="","",AM186-AC186)</f>
        <v/>
      </c>
      <c r="AS186" s="16">
        <f>IF(AD186="","",AN186-AD186)</f>
        <v/>
      </c>
    </row>
    <row r="187">
      <c r="A187">
        <f>ROW()-1</f>
        <v/>
      </c>
      <c r="B187" s="8" t="n"/>
      <c r="C187" s="11" t="n"/>
      <c r="D187" s="10">
        <f>IF(B187="","",CHOOSE(WEEKDAY(B187,2),"Lu","Ma","Mi","Jo","Vi","Sa","Du"))</f>
        <v/>
      </c>
      <c r="E187" s="10">
        <f>IF(OR(B187="",C187=""),"",IF(OR(WEEKDAY(B187,2)=1,WEEKDAY(B187,2)=5),"D",IF(AND(C187&gt;=TIME(15,30,0),C187&lt;TIME(16,30,0)),"C",IF(AND(AND(WEEKDAY(B187,2)&gt;=2,WEEKDAY(B187,2)&lt;=4),C187&gt;=TIME(16,35,0),C187&lt;TIME(17,0,0)),"A1",IF(AND(AND(WEEKDAY(B187,2)&gt;=2,WEEKDAY(B187,2)&lt;=4),C187&gt;=TIME(17,0,0),C187&lt;TIME(18,0,0)),"A2",IF(AND(AND(WEEKDAY(B187,2)&gt;=2,WEEKDAY(B187,2)&lt;=4),C187&gt;=TIME(18,0,0),C187&lt;TIME(19,0,0)),"A3",IF(AND(AND(WEEKDAY(B187,2)&gt;=2,WEEKDAY(B187,2)&lt;=4),C187&gt;=TIME(22,0,0),C187&lt;TIME(22,45,0)),"B","Other")))))))</f>
        <v/>
      </c>
      <c r="F187" s="11" t="n"/>
      <c r="G187" s="11" t="n"/>
      <c r="H187" s="11" t="n"/>
      <c r="I187" s="11" t="n"/>
      <c r="J187" s="12" t="n"/>
      <c r="K187" s="12" t="n"/>
      <c r="L187" s="12" t="n"/>
      <c r="M187" s="12" t="n"/>
      <c r="N187" s="11" t="n"/>
      <c r="O187" s="11" t="n"/>
      <c r="P187" s="13">
        <f>IF(N187="","",IF(N187="SL",-1,K187/J187))</f>
        <v/>
      </c>
      <c r="Q187" s="13">
        <f>IF(N187="","",IF(OR(N187="SL",N187="TP0 only"),-1,L187/J187))</f>
        <v/>
      </c>
      <c r="R187" s="13">
        <f>IF(N187="","",IF(N187="TP2",M187/J187,-1))</f>
        <v/>
      </c>
      <c r="S187" s="13">
        <f>IF(N187="","",IF(N187="SL",-1,IF(N187="TP0 only",0.5*K187/J187,0.5*(K187+L187)/J187)))</f>
        <v/>
      </c>
      <c r="T187" s="13">
        <f>IF(N187="","",IF(N187="SL",-1,IF(N187="TP0 only",0.5*K187/J187-0.5,0.5*(K187+L187)/J187)))</f>
        <v/>
      </c>
      <c r="U187" s="14">
        <f>IF(P187="","",P187*Config!$B$6)</f>
        <v/>
      </c>
      <c r="V187" s="14">
        <f>IF(Q187="","",Q187*Config!$B$6)</f>
        <v/>
      </c>
      <c r="W187" s="14">
        <f>IF(R187="","",R187*Config!$B$6)</f>
        <v/>
      </c>
      <c r="X187" s="14">
        <f>IF(S187="","",S187*Config!$B$6)</f>
        <v/>
      </c>
      <c r="Y187" s="14">
        <f>IF(T187="","",T187*Config!$B$6)</f>
        <v/>
      </c>
      <c r="Z187" s="14">
        <f>IF(U187="","",Config!$B$4 + SUM($U$2:U187))</f>
        <v/>
      </c>
      <c r="AA187" s="14">
        <f>IF(V187="","",Config!$B$4 + SUM($V$2:V187))</f>
        <v/>
      </c>
      <c r="AB187" s="14">
        <f>IF(W187="","",Config!$B$4 + SUM($W$2:W187))</f>
        <v/>
      </c>
      <c r="AC187" s="14">
        <f>IF(X187="","",Config!$B$4 + SUM($X$2:X187))</f>
        <v/>
      </c>
      <c r="AD187" s="14">
        <f>IF(Y187="","",Config!$B$4 + SUM($Y$2:Y187))</f>
        <v/>
      </c>
      <c r="AE187" s="15">
        <f>IF(P187="","",IF(P187&gt;0,1,0))</f>
        <v/>
      </c>
      <c r="AF187" s="15">
        <f>IF(Q187="","",IF(Q187&gt;0,1,0))</f>
        <v/>
      </c>
      <c r="AG187" s="15">
        <f>IF(R187="","",IF(R187&gt;0,1,0))</f>
        <v/>
      </c>
      <c r="AH187" s="15">
        <f>IF(S187="","",IF(S187&gt;0,1,0))</f>
        <v/>
      </c>
      <c r="AI187" s="15">
        <f>IF(T187="","",IF(T187&gt;0,1,0))</f>
        <v/>
      </c>
      <c r="AJ187" s="16">
        <f>IF(Z187="","",IF(AJ186="",Z187,MAX(AJ186,Z187)))</f>
        <v/>
      </c>
      <c r="AK187" s="16">
        <f>IF(AA187="","",IF(AK186="",AA187,MAX(AK186,AA187)))</f>
        <v/>
      </c>
      <c r="AL187" s="16">
        <f>IF(AB187="","",IF(AL186="",AB187,MAX(AL186,AB187)))</f>
        <v/>
      </c>
      <c r="AM187" s="16">
        <f>IF(AC187="","",IF(AM186="",AC187,MAX(AM186,AC187)))</f>
        <v/>
      </c>
      <c r="AN187" s="16">
        <f>IF(AD187="","",IF(AN186="",AD187,MAX(AN186,AD187)))</f>
        <v/>
      </c>
      <c r="AO187" s="16">
        <f>IF(Z187="","",AJ187-Z187)</f>
        <v/>
      </c>
      <c r="AP187" s="16">
        <f>IF(AA187="","",AK187-AA187)</f>
        <v/>
      </c>
      <c r="AQ187" s="16">
        <f>IF(AB187="","",AL187-AB187)</f>
        <v/>
      </c>
      <c r="AR187" s="16">
        <f>IF(AC187="","",AM187-AC187)</f>
        <v/>
      </c>
      <c r="AS187" s="16">
        <f>IF(AD187="","",AN187-AD187)</f>
        <v/>
      </c>
    </row>
    <row r="188">
      <c r="A188">
        <f>ROW()-1</f>
        <v/>
      </c>
      <c r="B188" s="8" t="n"/>
      <c r="C188" s="11" t="n"/>
      <c r="D188" s="10">
        <f>IF(B188="","",CHOOSE(WEEKDAY(B188,2),"Lu","Ma","Mi","Jo","Vi","Sa","Du"))</f>
        <v/>
      </c>
      <c r="E188" s="10">
        <f>IF(OR(B188="",C188=""),"",IF(OR(WEEKDAY(B188,2)=1,WEEKDAY(B188,2)=5),"D",IF(AND(C188&gt;=TIME(15,30,0),C188&lt;TIME(16,30,0)),"C",IF(AND(AND(WEEKDAY(B188,2)&gt;=2,WEEKDAY(B188,2)&lt;=4),C188&gt;=TIME(16,35,0),C188&lt;TIME(17,0,0)),"A1",IF(AND(AND(WEEKDAY(B188,2)&gt;=2,WEEKDAY(B188,2)&lt;=4),C188&gt;=TIME(17,0,0),C188&lt;TIME(18,0,0)),"A2",IF(AND(AND(WEEKDAY(B188,2)&gt;=2,WEEKDAY(B188,2)&lt;=4),C188&gt;=TIME(18,0,0),C188&lt;TIME(19,0,0)),"A3",IF(AND(AND(WEEKDAY(B188,2)&gt;=2,WEEKDAY(B188,2)&lt;=4),C188&gt;=TIME(22,0,0),C188&lt;TIME(22,45,0)),"B","Other")))))))</f>
        <v/>
      </c>
      <c r="F188" s="11" t="n"/>
      <c r="G188" s="11" t="n"/>
      <c r="H188" s="11" t="n"/>
      <c r="I188" s="11" t="n"/>
      <c r="J188" s="12" t="n"/>
      <c r="K188" s="12" t="n"/>
      <c r="L188" s="12" t="n"/>
      <c r="M188" s="12" t="n"/>
      <c r="N188" s="11" t="n"/>
      <c r="O188" s="11" t="n"/>
      <c r="P188" s="13">
        <f>IF(N188="","",IF(N188="SL",-1,K188/J188))</f>
        <v/>
      </c>
      <c r="Q188" s="13">
        <f>IF(N188="","",IF(OR(N188="SL",N188="TP0 only"),-1,L188/J188))</f>
        <v/>
      </c>
      <c r="R188" s="13">
        <f>IF(N188="","",IF(N188="TP2",M188/J188,-1))</f>
        <v/>
      </c>
      <c r="S188" s="13">
        <f>IF(N188="","",IF(N188="SL",-1,IF(N188="TP0 only",0.5*K188/J188,0.5*(K188+L188)/J188)))</f>
        <v/>
      </c>
      <c r="T188" s="13">
        <f>IF(N188="","",IF(N188="SL",-1,IF(N188="TP0 only",0.5*K188/J188-0.5,0.5*(K188+L188)/J188)))</f>
        <v/>
      </c>
      <c r="U188" s="14">
        <f>IF(P188="","",P188*Config!$B$6)</f>
        <v/>
      </c>
      <c r="V188" s="14">
        <f>IF(Q188="","",Q188*Config!$B$6)</f>
        <v/>
      </c>
      <c r="W188" s="14">
        <f>IF(R188="","",R188*Config!$B$6)</f>
        <v/>
      </c>
      <c r="X188" s="14">
        <f>IF(S188="","",S188*Config!$B$6)</f>
        <v/>
      </c>
      <c r="Y188" s="14">
        <f>IF(T188="","",T188*Config!$B$6)</f>
        <v/>
      </c>
      <c r="Z188" s="14">
        <f>IF(U188="","",Config!$B$4 + SUM($U$2:U188))</f>
        <v/>
      </c>
      <c r="AA188" s="14">
        <f>IF(V188="","",Config!$B$4 + SUM($V$2:V188))</f>
        <v/>
      </c>
      <c r="AB188" s="14">
        <f>IF(W188="","",Config!$B$4 + SUM($W$2:W188))</f>
        <v/>
      </c>
      <c r="AC188" s="14">
        <f>IF(X188="","",Config!$B$4 + SUM($X$2:X188))</f>
        <v/>
      </c>
      <c r="AD188" s="14">
        <f>IF(Y188="","",Config!$B$4 + SUM($Y$2:Y188))</f>
        <v/>
      </c>
      <c r="AE188" s="15">
        <f>IF(P188="","",IF(P188&gt;0,1,0))</f>
        <v/>
      </c>
      <c r="AF188" s="15">
        <f>IF(Q188="","",IF(Q188&gt;0,1,0))</f>
        <v/>
      </c>
      <c r="AG188" s="15">
        <f>IF(R188="","",IF(R188&gt;0,1,0))</f>
        <v/>
      </c>
      <c r="AH188" s="15">
        <f>IF(S188="","",IF(S188&gt;0,1,0))</f>
        <v/>
      </c>
      <c r="AI188" s="15">
        <f>IF(T188="","",IF(T188&gt;0,1,0))</f>
        <v/>
      </c>
      <c r="AJ188" s="16">
        <f>IF(Z188="","",IF(AJ187="",Z188,MAX(AJ187,Z188)))</f>
        <v/>
      </c>
      <c r="AK188" s="16">
        <f>IF(AA188="","",IF(AK187="",AA188,MAX(AK187,AA188)))</f>
        <v/>
      </c>
      <c r="AL188" s="16">
        <f>IF(AB188="","",IF(AL187="",AB188,MAX(AL187,AB188)))</f>
        <v/>
      </c>
      <c r="AM188" s="16">
        <f>IF(AC188="","",IF(AM187="",AC188,MAX(AM187,AC188)))</f>
        <v/>
      </c>
      <c r="AN188" s="16">
        <f>IF(AD188="","",IF(AN187="",AD188,MAX(AN187,AD188)))</f>
        <v/>
      </c>
      <c r="AO188" s="16">
        <f>IF(Z188="","",AJ188-Z188)</f>
        <v/>
      </c>
      <c r="AP188" s="16">
        <f>IF(AA188="","",AK188-AA188)</f>
        <v/>
      </c>
      <c r="AQ188" s="16">
        <f>IF(AB188="","",AL188-AB188)</f>
        <v/>
      </c>
      <c r="AR188" s="16">
        <f>IF(AC188="","",AM188-AC188)</f>
        <v/>
      </c>
      <c r="AS188" s="16">
        <f>IF(AD188="","",AN188-AD188)</f>
        <v/>
      </c>
    </row>
    <row r="189">
      <c r="A189">
        <f>ROW()-1</f>
        <v/>
      </c>
      <c r="B189" s="8" t="n"/>
      <c r="C189" s="11" t="n"/>
      <c r="D189" s="10">
        <f>IF(B189="","",CHOOSE(WEEKDAY(B189,2),"Lu","Ma","Mi","Jo","Vi","Sa","Du"))</f>
        <v/>
      </c>
      <c r="E189" s="10">
        <f>IF(OR(B189="",C189=""),"",IF(OR(WEEKDAY(B189,2)=1,WEEKDAY(B189,2)=5),"D",IF(AND(C189&gt;=TIME(15,30,0),C189&lt;TIME(16,30,0)),"C",IF(AND(AND(WEEKDAY(B189,2)&gt;=2,WEEKDAY(B189,2)&lt;=4),C189&gt;=TIME(16,35,0),C189&lt;TIME(17,0,0)),"A1",IF(AND(AND(WEEKDAY(B189,2)&gt;=2,WEEKDAY(B189,2)&lt;=4),C189&gt;=TIME(17,0,0),C189&lt;TIME(18,0,0)),"A2",IF(AND(AND(WEEKDAY(B189,2)&gt;=2,WEEKDAY(B189,2)&lt;=4),C189&gt;=TIME(18,0,0),C189&lt;TIME(19,0,0)),"A3",IF(AND(AND(WEEKDAY(B189,2)&gt;=2,WEEKDAY(B189,2)&lt;=4),C189&gt;=TIME(22,0,0),C189&lt;TIME(22,45,0)),"B","Other")))))))</f>
        <v/>
      </c>
      <c r="F189" s="11" t="n"/>
      <c r="G189" s="11" t="n"/>
      <c r="H189" s="11" t="n"/>
      <c r="I189" s="11" t="n"/>
      <c r="J189" s="12" t="n"/>
      <c r="K189" s="12" t="n"/>
      <c r="L189" s="12" t="n"/>
      <c r="M189" s="12" t="n"/>
      <c r="N189" s="11" t="n"/>
      <c r="O189" s="11" t="n"/>
      <c r="P189" s="13">
        <f>IF(N189="","",IF(N189="SL",-1,K189/J189))</f>
        <v/>
      </c>
      <c r="Q189" s="13">
        <f>IF(N189="","",IF(OR(N189="SL",N189="TP0 only"),-1,L189/J189))</f>
        <v/>
      </c>
      <c r="R189" s="13">
        <f>IF(N189="","",IF(N189="TP2",M189/J189,-1))</f>
        <v/>
      </c>
      <c r="S189" s="13">
        <f>IF(N189="","",IF(N189="SL",-1,IF(N189="TP0 only",0.5*K189/J189,0.5*(K189+L189)/J189)))</f>
        <v/>
      </c>
      <c r="T189" s="13">
        <f>IF(N189="","",IF(N189="SL",-1,IF(N189="TP0 only",0.5*K189/J189-0.5,0.5*(K189+L189)/J189)))</f>
        <v/>
      </c>
      <c r="U189" s="14">
        <f>IF(P189="","",P189*Config!$B$6)</f>
        <v/>
      </c>
      <c r="V189" s="14">
        <f>IF(Q189="","",Q189*Config!$B$6)</f>
        <v/>
      </c>
      <c r="W189" s="14">
        <f>IF(R189="","",R189*Config!$B$6)</f>
        <v/>
      </c>
      <c r="X189" s="14">
        <f>IF(S189="","",S189*Config!$B$6)</f>
        <v/>
      </c>
      <c r="Y189" s="14">
        <f>IF(T189="","",T189*Config!$B$6)</f>
        <v/>
      </c>
      <c r="Z189" s="14">
        <f>IF(U189="","",Config!$B$4 + SUM($U$2:U189))</f>
        <v/>
      </c>
      <c r="AA189" s="14">
        <f>IF(V189="","",Config!$B$4 + SUM($V$2:V189))</f>
        <v/>
      </c>
      <c r="AB189" s="14">
        <f>IF(W189="","",Config!$B$4 + SUM($W$2:W189))</f>
        <v/>
      </c>
      <c r="AC189" s="14">
        <f>IF(X189="","",Config!$B$4 + SUM($X$2:X189))</f>
        <v/>
      </c>
      <c r="AD189" s="14">
        <f>IF(Y189="","",Config!$B$4 + SUM($Y$2:Y189))</f>
        <v/>
      </c>
      <c r="AE189" s="15">
        <f>IF(P189="","",IF(P189&gt;0,1,0))</f>
        <v/>
      </c>
      <c r="AF189" s="15">
        <f>IF(Q189="","",IF(Q189&gt;0,1,0))</f>
        <v/>
      </c>
      <c r="AG189" s="15">
        <f>IF(R189="","",IF(R189&gt;0,1,0))</f>
        <v/>
      </c>
      <c r="AH189" s="15">
        <f>IF(S189="","",IF(S189&gt;0,1,0))</f>
        <v/>
      </c>
      <c r="AI189" s="15">
        <f>IF(T189="","",IF(T189&gt;0,1,0))</f>
        <v/>
      </c>
      <c r="AJ189" s="16">
        <f>IF(Z189="","",IF(AJ188="",Z189,MAX(AJ188,Z189)))</f>
        <v/>
      </c>
      <c r="AK189" s="16">
        <f>IF(AA189="","",IF(AK188="",AA189,MAX(AK188,AA189)))</f>
        <v/>
      </c>
      <c r="AL189" s="16">
        <f>IF(AB189="","",IF(AL188="",AB189,MAX(AL188,AB189)))</f>
        <v/>
      </c>
      <c r="AM189" s="16">
        <f>IF(AC189="","",IF(AM188="",AC189,MAX(AM188,AC189)))</f>
        <v/>
      </c>
      <c r="AN189" s="16">
        <f>IF(AD189="","",IF(AN188="",AD189,MAX(AN188,AD189)))</f>
        <v/>
      </c>
      <c r="AO189" s="16">
        <f>IF(Z189="","",AJ189-Z189)</f>
        <v/>
      </c>
      <c r="AP189" s="16">
        <f>IF(AA189="","",AK189-AA189)</f>
        <v/>
      </c>
      <c r="AQ189" s="16">
        <f>IF(AB189="","",AL189-AB189)</f>
        <v/>
      </c>
      <c r="AR189" s="16">
        <f>IF(AC189="","",AM189-AC189)</f>
        <v/>
      </c>
      <c r="AS189" s="16">
        <f>IF(AD189="","",AN189-AD189)</f>
        <v/>
      </c>
    </row>
    <row r="190">
      <c r="A190">
        <f>ROW()-1</f>
        <v/>
      </c>
      <c r="B190" s="8" t="n"/>
      <c r="C190" s="11" t="n"/>
      <c r="D190" s="10">
        <f>IF(B190="","",CHOOSE(WEEKDAY(B190,2),"Lu","Ma","Mi","Jo","Vi","Sa","Du"))</f>
        <v/>
      </c>
      <c r="E190" s="10">
        <f>IF(OR(B190="",C190=""),"",IF(OR(WEEKDAY(B190,2)=1,WEEKDAY(B190,2)=5),"D",IF(AND(C190&gt;=TIME(15,30,0),C190&lt;TIME(16,30,0)),"C",IF(AND(AND(WEEKDAY(B190,2)&gt;=2,WEEKDAY(B190,2)&lt;=4),C190&gt;=TIME(16,35,0),C190&lt;TIME(17,0,0)),"A1",IF(AND(AND(WEEKDAY(B190,2)&gt;=2,WEEKDAY(B190,2)&lt;=4),C190&gt;=TIME(17,0,0),C190&lt;TIME(18,0,0)),"A2",IF(AND(AND(WEEKDAY(B190,2)&gt;=2,WEEKDAY(B190,2)&lt;=4),C190&gt;=TIME(18,0,0),C190&lt;TIME(19,0,0)),"A3",IF(AND(AND(WEEKDAY(B190,2)&gt;=2,WEEKDAY(B190,2)&lt;=4),C190&gt;=TIME(22,0,0),C190&lt;TIME(22,45,0)),"B","Other")))))))</f>
        <v/>
      </c>
      <c r="F190" s="11" t="n"/>
      <c r="G190" s="11" t="n"/>
      <c r="H190" s="11" t="n"/>
      <c r="I190" s="11" t="n"/>
      <c r="J190" s="12" t="n"/>
      <c r="K190" s="12" t="n"/>
      <c r="L190" s="12" t="n"/>
      <c r="M190" s="12" t="n"/>
      <c r="N190" s="11" t="n"/>
      <c r="O190" s="11" t="n"/>
      <c r="P190" s="13">
        <f>IF(N190="","",IF(N190="SL",-1,K190/J190))</f>
        <v/>
      </c>
      <c r="Q190" s="13">
        <f>IF(N190="","",IF(OR(N190="SL",N190="TP0 only"),-1,L190/J190))</f>
        <v/>
      </c>
      <c r="R190" s="13">
        <f>IF(N190="","",IF(N190="TP2",M190/J190,-1))</f>
        <v/>
      </c>
      <c r="S190" s="13">
        <f>IF(N190="","",IF(N190="SL",-1,IF(N190="TP0 only",0.5*K190/J190,0.5*(K190+L190)/J190)))</f>
        <v/>
      </c>
      <c r="T190" s="13">
        <f>IF(N190="","",IF(N190="SL",-1,IF(N190="TP0 only",0.5*K190/J190-0.5,0.5*(K190+L190)/J190)))</f>
        <v/>
      </c>
      <c r="U190" s="14">
        <f>IF(P190="","",P190*Config!$B$6)</f>
        <v/>
      </c>
      <c r="V190" s="14">
        <f>IF(Q190="","",Q190*Config!$B$6)</f>
        <v/>
      </c>
      <c r="W190" s="14">
        <f>IF(R190="","",R190*Config!$B$6)</f>
        <v/>
      </c>
      <c r="X190" s="14">
        <f>IF(S190="","",S190*Config!$B$6)</f>
        <v/>
      </c>
      <c r="Y190" s="14">
        <f>IF(T190="","",T190*Config!$B$6)</f>
        <v/>
      </c>
      <c r="Z190" s="14">
        <f>IF(U190="","",Config!$B$4 + SUM($U$2:U190))</f>
        <v/>
      </c>
      <c r="AA190" s="14">
        <f>IF(V190="","",Config!$B$4 + SUM($V$2:V190))</f>
        <v/>
      </c>
      <c r="AB190" s="14">
        <f>IF(W190="","",Config!$B$4 + SUM($W$2:W190))</f>
        <v/>
      </c>
      <c r="AC190" s="14">
        <f>IF(X190="","",Config!$B$4 + SUM($X$2:X190))</f>
        <v/>
      </c>
      <c r="AD190" s="14">
        <f>IF(Y190="","",Config!$B$4 + SUM($Y$2:Y190))</f>
        <v/>
      </c>
      <c r="AE190" s="15">
        <f>IF(P190="","",IF(P190&gt;0,1,0))</f>
        <v/>
      </c>
      <c r="AF190" s="15">
        <f>IF(Q190="","",IF(Q190&gt;0,1,0))</f>
        <v/>
      </c>
      <c r="AG190" s="15">
        <f>IF(R190="","",IF(R190&gt;0,1,0))</f>
        <v/>
      </c>
      <c r="AH190" s="15">
        <f>IF(S190="","",IF(S190&gt;0,1,0))</f>
        <v/>
      </c>
      <c r="AI190" s="15">
        <f>IF(T190="","",IF(T190&gt;0,1,0))</f>
        <v/>
      </c>
      <c r="AJ190" s="16">
        <f>IF(Z190="","",IF(AJ189="",Z190,MAX(AJ189,Z190)))</f>
        <v/>
      </c>
      <c r="AK190" s="16">
        <f>IF(AA190="","",IF(AK189="",AA190,MAX(AK189,AA190)))</f>
        <v/>
      </c>
      <c r="AL190" s="16">
        <f>IF(AB190="","",IF(AL189="",AB190,MAX(AL189,AB190)))</f>
        <v/>
      </c>
      <c r="AM190" s="16">
        <f>IF(AC190="","",IF(AM189="",AC190,MAX(AM189,AC190)))</f>
        <v/>
      </c>
      <c r="AN190" s="16">
        <f>IF(AD190="","",IF(AN189="",AD190,MAX(AN189,AD190)))</f>
        <v/>
      </c>
      <c r="AO190" s="16">
        <f>IF(Z190="","",AJ190-Z190)</f>
        <v/>
      </c>
      <c r="AP190" s="16">
        <f>IF(AA190="","",AK190-AA190)</f>
        <v/>
      </c>
      <c r="AQ190" s="16">
        <f>IF(AB190="","",AL190-AB190)</f>
        <v/>
      </c>
      <c r="AR190" s="16">
        <f>IF(AC190="","",AM190-AC190)</f>
        <v/>
      </c>
      <c r="AS190" s="16">
        <f>IF(AD190="","",AN190-AD190)</f>
        <v/>
      </c>
    </row>
    <row r="191">
      <c r="A191">
        <f>ROW()-1</f>
        <v/>
      </c>
      <c r="B191" s="8" t="n"/>
      <c r="C191" s="11" t="n"/>
      <c r="D191" s="10">
        <f>IF(B191="","",CHOOSE(WEEKDAY(B191,2),"Lu","Ma","Mi","Jo","Vi","Sa","Du"))</f>
        <v/>
      </c>
      <c r="E191" s="10">
        <f>IF(OR(B191="",C191=""),"",IF(OR(WEEKDAY(B191,2)=1,WEEKDAY(B191,2)=5),"D",IF(AND(C191&gt;=TIME(15,30,0),C191&lt;TIME(16,30,0)),"C",IF(AND(AND(WEEKDAY(B191,2)&gt;=2,WEEKDAY(B191,2)&lt;=4),C191&gt;=TIME(16,35,0),C191&lt;TIME(17,0,0)),"A1",IF(AND(AND(WEEKDAY(B191,2)&gt;=2,WEEKDAY(B191,2)&lt;=4),C191&gt;=TIME(17,0,0),C191&lt;TIME(18,0,0)),"A2",IF(AND(AND(WEEKDAY(B191,2)&gt;=2,WEEKDAY(B191,2)&lt;=4),C191&gt;=TIME(18,0,0),C191&lt;TIME(19,0,0)),"A3",IF(AND(AND(WEEKDAY(B191,2)&gt;=2,WEEKDAY(B191,2)&lt;=4),C191&gt;=TIME(22,0,0),C191&lt;TIME(22,45,0)),"B","Other")))))))</f>
        <v/>
      </c>
      <c r="F191" s="11" t="n"/>
      <c r="G191" s="11" t="n"/>
      <c r="H191" s="11" t="n"/>
      <c r="I191" s="11" t="n"/>
      <c r="J191" s="12" t="n"/>
      <c r="K191" s="12" t="n"/>
      <c r="L191" s="12" t="n"/>
      <c r="M191" s="12" t="n"/>
      <c r="N191" s="11" t="n"/>
      <c r="O191" s="11" t="n"/>
      <c r="P191" s="13">
        <f>IF(N191="","",IF(N191="SL",-1,K191/J191))</f>
        <v/>
      </c>
      <c r="Q191" s="13">
        <f>IF(N191="","",IF(OR(N191="SL",N191="TP0 only"),-1,L191/J191))</f>
        <v/>
      </c>
      <c r="R191" s="13">
        <f>IF(N191="","",IF(N191="TP2",M191/J191,-1))</f>
        <v/>
      </c>
      <c r="S191" s="13">
        <f>IF(N191="","",IF(N191="SL",-1,IF(N191="TP0 only",0.5*K191/J191,0.5*(K191+L191)/J191)))</f>
        <v/>
      </c>
      <c r="T191" s="13">
        <f>IF(N191="","",IF(N191="SL",-1,IF(N191="TP0 only",0.5*K191/J191-0.5,0.5*(K191+L191)/J191)))</f>
        <v/>
      </c>
      <c r="U191" s="14">
        <f>IF(P191="","",P191*Config!$B$6)</f>
        <v/>
      </c>
      <c r="V191" s="14">
        <f>IF(Q191="","",Q191*Config!$B$6)</f>
        <v/>
      </c>
      <c r="W191" s="14">
        <f>IF(R191="","",R191*Config!$B$6)</f>
        <v/>
      </c>
      <c r="X191" s="14">
        <f>IF(S191="","",S191*Config!$B$6)</f>
        <v/>
      </c>
      <c r="Y191" s="14">
        <f>IF(T191="","",T191*Config!$B$6)</f>
        <v/>
      </c>
      <c r="Z191" s="14">
        <f>IF(U191="","",Config!$B$4 + SUM($U$2:U191))</f>
        <v/>
      </c>
      <c r="AA191" s="14">
        <f>IF(V191="","",Config!$B$4 + SUM($V$2:V191))</f>
        <v/>
      </c>
      <c r="AB191" s="14">
        <f>IF(W191="","",Config!$B$4 + SUM($W$2:W191))</f>
        <v/>
      </c>
      <c r="AC191" s="14">
        <f>IF(X191="","",Config!$B$4 + SUM($X$2:X191))</f>
        <v/>
      </c>
      <c r="AD191" s="14">
        <f>IF(Y191="","",Config!$B$4 + SUM($Y$2:Y191))</f>
        <v/>
      </c>
      <c r="AE191" s="15">
        <f>IF(P191="","",IF(P191&gt;0,1,0))</f>
        <v/>
      </c>
      <c r="AF191" s="15">
        <f>IF(Q191="","",IF(Q191&gt;0,1,0))</f>
        <v/>
      </c>
      <c r="AG191" s="15">
        <f>IF(R191="","",IF(R191&gt;0,1,0))</f>
        <v/>
      </c>
      <c r="AH191" s="15">
        <f>IF(S191="","",IF(S191&gt;0,1,0))</f>
        <v/>
      </c>
      <c r="AI191" s="15">
        <f>IF(T191="","",IF(T191&gt;0,1,0))</f>
        <v/>
      </c>
      <c r="AJ191" s="16">
        <f>IF(Z191="","",IF(AJ190="",Z191,MAX(AJ190,Z191)))</f>
        <v/>
      </c>
      <c r="AK191" s="16">
        <f>IF(AA191="","",IF(AK190="",AA191,MAX(AK190,AA191)))</f>
        <v/>
      </c>
      <c r="AL191" s="16">
        <f>IF(AB191="","",IF(AL190="",AB191,MAX(AL190,AB191)))</f>
        <v/>
      </c>
      <c r="AM191" s="16">
        <f>IF(AC191="","",IF(AM190="",AC191,MAX(AM190,AC191)))</f>
        <v/>
      </c>
      <c r="AN191" s="16">
        <f>IF(AD191="","",IF(AN190="",AD191,MAX(AN190,AD191)))</f>
        <v/>
      </c>
      <c r="AO191" s="16">
        <f>IF(Z191="","",AJ191-Z191)</f>
        <v/>
      </c>
      <c r="AP191" s="16">
        <f>IF(AA191="","",AK191-AA191)</f>
        <v/>
      </c>
      <c r="AQ191" s="16">
        <f>IF(AB191="","",AL191-AB191)</f>
        <v/>
      </c>
      <c r="AR191" s="16">
        <f>IF(AC191="","",AM191-AC191)</f>
        <v/>
      </c>
      <c r="AS191" s="16">
        <f>IF(AD191="","",AN191-AD191)</f>
        <v/>
      </c>
    </row>
    <row r="192">
      <c r="A192">
        <f>ROW()-1</f>
        <v/>
      </c>
      <c r="B192" s="8" t="n"/>
      <c r="C192" s="11" t="n"/>
      <c r="D192" s="10">
        <f>IF(B192="","",CHOOSE(WEEKDAY(B192,2),"Lu","Ma","Mi","Jo","Vi","Sa","Du"))</f>
        <v/>
      </c>
      <c r="E192" s="10">
        <f>IF(OR(B192="",C192=""),"",IF(OR(WEEKDAY(B192,2)=1,WEEKDAY(B192,2)=5),"D",IF(AND(C192&gt;=TIME(15,30,0),C192&lt;TIME(16,30,0)),"C",IF(AND(AND(WEEKDAY(B192,2)&gt;=2,WEEKDAY(B192,2)&lt;=4),C192&gt;=TIME(16,35,0),C192&lt;TIME(17,0,0)),"A1",IF(AND(AND(WEEKDAY(B192,2)&gt;=2,WEEKDAY(B192,2)&lt;=4),C192&gt;=TIME(17,0,0),C192&lt;TIME(18,0,0)),"A2",IF(AND(AND(WEEKDAY(B192,2)&gt;=2,WEEKDAY(B192,2)&lt;=4),C192&gt;=TIME(18,0,0),C192&lt;TIME(19,0,0)),"A3",IF(AND(AND(WEEKDAY(B192,2)&gt;=2,WEEKDAY(B192,2)&lt;=4),C192&gt;=TIME(22,0,0),C192&lt;TIME(22,45,0)),"B","Other")))))))</f>
        <v/>
      </c>
      <c r="F192" s="11" t="n"/>
      <c r="G192" s="11" t="n"/>
      <c r="H192" s="11" t="n"/>
      <c r="I192" s="11" t="n"/>
      <c r="J192" s="12" t="n"/>
      <c r="K192" s="12" t="n"/>
      <c r="L192" s="12" t="n"/>
      <c r="M192" s="12" t="n"/>
      <c r="N192" s="11" t="n"/>
      <c r="O192" s="11" t="n"/>
      <c r="P192" s="13">
        <f>IF(N192="","",IF(N192="SL",-1,K192/J192))</f>
        <v/>
      </c>
      <c r="Q192" s="13">
        <f>IF(N192="","",IF(OR(N192="SL",N192="TP0 only"),-1,L192/J192))</f>
        <v/>
      </c>
      <c r="R192" s="13">
        <f>IF(N192="","",IF(N192="TP2",M192/J192,-1))</f>
        <v/>
      </c>
      <c r="S192" s="13">
        <f>IF(N192="","",IF(N192="SL",-1,IF(N192="TP0 only",0.5*K192/J192,0.5*(K192+L192)/J192)))</f>
        <v/>
      </c>
      <c r="T192" s="13">
        <f>IF(N192="","",IF(N192="SL",-1,IF(N192="TP0 only",0.5*K192/J192-0.5,0.5*(K192+L192)/J192)))</f>
        <v/>
      </c>
      <c r="U192" s="14">
        <f>IF(P192="","",P192*Config!$B$6)</f>
        <v/>
      </c>
      <c r="V192" s="14">
        <f>IF(Q192="","",Q192*Config!$B$6)</f>
        <v/>
      </c>
      <c r="W192" s="14">
        <f>IF(R192="","",R192*Config!$B$6)</f>
        <v/>
      </c>
      <c r="X192" s="14">
        <f>IF(S192="","",S192*Config!$B$6)</f>
        <v/>
      </c>
      <c r="Y192" s="14">
        <f>IF(T192="","",T192*Config!$B$6)</f>
        <v/>
      </c>
      <c r="Z192" s="14">
        <f>IF(U192="","",Config!$B$4 + SUM($U$2:U192))</f>
        <v/>
      </c>
      <c r="AA192" s="14">
        <f>IF(V192="","",Config!$B$4 + SUM($V$2:V192))</f>
        <v/>
      </c>
      <c r="AB192" s="14">
        <f>IF(W192="","",Config!$B$4 + SUM($W$2:W192))</f>
        <v/>
      </c>
      <c r="AC192" s="14">
        <f>IF(X192="","",Config!$B$4 + SUM($X$2:X192))</f>
        <v/>
      </c>
      <c r="AD192" s="14">
        <f>IF(Y192="","",Config!$B$4 + SUM($Y$2:Y192))</f>
        <v/>
      </c>
      <c r="AE192" s="15">
        <f>IF(P192="","",IF(P192&gt;0,1,0))</f>
        <v/>
      </c>
      <c r="AF192" s="15">
        <f>IF(Q192="","",IF(Q192&gt;0,1,0))</f>
        <v/>
      </c>
      <c r="AG192" s="15">
        <f>IF(R192="","",IF(R192&gt;0,1,0))</f>
        <v/>
      </c>
      <c r="AH192" s="15">
        <f>IF(S192="","",IF(S192&gt;0,1,0))</f>
        <v/>
      </c>
      <c r="AI192" s="15">
        <f>IF(T192="","",IF(T192&gt;0,1,0))</f>
        <v/>
      </c>
      <c r="AJ192" s="16">
        <f>IF(Z192="","",IF(AJ191="",Z192,MAX(AJ191,Z192)))</f>
        <v/>
      </c>
      <c r="AK192" s="16">
        <f>IF(AA192="","",IF(AK191="",AA192,MAX(AK191,AA192)))</f>
        <v/>
      </c>
      <c r="AL192" s="16">
        <f>IF(AB192="","",IF(AL191="",AB192,MAX(AL191,AB192)))</f>
        <v/>
      </c>
      <c r="AM192" s="16">
        <f>IF(AC192="","",IF(AM191="",AC192,MAX(AM191,AC192)))</f>
        <v/>
      </c>
      <c r="AN192" s="16">
        <f>IF(AD192="","",IF(AN191="",AD192,MAX(AN191,AD192)))</f>
        <v/>
      </c>
      <c r="AO192" s="16">
        <f>IF(Z192="","",AJ192-Z192)</f>
        <v/>
      </c>
      <c r="AP192" s="16">
        <f>IF(AA192="","",AK192-AA192)</f>
        <v/>
      </c>
      <c r="AQ192" s="16">
        <f>IF(AB192="","",AL192-AB192)</f>
        <v/>
      </c>
      <c r="AR192" s="16">
        <f>IF(AC192="","",AM192-AC192)</f>
        <v/>
      </c>
      <c r="AS192" s="16">
        <f>IF(AD192="","",AN192-AD192)</f>
        <v/>
      </c>
    </row>
    <row r="193">
      <c r="A193">
        <f>ROW()-1</f>
        <v/>
      </c>
      <c r="B193" s="8" t="n"/>
      <c r="C193" s="11" t="n"/>
      <c r="D193" s="10">
        <f>IF(B193="","",CHOOSE(WEEKDAY(B193,2),"Lu","Ma","Mi","Jo","Vi","Sa","Du"))</f>
        <v/>
      </c>
      <c r="E193" s="10">
        <f>IF(OR(B193="",C193=""),"",IF(OR(WEEKDAY(B193,2)=1,WEEKDAY(B193,2)=5),"D",IF(AND(C193&gt;=TIME(15,30,0),C193&lt;TIME(16,30,0)),"C",IF(AND(AND(WEEKDAY(B193,2)&gt;=2,WEEKDAY(B193,2)&lt;=4),C193&gt;=TIME(16,35,0),C193&lt;TIME(17,0,0)),"A1",IF(AND(AND(WEEKDAY(B193,2)&gt;=2,WEEKDAY(B193,2)&lt;=4),C193&gt;=TIME(17,0,0),C193&lt;TIME(18,0,0)),"A2",IF(AND(AND(WEEKDAY(B193,2)&gt;=2,WEEKDAY(B193,2)&lt;=4),C193&gt;=TIME(18,0,0),C193&lt;TIME(19,0,0)),"A3",IF(AND(AND(WEEKDAY(B193,2)&gt;=2,WEEKDAY(B193,2)&lt;=4),C193&gt;=TIME(22,0,0),C193&lt;TIME(22,45,0)),"B","Other")))))))</f>
        <v/>
      </c>
      <c r="F193" s="11" t="n"/>
      <c r="G193" s="11" t="n"/>
      <c r="H193" s="11" t="n"/>
      <c r="I193" s="11" t="n"/>
      <c r="J193" s="12" t="n"/>
      <c r="K193" s="12" t="n"/>
      <c r="L193" s="12" t="n"/>
      <c r="M193" s="12" t="n"/>
      <c r="N193" s="11" t="n"/>
      <c r="O193" s="11" t="n"/>
      <c r="P193" s="13">
        <f>IF(N193="","",IF(N193="SL",-1,K193/J193))</f>
        <v/>
      </c>
      <c r="Q193" s="13">
        <f>IF(N193="","",IF(OR(N193="SL",N193="TP0 only"),-1,L193/J193))</f>
        <v/>
      </c>
      <c r="R193" s="13">
        <f>IF(N193="","",IF(N193="TP2",M193/J193,-1))</f>
        <v/>
      </c>
      <c r="S193" s="13">
        <f>IF(N193="","",IF(N193="SL",-1,IF(N193="TP0 only",0.5*K193/J193,0.5*(K193+L193)/J193)))</f>
        <v/>
      </c>
      <c r="T193" s="13">
        <f>IF(N193="","",IF(N193="SL",-1,IF(N193="TP0 only",0.5*K193/J193-0.5,0.5*(K193+L193)/J193)))</f>
        <v/>
      </c>
      <c r="U193" s="14">
        <f>IF(P193="","",P193*Config!$B$6)</f>
        <v/>
      </c>
      <c r="V193" s="14">
        <f>IF(Q193="","",Q193*Config!$B$6)</f>
        <v/>
      </c>
      <c r="W193" s="14">
        <f>IF(R193="","",R193*Config!$B$6)</f>
        <v/>
      </c>
      <c r="X193" s="14">
        <f>IF(S193="","",S193*Config!$B$6)</f>
        <v/>
      </c>
      <c r="Y193" s="14">
        <f>IF(T193="","",T193*Config!$B$6)</f>
        <v/>
      </c>
      <c r="Z193" s="14">
        <f>IF(U193="","",Config!$B$4 + SUM($U$2:U193))</f>
        <v/>
      </c>
      <c r="AA193" s="14">
        <f>IF(V193="","",Config!$B$4 + SUM($V$2:V193))</f>
        <v/>
      </c>
      <c r="AB193" s="14">
        <f>IF(W193="","",Config!$B$4 + SUM($W$2:W193))</f>
        <v/>
      </c>
      <c r="AC193" s="14">
        <f>IF(X193="","",Config!$B$4 + SUM($X$2:X193))</f>
        <v/>
      </c>
      <c r="AD193" s="14">
        <f>IF(Y193="","",Config!$B$4 + SUM($Y$2:Y193))</f>
        <v/>
      </c>
      <c r="AE193" s="15">
        <f>IF(P193="","",IF(P193&gt;0,1,0))</f>
        <v/>
      </c>
      <c r="AF193" s="15">
        <f>IF(Q193="","",IF(Q193&gt;0,1,0))</f>
        <v/>
      </c>
      <c r="AG193" s="15">
        <f>IF(R193="","",IF(R193&gt;0,1,0))</f>
        <v/>
      </c>
      <c r="AH193" s="15">
        <f>IF(S193="","",IF(S193&gt;0,1,0))</f>
        <v/>
      </c>
      <c r="AI193" s="15">
        <f>IF(T193="","",IF(T193&gt;0,1,0))</f>
        <v/>
      </c>
      <c r="AJ193" s="16">
        <f>IF(Z193="","",IF(AJ192="",Z193,MAX(AJ192,Z193)))</f>
        <v/>
      </c>
      <c r="AK193" s="16">
        <f>IF(AA193="","",IF(AK192="",AA193,MAX(AK192,AA193)))</f>
        <v/>
      </c>
      <c r="AL193" s="16">
        <f>IF(AB193="","",IF(AL192="",AB193,MAX(AL192,AB193)))</f>
        <v/>
      </c>
      <c r="AM193" s="16">
        <f>IF(AC193="","",IF(AM192="",AC193,MAX(AM192,AC193)))</f>
        <v/>
      </c>
      <c r="AN193" s="16">
        <f>IF(AD193="","",IF(AN192="",AD193,MAX(AN192,AD193)))</f>
        <v/>
      </c>
      <c r="AO193" s="16">
        <f>IF(Z193="","",AJ193-Z193)</f>
        <v/>
      </c>
      <c r="AP193" s="16">
        <f>IF(AA193="","",AK193-AA193)</f>
        <v/>
      </c>
      <c r="AQ193" s="16">
        <f>IF(AB193="","",AL193-AB193)</f>
        <v/>
      </c>
      <c r="AR193" s="16">
        <f>IF(AC193="","",AM193-AC193)</f>
        <v/>
      </c>
      <c r="AS193" s="16">
        <f>IF(AD193="","",AN193-AD193)</f>
        <v/>
      </c>
    </row>
    <row r="194">
      <c r="A194">
        <f>ROW()-1</f>
        <v/>
      </c>
      <c r="B194" s="8" t="n"/>
      <c r="C194" s="11" t="n"/>
      <c r="D194" s="10">
        <f>IF(B194="","",CHOOSE(WEEKDAY(B194,2),"Lu","Ma","Mi","Jo","Vi","Sa","Du"))</f>
        <v/>
      </c>
      <c r="E194" s="10">
        <f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/>
      </c>
      <c r="F194" s="11" t="n"/>
      <c r="G194" s="11" t="n"/>
      <c r="H194" s="11" t="n"/>
      <c r="I194" s="11" t="n"/>
      <c r="J194" s="12" t="n"/>
      <c r="K194" s="12" t="n"/>
      <c r="L194" s="12" t="n"/>
      <c r="M194" s="12" t="n"/>
      <c r="N194" s="11" t="n"/>
      <c r="O194" s="11" t="n"/>
      <c r="P194" s="13">
        <f>IF(N194="","",IF(N194="SL",-1,K194/J194))</f>
        <v/>
      </c>
      <c r="Q194" s="13">
        <f>IF(N194="","",IF(OR(N194="SL",N194="TP0 only"),-1,L194/J194))</f>
        <v/>
      </c>
      <c r="R194" s="13">
        <f>IF(N194="","",IF(N194="TP2",M194/J194,-1))</f>
        <v/>
      </c>
      <c r="S194" s="13">
        <f>IF(N194="","",IF(N194="SL",-1,IF(N194="TP0 only",0.5*K194/J194,0.5*(K194+L194)/J194)))</f>
        <v/>
      </c>
      <c r="T194" s="13">
        <f>IF(N194="","",IF(N194="SL",-1,IF(N194="TP0 only",0.5*K194/J194-0.5,0.5*(K194+L194)/J194)))</f>
        <v/>
      </c>
      <c r="U194" s="14">
        <f>IF(P194="","",P194*Config!$B$6)</f>
        <v/>
      </c>
      <c r="V194" s="14">
        <f>IF(Q194="","",Q194*Config!$B$6)</f>
        <v/>
      </c>
      <c r="W194" s="14">
        <f>IF(R194="","",R194*Config!$B$6)</f>
        <v/>
      </c>
      <c r="X194" s="14">
        <f>IF(S194="","",S194*Config!$B$6)</f>
        <v/>
      </c>
      <c r="Y194" s="14">
        <f>IF(T194="","",T194*Config!$B$6)</f>
        <v/>
      </c>
      <c r="Z194" s="14">
        <f>IF(U194="","",Config!$B$4 + SUM($U$2:U194))</f>
        <v/>
      </c>
      <c r="AA194" s="14">
        <f>IF(V194="","",Config!$B$4 + SUM($V$2:V194))</f>
        <v/>
      </c>
      <c r="AB194" s="14">
        <f>IF(W194="","",Config!$B$4 + SUM($W$2:W194))</f>
        <v/>
      </c>
      <c r="AC194" s="14">
        <f>IF(X194="","",Config!$B$4 + SUM($X$2:X194))</f>
        <v/>
      </c>
      <c r="AD194" s="14">
        <f>IF(Y194="","",Config!$B$4 + SUM($Y$2:Y194))</f>
        <v/>
      </c>
      <c r="AE194" s="15">
        <f>IF(P194="","",IF(P194&gt;0,1,0))</f>
        <v/>
      </c>
      <c r="AF194" s="15">
        <f>IF(Q194="","",IF(Q194&gt;0,1,0))</f>
        <v/>
      </c>
      <c r="AG194" s="15">
        <f>IF(R194="","",IF(R194&gt;0,1,0))</f>
        <v/>
      </c>
      <c r="AH194" s="15">
        <f>IF(S194="","",IF(S194&gt;0,1,0))</f>
        <v/>
      </c>
      <c r="AI194" s="15">
        <f>IF(T194="","",IF(T194&gt;0,1,0))</f>
        <v/>
      </c>
      <c r="AJ194" s="16">
        <f>IF(Z194="","",IF(AJ193="",Z194,MAX(AJ193,Z194)))</f>
        <v/>
      </c>
      <c r="AK194" s="16">
        <f>IF(AA194="","",IF(AK193="",AA194,MAX(AK193,AA194)))</f>
        <v/>
      </c>
      <c r="AL194" s="16">
        <f>IF(AB194="","",IF(AL193="",AB194,MAX(AL193,AB194)))</f>
        <v/>
      </c>
      <c r="AM194" s="16">
        <f>IF(AC194="","",IF(AM193="",AC194,MAX(AM193,AC194)))</f>
        <v/>
      </c>
      <c r="AN194" s="16">
        <f>IF(AD194="","",IF(AN193="",AD194,MAX(AN193,AD194)))</f>
        <v/>
      </c>
      <c r="AO194" s="16">
        <f>IF(Z194="","",AJ194-Z194)</f>
        <v/>
      </c>
      <c r="AP194" s="16">
        <f>IF(AA194="","",AK194-AA194)</f>
        <v/>
      </c>
      <c r="AQ194" s="16">
        <f>IF(AB194="","",AL194-AB194)</f>
        <v/>
      </c>
      <c r="AR194" s="16">
        <f>IF(AC194="","",AM194-AC194)</f>
        <v/>
      </c>
      <c r="AS194" s="16">
        <f>IF(AD194="","",AN194-AD194)</f>
        <v/>
      </c>
    </row>
    <row r="195">
      <c r="A195">
        <f>ROW()-1</f>
        <v/>
      </c>
      <c r="B195" s="8" t="n"/>
      <c r="C195" s="11" t="n"/>
      <c r="D195" s="10">
        <f>IF(B195="","",CHOOSE(WEEKDAY(B195,2),"Lu","Ma","Mi","Jo","Vi","Sa","Du"))</f>
        <v/>
      </c>
      <c r="E195" s="10">
        <f>IF(OR(B195="",C195=""),"",IF(OR(WEEKDAY(B195,2)=1,WEEKDAY(B195,2)=5),"D",IF(AND(C195&gt;=TIME(15,30,0),C195&lt;TIME(16,30,0)),"C",IF(AND(AND(WEEKDAY(B195,2)&gt;=2,WEEKDAY(B195,2)&lt;=4),C195&gt;=TIME(16,35,0),C195&lt;TIME(17,0,0)),"A1",IF(AND(AND(WEEKDAY(B195,2)&gt;=2,WEEKDAY(B195,2)&lt;=4),C195&gt;=TIME(17,0,0),C195&lt;TIME(18,0,0)),"A2",IF(AND(AND(WEEKDAY(B195,2)&gt;=2,WEEKDAY(B195,2)&lt;=4),C195&gt;=TIME(18,0,0),C195&lt;TIME(19,0,0)),"A3",IF(AND(AND(WEEKDAY(B195,2)&gt;=2,WEEKDAY(B195,2)&lt;=4),C195&gt;=TIME(22,0,0),C195&lt;TIME(22,45,0)),"B","Other")))))))</f>
        <v/>
      </c>
      <c r="F195" s="11" t="n"/>
      <c r="G195" s="11" t="n"/>
      <c r="H195" s="11" t="n"/>
      <c r="I195" s="11" t="n"/>
      <c r="J195" s="12" t="n"/>
      <c r="K195" s="12" t="n"/>
      <c r="L195" s="12" t="n"/>
      <c r="M195" s="12" t="n"/>
      <c r="N195" s="11" t="n"/>
      <c r="O195" s="11" t="n"/>
      <c r="P195" s="13">
        <f>IF(N195="","",IF(N195="SL",-1,K195/J195))</f>
        <v/>
      </c>
      <c r="Q195" s="13">
        <f>IF(N195="","",IF(OR(N195="SL",N195="TP0 only"),-1,L195/J195))</f>
        <v/>
      </c>
      <c r="R195" s="13">
        <f>IF(N195="","",IF(N195="TP2",M195/J195,-1))</f>
        <v/>
      </c>
      <c r="S195" s="13">
        <f>IF(N195="","",IF(N195="SL",-1,IF(N195="TP0 only",0.5*K195/J195,0.5*(K195+L195)/J195)))</f>
        <v/>
      </c>
      <c r="T195" s="13">
        <f>IF(N195="","",IF(N195="SL",-1,IF(N195="TP0 only",0.5*K195/J195-0.5,0.5*(K195+L195)/J195)))</f>
        <v/>
      </c>
      <c r="U195" s="14">
        <f>IF(P195="","",P195*Config!$B$6)</f>
        <v/>
      </c>
      <c r="V195" s="14">
        <f>IF(Q195="","",Q195*Config!$B$6)</f>
        <v/>
      </c>
      <c r="W195" s="14">
        <f>IF(R195="","",R195*Config!$B$6)</f>
        <v/>
      </c>
      <c r="X195" s="14">
        <f>IF(S195="","",S195*Config!$B$6)</f>
        <v/>
      </c>
      <c r="Y195" s="14">
        <f>IF(T195="","",T195*Config!$B$6)</f>
        <v/>
      </c>
      <c r="Z195" s="14">
        <f>IF(U195="","",Config!$B$4 + SUM($U$2:U195))</f>
        <v/>
      </c>
      <c r="AA195" s="14">
        <f>IF(V195="","",Config!$B$4 + SUM($V$2:V195))</f>
        <v/>
      </c>
      <c r="AB195" s="14">
        <f>IF(W195="","",Config!$B$4 + SUM($W$2:W195))</f>
        <v/>
      </c>
      <c r="AC195" s="14">
        <f>IF(X195="","",Config!$B$4 + SUM($X$2:X195))</f>
        <v/>
      </c>
      <c r="AD195" s="14">
        <f>IF(Y195="","",Config!$B$4 + SUM($Y$2:Y195))</f>
        <v/>
      </c>
      <c r="AE195" s="15">
        <f>IF(P195="","",IF(P195&gt;0,1,0))</f>
        <v/>
      </c>
      <c r="AF195" s="15">
        <f>IF(Q195="","",IF(Q195&gt;0,1,0))</f>
        <v/>
      </c>
      <c r="AG195" s="15">
        <f>IF(R195="","",IF(R195&gt;0,1,0))</f>
        <v/>
      </c>
      <c r="AH195" s="15">
        <f>IF(S195="","",IF(S195&gt;0,1,0))</f>
        <v/>
      </c>
      <c r="AI195" s="15">
        <f>IF(T195="","",IF(T195&gt;0,1,0))</f>
        <v/>
      </c>
      <c r="AJ195" s="16">
        <f>IF(Z195="","",IF(AJ194="",Z195,MAX(AJ194,Z195)))</f>
        <v/>
      </c>
      <c r="AK195" s="16">
        <f>IF(AA195="","",IF(AK194="",AA195,MAX(AK194,AA195)))</f>
        <v/>
      </c>
      <c r="AL195" s="16">
        <f>IF(AB195="","",IF(AL194="",AB195,MAX(AL194,AB195)))</f>
        <v/>
      </c>
      <c r="AM195" s="16">
        <f>IF(AC195="","",IF(AM194="",AC195,MAX(AM194,AC195)))</f>
        <v/>
      </c>
      <c r="AN195" s="16">
        <f>IF(AD195="","",IF(AN194="",AD195,MAX(AN194,AD195)))</f>
        <v/>
      </c>
      <c r="AO195" s="16">
        <f>IF(Z195="","",AJ195-Z195)</f>
        <v/>
      </c>
      <c r="AP195" s="16">
        <f>IF(AA195="","",AK195-AA195)</f>
        <v/>
      </c>
      <c r="AQ195" s="16">
        <f>IF(AB195="","",AL195-AB195)</f>
        <v/>
      </c>
      <c r="AR195" s="16">
        <f>IF(AC195="","",AM195-AC195)</f>
        <v/>
      </c>
      <c r="AS195" s="16">
        <f>IF(AD195="","",AN195-AD195)</f>
        <v/>
      </c>
    </row>
    <row r="196">
      <c r="A196">
        <f>ROW()-1</f>
        <v/>
      </c>
      <c r="B196" s="8" t="n"/>
      <c r="C196" s="11" t="n"/>
      <c r="D196" s="10">
        <f>IF(B196="","",CHOOSE(WEEKDAY(B196,2),"Lu","Ma","Mi","Jo","Vi","Sa","Du"))</f>
        <v/>
      </c>
      <c r="E196" s="10">
        <f>IF(OR(B196="",C196=""),"",IF(OR(WEEKDAY(B196,2)=1,WEEKDAY(B196,2)=5),"D",IF(AND(C196&gt;=TIME(15,30,0),C196&lt;TIME(16,30,0)),"C",IF(AND(AND(WEEKDAY(B196,2)&gt;=2,WEEKDAY(B196,2)&lt;=4),C196&gt;=TIME(16,35,0),C196&lt;TIME(17,0,0)),"A1",IF(AND(AND(WEEKDAY(B196,2)&gt;=2,WEEKDAY(B196,2)&lt;=4),C196&gt;=TIME(17,0,0),C196&lt;TIME(18,0,0)),"A2",IF(AND(AND(WEEKDAY(B196,2)&gt;=2,WEEKDAY(B196,2)&lt;=4),C196&gt;=TIME(18,0,0),C196&lt;TIME(19,0,0)),"A3",IF(AND(AND(WEEKDAY(B196,2)&gt;=2,WEEKDAY(B196,2)&lt;=4),C196&gt;=TIME(22,0,0),C196&lt;TIME(22,45,0)),"B","Other")))))))</f>
        <v/>
      </c>
      <c r="F196" s="11" t="n"/>
      <c r="G196" s="11" t="n"/>
      <c r="H196" s="11" t="n"/>
      <c r="I196" s="11" t="n"/>
      <c r="J196" s="12" t="n"/>
      <c r="K196" s="12" t="n"/>
      <c r="L196" s="12" t="n"/>
      <c r="M196" s="12" t="n"/>
      <c r="N196" s="11" t="n"/>
      <c r="O196" s="11" t="n"/>
      <c r="P196" s="13">
        <f>IF(N196="","",IF(N196="SL",-1,K196/J196))</f>
        <v/>
      </c>
      <c r="Q196" s="13">
        <f>IF(N196="","",IF(OR(N196="SL",N196="TP0 only"),-1,L196/J196))</f>
        <v/>
      </c>
      <c r="R196" s="13">
        <f>IF(N196="","",IF(N196="TP2",M196/J196,-1))</f>
        <v/>
      </c>
      <c r="S196" s="13">
        <f>IF(N196="","",IF(N196="SL",-1,IF(N196="TP0 only",0.5*K196/J196,0.5*(K196+L196)/J196)))</f>
        <v/>
      </c>
      <c r="T196" s="13">
        <f>IF(N196="","",IF(N196="SL",-1,IF(N196="TP0 only",0.5*K196/J196-0.5,0.5*(K196+L196)/J196)))</f>
        <v/>
      </c>
      <c r="U196" s="14">
        <f>IF(P196="","",P196*Config!$B$6)</f>
        <v/>
      </c>
      <c r="V196" s="14">
        <f>IF(Q196="","",Q196*Config!$B$6)</f>
        <v/>
      </c>
      <c r="W196" s="14">
        <f>IF(R196="","",R196*Config!$B$6)</f>
        <v/>
      </c>
      <c r="X196" s="14">
        <f>IF(S196="","",S196*Config!$B$6)</f>
        <v/>
      </c>
      <c r="Y196" s="14">
        <f>IF(T196="","",T196*Config!$B$6)</f>
        <v/>
      </c>
      <c r="Z196" s="14">
        <f>IF(U196="","",Config!$B$4 + SUM($U$2:U196))</f>
        <v/>
      </c>
      <c r="AA196" s="14">
        <f>IF(V196="","",Config!$B$4 + SUM($V$2:V196))</f>
        <v/>
      </c>
      <c r="AB196" s="14">
        <f>IF(W196="","",Config!$B$4 + SUM($W$2:W196))</f>
        <v/>
      </c>
      <c r="AC196" s="14">
        <f>IF(X196="","",Config!$B$4 + SUM($X$2:X196))</f>
        <v/>
      </c>
      <c r="AD196" s="14">
        <f>IF(Y196="","",Config!$B$4 + SUM($Y$2:Y196))</f>
        <v/>
      </c>
      <c r="AE196" s="15">
        <f>IF(P196="","",IF(P196&gt;0,1,0))</f>
        <v/>
      </c>
      <c r="AF196" s="15">
        <f>IF(Q196="","",IF(Q196&gt;0,1,0))</f>
        <v/>
      </c>
      <c r="AG196" s="15">
        <f>IF(R196="","",IF(R196&gt;0,1,0))</f>
        <v/>
      </c>
      <c r="AH196" s="15">
        <f>IF(S196="","",IF(S196&gt;0,1,0))</f>
        <v/>
      </c>
      <c r="AI196" s="15">
        <f>IF(T196="","",IF(T196&gt;0,1,0))</f>
        <v/>
      </c>
      <c r="AJ196" s="16">
        <f>IF(Z196="","",IF(AJ195="",Z196,MAX(AJ195,Z196)))</f>
        <v/>
      </c>
      <c r="AK196" s="16">
        <f>IF(AA196="","",IF(AK195="",AA196,MAX(AK195,AA196)))</f>
        <v/>
      </c>
      <c r="AL196" s="16">
        <f>IF(AB196="","",IF(AL195="",AB196,MAX(AL195,AB196)))</f>
        <v/>
      </c>
      <c r="AM196" s="16">
        <f>IF(AC196="","",IF(AM195="",AC196,MAX(AM195,AC196)))</f>
        <v/>
      </c>
      <c r="AN196" s="16">
        <f>IF(AD196="","",IF(AN195="",AD196,MAX(AN195,AD196)))</f>
        <v/>
      </c>
      <c r="AO196" s="16">
        <f>IF(Z196="","",AJ196-Z196)</f>
        <v/>
      </c>
      <c r="AP196" s="16">
        <f>IF(AA196="","",AK196-AA196)</f>
        <v/>
      </c>
      <c r="AQ196" s="16">
        <f>IF(AB196="","",AL196-AB196)</f>
        <v/>
      </c>
      <c r="AR196" s="16">
        <f>IF(AC196="","",AM196-AC196)</f>
        <v/>
      </c>
      <c r="AS196" s="16">
        <f>IF(AD196="","",AN196-AD196)</f>
        <v/>
      </c>
    </row>
    <row r="197">
      <c r="A197">
        <f>ROW()-1</f>
        <v/>
      </c>
      <c r="B197" s="8" t="n"/>
      <c r="C197" s="11" t="n"/>
      <c r="D197" s="10">
        <f>IF(B197="","",CHOOSE(WEEKDAY(B197,2),"Lu","Ma","Mi","Jo","Vi","Sa","Du"))</f>
        <v/>
      </c>
      <c r="E197" s="10">
        <f>IF(OR(B197="",C197=""),"",IF(OR(WEEKDAY(B197,2)=1,WEEKDAY(B197,2)=5),"D",IF(AND(C197&gt;=TIME(15,30,0),C197&lt;TIME(16,30,0)),"C",IF(AND(AND(WEEKDAY(B197,2)&gt;=2,WEEKDAY(B197,2)&lt;=4),C197&gt;=TIME(16,35,0),C197&lt;TIME(17,0,0)),"A1",IF(AND(AND(WEEKDAY(B197,2)&gt;=2,WEEKDAY(B197,2)&lt;=4),C197&gt;=TIME(17,0,0),C197&lt;TIME(18,0,0)),"A2",IF(AND(AND(WEEKDAY(B197,2)&gt;=2,WEEKDAY(B197,2)&lt;=4),C197&gt;=TIME(18,0,0),C197&lt;TIME(19,0,0)),"A3",IF(AND(AND(WEEKDAY(B197,2)&gt;=2,WEEKDAY(B197,2)&lt;=4),C197&gt;=TIME(22,0,0),C197&lt;TIME(22,45,0)),"B","Other")))))))</f>
        <v/>
      </c>
      <c r="F197" s="11" t="n"/>
      <c r="G197" s="11" t="n"/>
      <c r="H197" s="11" t="n"/>
      <c r="I197" s="11" t="n"/>
      <c r="J197" s="12" t="n"/>
      <c r="K197" s="12" t="n"/>
      <c r="L197" s="12" t="n"/>
      <c r="M197" s="12" t="n"/>
      <c r="N197" s="11" t="n"/>
      <c r="O197" s="11" t="n"/>
      <c r="P197" s="13">
        <f>IF(N197="","",IF(N197="SL",-1,K197/J197))</f>
        <v/>
      </c>
      <c r="Q197" s="13">
        <f>IF(N197="","",IF(OR(N197="SL",N197="TP0 only"),-1,L197/J197))</f>
        <v/>
      </c>
      <c r="R197" s="13">
        <f>IF(N197="","",IF(N197="TP2",M197/J197,-1))</f>
        <v/>
      </c>
      <c r="S197" s="13">
        <f>IF(N197="","",IF(N197="SL",-1,IF(N197="TP0 only",0.5*K197/J197,0.5*(K197+L197)/J197)))</f>
        <v/>
      </c>
      <c r="T197" s="13">
        <f>IF(N197="","",IF(N197="SL",-1,IF(N197="TP0 only",0.5*K197/J197-0.5,0.5*(K197+L197)/J197)))</f>
        <v/>
      </c>
      <c r="U197" s="14">
        <f>IF(P197="","",P197*Config!$B$6)</f>
        <v/>
      </c>
      <c r="V197" s="14">
        <f>IF(Q197="","",Q197*Config!$B$6)</f>
        <v/>
      </c>
      <c r="W197" s="14">
        <f>IF(R197="","",R197*Config!$B$6)</f>
        <v/>
      </c>
      <c r="X197" s="14">
        <f>IF(S197="","",S197*Config!$B$6)</f>
        <v/>
      </c>
      <c r="Y197" s="14">
        <f>IF(T197="","",T197*Config!$B$6)</f>
        <v/>
      </c>
      <c r="Z197" s="14">
        <f>IF(U197="","",Config!$B$4 + SUM($U$2:U197))</f>
        <v/>
      </c>
      <c r="AA197" s="14">
        <f>IF(V197="","",Config!$B$4 + SUM($V$2:V197))</f>
        <v/>
      </c>
      <c r="AB197" s="14">
        <f>IF(W197="","",Config!$B$4 + SUM($W$2:W197))</f>
        <v/>
      </c>
      <c r="AC197" s="14">
        <f>IF(X197="","",Config!$B$4 + SUM($X$2:X197))</f>
        <v/>
      </c>
      <c r="AD197" s="14">
        <f>IF(Y197="","",Config!$B$4 + SUM($Y$2:Y197))</f>
        <v/>
      </c>
      <c r="AE197" s="15">
        <f>IF(P197="","",IF(P197&gt;0,1,0))</f>
        <v/>
      </c>
      <c r="AF197" s="15">
        <f>IF(Q197="","",IF(Q197&gt;0,1,0))</f>
        <v/>
      </c>
      <c r="AG197" s="15">
        <f>IF(R197="","",IF(R197&gt;0,1,0))</f>
        <v/>
      </c>
      <c r="AH197" s="15">
        <f>IF(S197="","",IF(S197&gt;0,1,0))</f>
        <v/>
      </c>
      <c r="AI197" s="15">
        <f>IF(T197="","",IF(T197&gt;0,1,0))</f>
        <v/>
      </c>
      <c r="AJ197" s="16">
        <f>IF(Z197="","",IF(AJ196="",Z197,MAX(AJ196,Z197)))</f>
        <v/>
      </c>
      <c r="AK197" s="16">
        <f>IF(AA197="","",IF(AK196="",AA197,MAX(AK196,AA197)))</f>
        <v/>
      </c>
      <c r="AL197" s="16">
        <f>IF(AB197="","",IF(AL196="",AB197,MAX(AL196,AB197)))</f>
        <v/>
      </c>
      <c r="AM197" s="16">
        <f>IF(AC197="","",IF(AM196="",AC197,MAX(AM196,AC197)))</f>
        <v/>
      </c>
      <c r="AN197" s="16">
        <f>IF(AD197="","",IF(AN196="",AD197,MAX(AN196,AD197)))</f>
        <v/>
      </c>
      <c r="AO197" s="16">
        <f>IF(Z197="","",AJ197-Z197)</f>
        <v/>
      </c>
      <c r="AP197" s="16">
        <f>IF(AA197="","",AK197-AA197)</f>
        <v/>
      </c>
      <c r="AQ197" s="16">
        <f>IF(AB197="","",AL197-AB197)</f>
        <v/>
      </c>
      <c r="AR197" s="16">
        <f>IF(AC197="","",AM197-AC197)</f>
        <v/>
      </c>
      <c r="AS197" s="16">
        <f>IF(AD197="","",AN197-AD197)</f>
        <v/>
      </c>
    </row>
    <row r="198">
      <c r="A198">
        <f>ROW()-1</f>
        <v/>
      </c>
      <c r="B198" s="8" t="n"/>
      <c r="C198" s="11" t="n"/>
      <c r="D198" s="10">
        <f>IF(B198="","",CHOOSE(WEEKDAY(B198,2),"Lu","Ma","Mi","Jo","Vi","Sa","Du"))</f>
        <v/>
      </c>
      <c r="E198" s="10">
        <f>IF(OR(B198="",C198=""),"",IF(OR(WEEKDAY(B198,2)=1,WEEKDAY(B198,2)=5),"D",IF(AND(C198&gt;=TIME(15,30,0),C198&lt;TIME(16,30,0)),"C",IF(AND(AND(WEEKDAY(B198,2)&gt;=2,WEEKDAY(B198,2)&lt;=4),C198&gt;=TIME(16,35,0),C198&lt;TIME(17,0,0)),"A1",IF(AND(AND(WEEKDAY(B198,2)&gt;=2,WEEKDAY(B198,2)&lt;=4),C198&gt;=TIME(17,0,0),C198&lt;TIME(18,0,0)),"A2",IF(AND(AND(WEEKDAY(B198,2)&gt;=2,WEEKDAY(B198,2)&lt;=4),C198&gt;=TIME(18,0,0),C198&lt;TIME(19,0,0)),"A3",IF(AND(AND(WEEKDAY(B198,2)&gt;=2,WEEKDAY(B198,2)&lt;=4),C198&gt;=TIME(22,0,0),C198&lt;TIME(22,45,0)),"B","Other")))))))</f>
        <v/>
      </c>
      <c r="F198" s="11" t="n"/>
      <c r="G198" s="11" t="n"/>
      <c r="H198" s="11" t="n"/>
      <c r="I198" s="11" t="n"/>
      <c r="J198" s="12" t="n"/>
      <c r="K198" s="12" t="n"/>
      <c r="L198" s="12" t="n"/>
      <c r="M198" s="12" t="n"/>
      <c r="N198" s="11" t="n"/>
      <c r="O198" s="11" t="n"/>
      <c r="P198" s="13">
        <f>IF(N198="","",IF(N198="SL",-1,K198/J198))</f>
        <v/>
      </c>
      <c r="Q198" s="13">
        <f>IF(N198="","",IF(OR(N198="SL",N198="TP0 only"),-1,L198/J198))</f>
        <v/>
      </c>
      <c r="R198" s="13">
        <f>IF(N198="","",IF(N198="TP2",M198/J198,-1))</f>
        <v/>
      </c>
      <c r="S198" s="13">
        <f>IF(N198="","",IF(N198="SL",-1,IF(N198="TP0 only",0.5*K198/J198,0.5*(K198+L198)/J198)))</f>
        <v/>
      </c>
      <c r="T198" s="13">
        <f>IF(N198="","",IF(N198="SL",-1,IF(N198="TP0 only",0.5*K198/J198-0.5,0.5*(K198+L198)/J198)))</f>
        <v/>
      </c>
      <c r="U198" s="14">
        <f>IF(P198="","",P198*Config!$B$6)</f>
        <v/>
      </c>
      <c r="V198" s="14">
        <f>IF(Q198="","",Q198*Config!$B$6)</f>
        <v/>
      </c>
      <c r="W198" s="14">
        <f>IF(R198="","",R198*Config!$B$6)</f>
        <v/>
      </c>
      <c r="X198" s="14">
        <f>IF(S198="","",S198*Config!$B$6)</f>
        <v/>
      </c>
      <c r="Y198" s="14">
        <f>IF(T198="","",T198*Config!$B$6)</f>
        <v/>
      </c>
      <c r="Z198" s="14">
        <f>IF(U198="","",Config!$B$4 + SUM($U$2:U198))</f>
        <v/>
      </c>
      <c r="AA198" s="14">
        <f>IF(V198="","",Config!$B$4 + SUM($V$2:V198))</f>
        <v/>
      </c>
      <c r="AB198" s="14">
        <f>IF(W198="","",Config!$B$4 + SUM($W$2:W198))</f>
        <v/>
      </c>
      <c r="AC198" s="14">
        <f>IF(X198="","",Config!$B$4 + SUM($X$2:X198))</f>
        <v/>
      </c>
      <c r="AD198" s="14">
        <f>IF(Y198="","",Config!$B$4 + SUM($Y$2:Y198))</f>
        <v/>
      </c>
      <c r="AE198" s="15">
        <f>IF(P198="","",IF(P198&gt;0,1,0))</f>
        <v/>
      </c>
      <c r="AF198" s="15">
        <f>IF(Q198="","",IF(Q198&gt;0,1,0))</f>
        <v/>
      </c>
      <c r="AG198" s="15">
        <f>IF(R198="","",IF(R198&gt;0,1,0))</f>
        <v/>
      </c>
      <c r="AH198" s="15">
        <f>IF(S198="","",IF(S198&gt;0,1,0))</f>
        <v/>
      </c>
      <c r="AI198" s="15">
        <f>IF(T198="","",IF(T198&gt;0,1,0))</f>
        <v/>
      </c>
      <c r="AJ198" s="16">
        <f>IF(Z198="","",IF(AJ197="",Z198,MAX(AJ197,Z198)))</f>
        <v/>
      </c>
      <c r="AK198" s="16">
        <f>IF(AA198="","",IF(AK197="",AA198,MAX(AK197,AA198)))</f>
        <v/>
      </c>
      <c r="AL198" s="16">
        <f>IF(AB198="","",IF(AL197="",AB198,MAX(AL197,AB198)))</f>
        <v/>
      </c>
      <c r="AM198" s="16">
        <f>IF(AC198="","",IF(AM197="",AC198,MAX(AM197,AC198)))</f>
        <v/>
      </c>
      <c r="AN198" s="16">
        <f>IF(AD198="","",IF(AN197="",AD198,MAX(AN197,AD198)))</f>
        <v/>
      </c>
      <c r="AO198" s="16">
        <f>IF(Z198="","",AJ198-Z198)</f>
        <v/>
      </c>
      <c r="AP198" s="16">
        <f>IF(AA198="","",AK198-AA198)</f>
        <v/>
      </c>
      <c r="AQ198" s="16">
        <f>IF(AB198="","",AL198-AB198)</f>
        <v/>
      </c>
      <c r="AR198" s="16">
        <f>IF(AC198="","",AM198-AC198)</f>
        <v/>
      </c>
      <c r="AS198" s="16">
        <f>IF(AD198="","",AN198-AD198)</f>
        <v/>
      </c>
    </row>
    <row r="199">
      <c r="A199">
        <f>ROW()-1</f>
        <v/>
      </c>
      <c r="B199" s="8" t="n"/>
      <c r="C199" s="11" t="n"/>
      <c r="D199" s="10">
        <f>IF(B199="","",CHOOSE(WEEKDAY(B199,2),"Lu","Ma","Mi","Jo","Vi","Sa","Du"))</f>
        <v/>
      </c>
      <c r="E199" s="10">
        <f>IF(OR(B199="",C199=""),"",IF(OR(WEEKDAY(B199,2)=1,WEEKDAY(B199,2)=5),"D",IF(AND(C199&gt;=TIME(15,30,0),C199&lt;TIME(16,30,0)),"C",IF(AND(AND(WEEKDAY(B199,2)&gt;=2,WEEKDAY(B199,2)&lt;=4),C199&gt;=TIME(16,35,0),C199&lt;TIME(17,0,0)),"A1",IF(AND(AND(WEEKDAY(B199,2)&gt;=2,WEEKDAY(B199,2)&lt;=4),C199&gt;=TIME(17,0,0),C199&lt;TIME(18,0,0)),"A2",IF(AND(AND(WEEKDAY(B199,2)&gt;=2,WEEKDAY(B199,2)&lt;=4),C199&gt;=TIME(18,0,0),C199&lt;TIME(19,0,0)),"A3",IF(AND(AND(WEEKDAY(B199,2)&gt;=2,WEEKDAY(B199,2)&lt;=4),C199&gt;=TIME(22,0,0),C199&lt;TIME(22,45,0)),"B","Other")))))))</f>
        <v/>
      </c>
      <c r="F199" s="11" t="n"/>
      <c r="G199" s="11" t="n"/>
      <c r="H199" s="11" t="n"/>
      <c r="I199" s="11" t="n"/>
      <c r="J199" s="12" t="n"/>
      <c r="K199" s="12" t="n"/>
      <c r="L199" s="12" t="n"/>
      <c r="M199" s="12" t="n"/>
      <c r="N199" s="11" t="n"/>
      <c r="O199" s="11" t="n"/>
      <c r="P199" s="13">
        <f>IF(N199="","",IF(N199="SL",-1,K199/J199))</f>
        <v/>
      </c>
      <c r="Q199" s="13">
        <f>IF(N199="","",IF(OR(N199="SL",N199="TP0 only"),-1,L199/J199))</f>
        <v/>
      </c>
      <c r="R199" s="13">
        <f>IF(N199="","",IF(N199="TP2",M199/J199,-1))</f>
        <v/>
      </c>
      <c r="S199" s="13">
        <f>IF(N199="","",IF(N199="SL",-1,IF(N199="TP0 only",0.5*K199/J199,0.5*(K199+L199)/J199)))</f>
        <v/>
      </c>
      <c r="T199" s="13">
        <f>IF(N199="","",IF(N199="SL",-1,IF(N199="TP0 only",0.5*K199/J199-0.5,0.5*(K199+L199)/J199)))</f>
        <v/>
      </c>
      <c r="U199" s="14">
        <f>IF(P199="","",P199*Config!$B$6)</f>
        <v/>
      </c>
      <c r="V199" s="14">
        <f>IF(Q199="","",Q199*Config!$B$6)</f>
        <v/>
      </c>
      <c r="W199" s="14">
        <f>IF(R199="","",R199*Config!$B$6)</f>
        <v/>
      </c>
      <c r="X199" s="14">
        <f>IF(S199="","",S199*Config!$B$6)</f>
        <v/>
      </c>
      <c r="Y199" s="14">
        <f>IF(T199="","",T199*Config!$B$6)</f>
        <v/>
      </c>
      <c r="Z199" s="14">
        <f>IF(U199="","",Config!$B$4 + SUM($U$2:U199))</f>
        <v/>
      </c>
      <c r="AA199" s="14">
        <f>IF(V199="","",Config!$B$4 + SUM($V$2:V199))</f>
        <v/>
      </c>
      <c r="AB199" s="14">
        <f>IF(W199="","",Config!$B$4 + SUM($W$2:W199))</f>
        <v/>
      </c>
      <c r="AC199" s="14">
        <f>IF(X199="","",Config!$B$4 + SUM($X$2:X199))</f>
        <v/>
      </c>
      <c r="AD199" s="14">
        <f>IF(Y199="","",Config!$B$4 + SUM($Y$2:Y199))</f>
        <v/>
      </c>
      <c r="AE199" s="15">
        <f>IF(P199="","",IF(P199&gt;0,1,0))</f>
        <v/>
      </c>
      <c r="AF199" s="15">
        <f>IF(Q199="","",IF(Q199&gt;0,1,0))</f>
        <v/>
      </c>
      <c r="AG199" s="15">
        <f>IF(R199="","",IF(R199&gt;0,1,0))</f>
        <v/>
      </c>
      <c r="AH199" s="15">
        <f>IF(S199="","",IF(S199&gt;0,1,0))</f>
        <v/>
      </c>
      <c r="AI199" s="15">
        <f>IF(T199="","",IF(T199&gt;0,1,0))</f>
        <v/>
      </c>
      <c r="AJ199" s="16">
        <f>IF(Z199="","",IF(AJ198="",Z199,MAX(AJ198,Z199)))</f>
        <v/>
      </c>
      <c r="AK199" s="16">
        <f>IF(AA199="","",IF(AK198="",AA199,MAX(AK198,AA199)))</f>
        <v/>
      </c>
      <c r="AL199" s="16">
        <f>IF(AB199="","",IF(AL198="",AB199,MAX(AL198,AB199)))</f>
        <v/>
      </c>
      <c r="AM199" s="16">
        <f>IF(AC199="","",IF(AM198="",AC199,MAX(AM198,AC199)))</f>
        <v/>
      </c>
      <c r="AN199" s="16">
        <f>IF(AD199="","",IF(AN198="",AD199,MAX(AN198,AD199)))</f>
        <v/>
      </c>
      <c r="AO199" s="16">
        <f>IF(Z199="","",AJ199-Z199)</f>
        <v/>
      </c>
      <c r="AP199" s="16">
        <f>IF(AA199="","",AK199-AA199)</f>
        <v/>
      </c>
      <c r="AQ199" s="16">
        <f>IF(AB199="","",AL199-AB199)</f>
        <v/>
      </c>
      <c r="AR199" s="16">
        <f>IF(AC199="","",AM199-AC199)</f>
        <v/>
      </c>
      <c r="AS199" s="16">
        <f>IF(AD199="","",AN199-AD199)</f>
        <v/>
      </c>
    </row>
    <row r="200">
      <c r="A200">
        <f>ROW()-1</f>
        <v/>
      </c>
      <c r="B200" s="8" t="n"/>
      <c r="C200" s="11" t="n"/>
      <c r="D200" s="10">
        <f>IF(B200="","",CHOOSE(WEEKDAY(B200,2),"Lu","Ma","Mi","Jo","Vi","Sa","Du"))</f>
        <v/>
      </c>
      <c r="E200" s="10">
        <f>IF(OR(B200="",C200=""),"",IF(OR(WEEKDAY(B200,2)=1,WEEKDAY(B200,2)=5),"D",IF(AND(C200&gt;=TIME(15,30,0),C200&lt;TIME(16,30,0)),"C",IF(AND(AND(WEEKDAY(B200,2)&gt;=2,WEEKDAY(B200,2)&lt;=4),C200&gt;=TIME(16,35,0),C200&lt;TIME(17,0,0)),"A1",IF(AND(AND(WEEKDAY(B200,2)&gt;=2,WEEKDAY(B200,2)&lt;=4),C200&gt;=TIME(17,0,0),C200&lt;TIME(18,0,0)),"A2",IF(AND(AND(WEEKDAY(B200,2)&gt;=2,WEEKDAY(B200,2)&lt;=4),C200&gt;=TIME(18,0,0),C200&lt;TIME(19,0,0)),"A3",IF(AND(AND(WEEKDAY(B200,2)&gt;=2,WEEKDAY(B200,2)&lt;=4),C200&gt;=TIME(22,0,0),C200&lt;TIME(22,45,0)),"B","Other")))))))</f>
        <v/>
      </c>
      <c r="F200" s="11" t="n"/>
      <c r="G200" s="11" t="n"/>
      <c r="H200" s="11" t="n"/>
      <c r="I200" s="11" t="n"/>
      <c r="J200" s="12" t="n"/>
      <c r="K200" s="12" t="n"/>
      <c r="L200" s="12" t="n"/>
      <c r="M200" s="12" t="n"/>
      <c r="N200" s="11" t="n"/>
      <c r="O200" s="11" t="n"/>
      <c r="P200" s="13">
        <f>IF(N200="","",IF(N200="SL",-1,K200/J200))</f>
        <v/>
      </c>
      <c r="Q200" s="13">
        <f>IF(N200="","",IF(OR(N200="SL",N200="TP0 only"),-1,L200/J200))</f>
        <v/>
      </c>
      <c r="R200" s="13">
        <f>IF(N200="","",IF(N200="TP2",M200/J200,-1))</f>
        <v/>
      </c>
      <c r="S200" s="13">
        <f>IF(N200="","",IF(N200="SL",-1,IF(N200="TP0 only",0.5*K200/J200,0.5*(K200+L200)/J200)))</f>
        <v/>
      </c>
      <c r="T200" s="13">
        <f>IF(N200="","",IF(N200="SL",-1,IF(N200="TP0 only",0.5*K200/J200-0.5,0.5*(K200+L200)/J200)))</f>
        <v/>
      </c>
      <c r="U200" s="14">
        <f>IF(P200="","",P200*Config!$B$6)</f>
        <v/>
      </c>
      <c r="V200" s="14">
        <f>IF(Q200="","",Q200*Config!$B$6)</f>
        <v/>
      </c>
      <c r="W200" s="14">
        <f>IF(R200="","",R200*Config!$B$6)</f>
        <v/>
      </c>
      <c r="X200" s="14">
        <f>IF(S200="","",S200*Config!$B$6)</f>
        <v/>
      </c>
      <c r="Y200" s="14">
        <f>IF(T200="","",T200*Config!$B$6)</f>
        <v/>
      </c>
      <c r="Z200" s="14">
        <f>IF(U200="","",Config!$B$4 + SUM($U$2:U200))</f>
        <v/>
      </c>
      <c r="AA200" s="14">
        <f>IF(V200="","",Config!$B$4 + SUM($V$2:V200))</f>
        <v/>
      </c>
      <c r="AB200" s="14">
        <f>IF(W200="","",Config!$B$4 + SUM($W$2:W200))</f>
        <v/>
      </c>
      <c r="AC200" s="14">
        <f>IF(X200="","",Config!$B$4 + SUM($X$2:X200))</f>
        <v/>
      </c>
      <c r="AD200" s="14">
        <f>IF(Y200="","",Config!$B$4 + SUM($Y$2:Y200))</f>
        <v/>
      </c>
      <c r="AE200" s="15">
        <f>IF(P200="","",IF(P200&gt;0,1,0))</f>
        <v/>
      </c>
      <c r="AF200" s="15">
        <f>IF(Q200="","",IF(Q200&gt;0,1,0))</f>
        <v/>
      </c>
      <c r="AG200" s="15">
        <f>IF(R200="","",IF(R200&gt;0,1,0))</f>
        <v/>
      </c>
      <c r="AH200" s="15">
        <f>IF(S200="","",IF(S200&gt;0,1,0))</f>
        <v/>
      </c>
      <c r="AI200" s="15">
        <f>IF(T200="","",IF(T200&gt;0,1,0))</f>
        <v/>
      </c>
      <c r="AJ200" s="16">
        <f>IF(Z200="","",IF(AJ199="",Z200,MAX(AJ199,Z200)))</f>
        <v/>
      </c>
      <c r="AK200" s="16">
        <f>IF(AA200="","",IF(AK199="",AA200,MAX(AK199,AA200)))</f>
        <v/>
      </c>
      <c r="AL200" s="16">
        <f>IF(AB200="","",IF(AL199="",AB200,MAX(AL199,AB200)))</f>
        <v/>
      </c>
      <c r="AM200" s="16">
        <f>IF(AC200="","",IF(AM199="",AC200,MAX(AM199,AC200)))</f>
        <v/>
      </c>
      <c r="AN200" s="16">
        <f>IF(AD200="","",IF(AN199="",AD200,MAX(AN199,AD200)))</f>
        <v/>
      </c>
      <c r="AO200" s="16">
        <f>IF(Z200="","",AJ200-Z200)</f>
        <v/>
      </c>
      <c r="AP200" s="16">
        <f>IF(AA200="","",AK200-AA200)</f>
        <v/>
      </c>
      <c r="AQ200" s="16">
        <f>IF(AB200="","",AL200-AB200)</f>
        <v/>
      </c>
      <c r="AR200" s="16">
        <f>IF(AC200="","",AM200-AC200)</f>
        <v/>
      </c>
      <c r="AS200" s="16">
        <f>IF(AD200="","",AN200-AD200)</f>
        <v/>
      </c>
    </row>
    <row r="201">
      <c r="A201">
        <f>ROW()-1</f>
        <v/>
      </c>
      <c r="B201" s="8" t="n"/>
      <c r="C201" s="11" t="n"/>
      <c r="D201" s="10">
        <f>IF(B201="","",CHOOSE(WEEKDAY(B201,2),"Lu","Ma","Mi","Jo","Vi","Sa","Du"))</f>
        <v/>
      </c>
      <c r="E201" s="10">
        <f>IF(OR(B201="",C201=""),"",IF(OR(WEEKDAY(B201,2)=1,WEEKDAY(B201,2)=5),"D",IF(AND(C201&gt;=TIME(15,30,0),C201&lt;TIME(16,30,0)),"C",IF(AND(AND(WEEKDAY(B201,2)&gt;=2,WEEKDAY(B201,2)&lt;=4),C201&gt;=TIME(16,35,0),C201&lt;TIME(17,0,0)),"A1",IF(AND(AND(WEEKDAY(B201,2)&gt;=2,WEEKDAY(B201,2)&lt;=4),C201&gt;=TIME(17,0,0),C201&lt;TIME(18,0,0)),"A2",IF(AND(AND(WEEKDAY(B201,2)&gt;=2,WEEKDAY(B201,2)&lt;=4),C201&gt;=TIME(18,0,0),C201&lt;TIME(19,0,0)),"A3",IF(AND(AND(WEEKDAY(B201,2)&gt;=2,WEEKDAY(B201,2)&lt;=4),C201&gt;=TIME(22,0,0),C201&lt;TIME(22,45,0)),"B","Other")))))))</f>
        <v/>
      </c>
      <c r="F201" s="11" t="n"/>
      <c r="G201" s="11" t="n"/>
      <c r="H201" s="11" t="n"/>
      <c r="I201" s="11" t="n"/>
      <c r="J201" s="12" t="n"/>
      <c r="K201" s="12" t="n"/>
      <c r="L201" s="12" t="n"/>
      <c r="M201" s="12" t="n"/>
      <c r="N201" s="11" t="n"/>
      <c r="O201" s="11" t="n"/>
      <c r="P201" s="13">
        <f>IF(N201="","",IF(N201="SL",-1,K201/J201))</f>
        <v/>
      </c>
      <c r="Q201" s="13">
        <f>IF(N201="","",IF(OR(N201="SL",N201="TP0 only"),-1,L201/J201))</f>
        <v/>
      </c>
      <c r="R201" s="13">
        <f>IF(N201="","",IF(N201="TP2",M201/J201,-1))</f>
        <v/>
      </c>
      <c r="S201" s="13">
        <f>IF(N201="","",IF(N201="SL",-1,IF(N201="TP0 only",0.5*K201/J201,0.5*(K201+L201)/J201)))</f>
        <v/>
      </c>
      <c r="T201" s="13">
        <f>IF(N201="","",IF(N201="SL",-1,IF(N201="TP0 only",0.5*K201/J201-0.5,0.5*(K201+L201)/J201)))</f>
        <v/>
      </c>
      <c r="U201" s="14">
        <f>IF(P201="","",P201*Config!$B$6)</f>
        <v/>
      </c>
      <c r="V201" s="14">
        <f>IF(Q201="","",Q201*Config!$B$6)</f>
        <v/>
      </c>
      <c r="W201" s="14">
        <f>IF(R201="","",R201*Config!$B$6)</f>
        <v/>
      </c>
      <c r="X201" s="14">
        <f>IF(S201="","",S201*Config!$B$6)</f>
        <v/>
      </c>
      <c r="Y201" s="14">
        <f>IF(T201="","",T201*Config!$B$6)</f>
        <v/>
      </c>
      <c r="Z201" s="14">
        <f>IF(U201="","",Config!$B$4 + SUM($U$2:U201))</f>
        <v/>
      </c>
      <c r="AA201" s="14">
        <f>IF(V201="","",Config!$B$4 + SUM($V$2:V201))</f>
        <v/>
      </c>
      <c r="AB201" s="14">
        <f>IF(W201="","",Config!$B$4 + SUM($W$2:W201))</f>
        <v/>
      </c>
      <c r="AC201" s="14">
        <f>IF(X201="","",Config!$B$4 + SUM($X$2:X201))</f>
        <v/>
      </c>
      <c r="AD201" s="14">
        <f>IF(Y201="","",Config!$B$4 + SUM($Y$2:Y201))</f>
        <v/>
      </c>
      <c r="AE201" s="15">
        <f>IF(P201="","",IF(P201&gt;0,1,0))</f>
        <v/>
      </c>
      <c r="AF201" s="15">
        <f>IF(Q201="","",IF(Q201&gt;0,1,0))</f>
        <v/>
      </c>
      <c r="AG201" s="15">
        <f>IF(R201="","",IF(R201&gt;0,1,0))</f>
        <v/>
      </c>
      <c r="AH201" s="15">
        <f>IF(S201="","",IF(S201&gt;0,1,0))</f>
        <v/>
      </c>
      <c r="AI201" s="15">
        <f>IF(T201="","",IF(T201&gt;0,1,0))</f>
        <v/>
      </c>
      <c r="AJ201" s="16">
        <f>IF(Z201="","",IF(AJ200="",Z201,MAX(AJ200,Z201)))</f>
        <v/>
      </c>
      <c r="AK201" s="16">
        <f>IF(AA201="","",IF(AK200="",AA201,MAX(AK200,AA201)))</f>
        <v/>
      </c>
      <c r="AL201" s="16">
        <f>IF(AB201="","",IF(AL200="",AB201,MAX(AL200,AB201)))</f>
        <v/>
      </c>
      <c r="AM201" s="16">
        <f>IF(AC201="","",IF(AM200="",AC201,MAX(AM200,AC201)))</f>
        <v/>
      </c>
      <c r="AN201" s="16">
        <f>IF(AD201="","",IF(AN200="",AD201,MAX(AN200,AD201)))</f>
        <v/>
      </c>
      <c r="AO201" s="16">
        <f>IF(Z201="","",AJ201-Z201)</f>
        <v/>
      </c>
      <c r="AP201" s="16">
        <f>IF(AA201="","",AK201-AA201)</f>
        <v/>
      </c>
      <c r="AQ201" s="16">
        <f>IF(AB201="","",AL201-AB201)</f>
        <v/>
      </c>
      <c r="AR201" s="16">
        <f>IF(AC201="","",AM201-AC201)</f>
        <v/>
      </c>
      <c r="AS201" s="16">
        <f>IF(AD201="","",AN201-AD201)</f>
        <v/>
      </c>
    </row>
    <row r="202">
      <c r="A202">
        <f>ROW()-1</f>
        <v/>
      </c>
      <c r="B202" s="8" t="n"/>
      <c r="C202" s="11" t="n"/>
      <c r="D202" s="10">
        <f>IF(B202="","",CHOOSE(WEEKDAY(B202,2),"Lu","Ma","Mi","Jo","Vi","Sa","Du"))</f>
        <v/>
      </c>
      <c r="E202" s="10">
        <f>IF(OR(B202="",C202=""),"",IF(OR(WEEKDAY(B202,2)=1,WEEKDAY(B202,2)=5),"D",IF(AND(C202&gt;=TIME(15,30,0),C202&lt;TIME(16,30,0)),"C",IF(AND(AND(WEEKDAY(B202,2)&gt;=2,WEEKDAY(B202,2)&lt;=4),C202&gt;=TIME(16,35,0),C202&lt;TIME(17,0,0)),"A1",IF(AND(AND(WEEKDAY(B202,2)&gt;=2,WEEKDAY(B202,2)&lt;=4),C202&gt;=TIME(17,0,0),C202&lt;TIME(18,0,0)),"A2",IF(AND(AND(WEEKDAY(B202,2)&gt;=2,WEEKDAY(B202,2)&lt;=4),C202&gt;=TIME(18,0,0),C202&lt;TIME(19,0,0)),"A3",IF(AND(AND(WEEKDAY(B202,2)&gt;=2,WEEKDAY(B202,2)&lt;=4),C202&gt;=TIME(22,0,0),C202&lt;TIME(22,45,0)),"B","Other")))))))</f>
        <v/>
      </c>
      <c r="F202" s="11" t="n"/>
      <c r="G202" s="11" t="n"/>
      <c r="H202" s="11" t="n"/>
      <c r="I202" s="11" t="n"/>
      <c r="J202" s="12" t="n"/>
      <c r="K202" s="12" t="n"/>
      <c r="L202" s="12" t="n"/>
      <c r="M202" s="12" t="n"/>
      <c r="N202" s="11" t="n"/>
      <c r="O202" s="11" t="n"/>
      <c r="P202" s="13">
        <f>IF(N202="","",IF(N202="SL",-1,K202/J202))</f>
        <v/>
      </c>
      <c r="Q202" s="13">
        <f>IF(N202="","",IF(OR(N202="SL",N202="TP0 only"),-1,L202/J202))</f>
        <v/>
      </c>
      <c r="R202" s="13">
        <f>IF(N202="","",IF(N202="TP2",M202/J202,-1))</f>
        <v/>
      </c>
      <c r="S202" s="13">
        <f>IF(N202="","",IF(N202="SL",-1,IF(N202="TP0 only",0.5*K202/J202,0.5*(K202+L202)/J202)))</f>
        <v/>
      </c>
      <c r="T202" s="13">
        <f>IF(N202="","",IF(N202="SL",-1,IF(N202="TP0 only",0.5*K202/J202-0.5,0.5*(K202+L202)/J202)))</f>
        <v/>
      </c>
      <c r="U202" s="14">
        <f>IF(P202="","",P202*Config!$B$6)</f>
        <v/>
      </c>
      <c r="V202" s="14">
        <f>IF(Q202="","",Q202*Config!$B$6)</f>
        <v/>
      </c>
      <c r="W202" s="14">
        <f>IF(R202="","",R202*Config!$B$6)</f>
        <v/>
      </c>
      <c r="X202" s="14">
        <f>IF(S202="","",S202*Config!$B$6)</f>
        <v/>
      </c>
      <c r="Y202" s="14">
        <f>IF(T202="","",T202*Config!$B$6)</f>
        <v/>
      </c>
      <c r="Z202" s="14">
        <f>IF(U202="","",Config!$B$4 + SUM($U$2:U202))</f>
        <v/>
      </c>
      <c r="AA202" s="14">
        <f>IF(V202="","",Config!$B$4 + SUM($V$2:V202))</f>
        <v/>
      </c>
      <c r="AB202" s="14">
        <f>IF(W202="","",Config!$B$4 + SUM($W$2:W202))</f>
        <v/>
      </c>
      <c r="AC202" s="14">
        <f>IF(X202="","",Config!$B$4 + SUM($X$2:X202))</f>
        <v/>
      </c>
      <c r="AD202" s="14">
        <f>IF(Y202="","",Config!$B$4 + SUM($Y$2:Y202))</f>
        <v/>
      </c>
      <c r="AE202" s="15">
        <f>IF(P202="","",IF(P202&gt;0,1,0))</f>
        <v/>
      </c>
      <c r="AF202" s="15">
        <f>IF(Q202="","",IF(Q202&gt;0,1,0))</f>
        <v/>
      </c>
      <c r="AG202" s="15">
        <f>IF(R202="","",IF(R202&gt;0,1,0))</f>
        <v/>
      </c>
      <c r="AH202" s="15">
        <f>IF(S202="","",IF(S202&gt;0,1,0))</f>
        <v/>
      </c>
      <c r="AI202" s="15">
        <f>IF(T202="","",IF(T202&gt;0,1,0))</f>
        <v/>
      </c>
      <c r="AJ202" s="16">
        <f>IF(Z202="","",IF(AJ201="",Z202,MAX(AJ201,Z202)))</f>
        <v/>
      </c>
      <c r="AK202" s="16">
        <f>IF(AA202="","",IF(AK201="",AA202,MAX(AK201,AA202)))</f>
        <v/>
      </c>
      <c r="AL202" s="16">
        <f>IF(AB202="","",IF(AL201="",AB202,MAX(AL201,AB202)))</f>
        <v/>
      </c>
      <c r="AM202" s="16">
        <f>IF(AC202="","",IF(AM201="",AC202,MAX(AM201,AC202)))</f>
        <v/>
      </c>
      <c r="AN202" s="16">
        <f>IF(AD202="","",IF(AN201="",AD202,MAX(AN201,AD202)))</f>
        <v/>
      </c>
      <c r="AO202" s="16">
        <f>IF(Z202="","",AJ202-Z202)</f>
        <v/>
      </c>
      <c r="AP202" s="16">
        <f>IF(AA202="","",AK202-AA202)</f>
        <v/>
      </c>
      <c r="AQ202" s="16">
        <f>IF(AB202="","",AL202-AB202)</f>
        <v/>
      </c>
      <c r="AR202" s="16">
        <f>IF(AC202="","",AM202-AC202)</f>
        <v/>
      </c>
      <c r="AS202" s="16">
        <f>IF(AD202="","",AN202-AD202)</f>
        <v/>
      </c>
    </row>
    <row r="203">
      <c r="A203">
        <f>ROW()-1</f>
        <v/>
      </c>
      <c r="B203" s="8" t="n"/>
      <c r="C203" s="11" t="n"/>
      <c r="D203" s="10">
        <f>IF(B203="","",CHOOSE(WEEKDAY(B203,2),"Lu","Ma","Mi","Jo","Vi","Sa","Du"))</f>
        <v/>
      </c>
      <c r="E203" s="10">
        <f>IF(OR(B203="",C203=""),"",IF(OR(WEEKDAY(B203,2)=1,WEEKDAY(B203,2)=5),"D",IF(AND(C203&gt;=TIME(15,30,0),C203&lt;TIME(16,30,0)),"C",IF(AND(AND(WEEKDAY(B203,2)&gt;=2,WEEKDAY(B203,2)&lt;=4),C203&gt;=TIME(16,35,0),C203&lt;TIME(17,0,0)),"A1",IF(AND(AND(WEEKDAY(B203,2)&gt;=2,WEEKDAY(B203,2)&lt;=4),C203&gt;=TIME(17,0,0),C203&lt;TIME(18,0,0)),"A2",IF(AND(AND(WEEKDAY(B203,2)&gt;=2,WEEKDAY(B203,2)&lt;=4),C203&gt;=TIME(18,0,0),C203&lt;TIME(19,0,0)),"A3",IF(AND(AND(WEEKDAY(B203,2)&gt;=2,WEEKDAY(B203,2)&lt;=4),C203&gt;=TIME(22,0,0),C203&lt;TIME(22,45,0)),"B","Other")))))))</f>
        <v/>
      </c>
      <c r="F203" s="11" t="n"/>
      <c r="G203" s="11" t="n"/>
      <c r="H203" s="11" t="n"/>
      <c r="I203" s="11" t="n"/>
      <c r="J203" s="12" t="n"/>
      <c r="K203" s="12" t="n"/>
      <c r="L203" s="12" t="n"/>
      <c r="M203" s="12" t="n"/>
      <c r="N203" s="11" t="n"/>
      <c r="O203" s="11" t="n"/>
      <c r="P203" s="13">
        <f>IF(N203="","",IF(N203="SL",-1,K203/J203))</f>
        <v/>
      </c>
      <c r="Q203" s="13">
        <f>IF(N203="","",IF(OR(N203="SL",N203="TP0 only"),-1,L203/J203))</f>
        <v/>
      </c>
      <c r="R203" s="13">
        <f>IF(N203="","",IF(N203="TP2",M203/J203,-1))</f>
        <v/>
      </c>
      <c r="S203" s="13">
        <f>IF(N203="","",IF(N203="SL",-1,IF(N203="TP0 only",0.5*K203/J203,0.5*(K203+L203)/J203)))</f>
        <v/>
      </c>
      <c r="T203" s="13">
        <f>IF(N203="","",IF(N203="SL",-1,IF(N203="TP0 only",0.5*K203/J203-0.5,0.5*(K203+L203)/J203)))</f>
        <v/>
      </c>
      <c r="U203" s="14">
        <f>IF(P203="","",P203*Config!$B$6)</f>
        <v/>
      </c>
      <c r="V203" s="14">
        <f>IF(Q203="","",Q203*Config!$B$6)</f>
        <v/>
      </c>
      <c r="W203" s="14">
        <f>IF(R203="","",R203*Config!$B$6)</f>
        <v/>
      </c>
      <c r="X203" s="14">
        <f>IF(S203="","",S203*Config!$B$6)</f>
        <v/>
      </c>
      <c r="Y203" s="14">
        <f>IF(T203="","",T203*Config!$B$6)</f>
        <v/>
      </c>
      <c r="Z203" s="14">
        <f>IF(U203="","",Config!$B$4 + SUM($U$2:U203))</f>
        <v/>
      </c>
      <c r="AA203" s="14">
        <f>IF(V203="","",Config!$B$4 + SUM($V$2:V203))</f>
        <v/>
      </c>
      <c r="AB203" s="14">
        <f>IF(W203="","",Config!$B$4 + SUM($W$2:W203))</f>
        <v/>
      </c>
      <c r="AC203" s="14">
        <f>IF(X203="","",Config!$B$4 + SUM($X$2:X203))</f>
        <v/>
      </c>
      <c r="AD203" s="14">
        <f>IF(Y203="","",Config!$B$4 + SUM($Y$2:Y203))</f>
        <v/>
      </c>
      <c r="AE203" s="15">
        <f>IF(P203="","",IF(P203&gt;0,1,0))</f>
        <v/>
      </c>
      <c r="AF203" s="15">
        <f>IF(Q203="","",IF(Q203&gt;0,1,0))</f>
        <v/>
      </c>
      <c r="AG203" s="15">
        <f>IF(R203="","",IF(R203&gt;0,1,0))</f>
        <v/>
      </c>
      <c r="AH203" s="15">
        <f>IF(S203="","",IF(S203&gt;0,1,0))</f>
        <v/>
      </c>
      <c r="AI203" s="15">
        <f>IF(T203="","",IF(T203&gt;0,1,0))</f>
        <v/>
      </c>
      <c r="AJ203" s="16">
        <f>IF(Z203="","",IF(AJ202="",Z203,MAX(AJ202,Z203)))</f>
        <v/>
      </c>
      <c r="AK203" s="16">
        <f>IF(AA203="","",IF(AK202="",AA203,MAX(AK202,AA203)))</f>
        <v/>
      </c>
      <c r="AL203" s="16">
        <f>IF(AB203="","",IF(AL202="",AB203,MAX(AL202,AB203)))</f>
        <v/>
      </c>
      <c r="AM203" s="16">
        <f>IF(AC203="","",IF(AM202="",AC203,MAX(AM202,AC203)))</f>
        <v/>
      </c>
      <c r="AN203" s="16">
        <f>IF(AD203="","",IF(AN202="",AD203,MAX(AN202,AD203)))</f>
        <v/>
      </c>
      <c r="AO203" s="16">
        <f>IF(Z203="","",AJ203-Z203)</f>
        <v/>
      </c>
      <c r="AP203" s="16">
        <f>IF(AA203="","",AK203-AA203)</f>
        <v/>
      </c>
      <c r="AQ203" s="16">
        <f>IF(AB203="","",AL203-AB203)</f>
        <v/>
      </c>
      <c r="AR203" s="16">
        <f>IF(AC203="","",AM203-AC203)</f>
        <v/>
      </c>
      <c r="AS203" s="16">
        <f>IF(AD203="","",AN203-AD203)</f>
        <v/>
      </c>
    </row>
    <row r="204">
      <c r="A204">
        <f>ROW()-1</f>
        <v/>
      </c>
      <c r="B204" s="8" t="n"/>
      <c r="C204" s="11" t="n"/>
      <c r="D204" s="10">
        <f>IF(B204="","",CHOOSE(WEEKDAY(B204,2),"Lu","Ma","Mi","Jo","Vi","Sa","Du"))</f>
        <v/>
      </c>
      <c r="E204" s="10">
        <f>IF(OR(B204="",C204=""),"",IF(OR(WEEKDAY(B204,2)=1,WEEKDAY(B204,2)=5),"D",IF(AND(C204&gt;=TIME(15,30,0),C204&lt;TIME(16,30,0)),"C",IF(AND(AND(WEEKDAY(B204,2)&gt;=2,WEEKDAY(B204,2)&lt;=4),C204&gt;=TIME(16,35,0),C204&lt;TIME(17,0,0)),"A1",IF(AND(AND(WEEKDAY(B204,2)&gt;=2,WEEKDAY(B204,2)&lt;=4),C204&gt;=TIME(17,0,0),C204&lt;TIME(18,0,0)),"A2",IF(AND(AND(WEEKDAY(B204,2)&gt;=2,WEEKDAY(B204,2)&lt;=4),C204&gt;=TIME(18,0,0),C204&lt;TIME(19,0,0)),"A3",IF(AND(AND(WEEKDAY(B204,2)&gt;=2,WEEKDAY(B204,2)&lt;=4),C204&gt;=TIME(22,0,0),C204&lt;TIME(22,45,0)),"B","Other")))))))</f>
        <v/>
      </c>
      <c r="F204" s="11" t="n"/>
      <c r="G204" s="11" t="n"/>
      <c r="H204" s="11" t="n"/>
      <c r="I204" s="11" t="n"/>
      <c r="J204" s="12" t="n"/>
      <c r="K204" s="12" t="n"/>
      <c r="L204" s="12" t="n"/>
      <c r="M204" s="12" t="n"/>
      <c r="N204" s="11" t="n"/>
      <c r="O204" s="11" t="n"/>
      <c r="P204" s="13">
        <f>IF(N204="","",IF(N204="SL",-1,K204/J204))</f>
        <v/>
      </c>
      <c r="Q204" s="13">
        <f>IF(N204="","",IF(OR(N204="SL",N204="TP0 only"),-1,L204/J204))</f>
        <v/>
      </c>
      <c r="R204" s="13">
        <f>IF(N204="","",IF(N204="TP2",M204/J204,-1))</f>
        <v/>
      </c>
      <c r="S204" s="13">
        <f>IF(N204="","",IF(N204="SL",-1,IF(N204="TP0 only",0.5*K204/J204,0.5*(K204+L204)/J204)))</f>
        <v/>
      </c>
      <c r="T204" s="13">
        <f>IF(N204="","",IF(N204="SL",-1,IF(N204="TP0 only",0.5*K204/J204-0.5,0.5*(K204+L204)/J204)))</f>
        <v/>
      </c>
      <c r="U204" s="14">
        <f>IF(P204="","",P204*Config!$B$6)</f>
        <v/>
      </c>
      <c r="V204" s="14">
        <f>IF(Q204="","",Q204*Config!$B$6)</f>
        <v/>
      </c>
      <c r="W204" s="14">
        <f>IF(R204="","",R204*Config!$B$6)</f>
        <v/>
      </c>
      <c r="X204" s="14">
        <f>IF(S204="","",S204*Config!$B$6)</f>
        <v/>
      </c>
      <c r="Y204" s="14">
        <f>IF(T204="","",T204*Config!$B$6)</f>
        <v/>
      </c>
      <c r="Z204" s="14">
        <f>IF(U204="","",Config!$B$4 + SUM($U$2:U204))</f>
        <v/>
      </c>
      <c r="AA204" s="14">
        <f>IF(V204="","",Config!$B$4 + SUM($V$2:V204))</f>
        <v/>
      </c>
      <c r="AB204" s="14">
        <f>IF(W204="","",Config!$B$4 + SUM($W$2:W204))</f>
        <v/>
      </c>
      <c r="AC204" s="14">
        <f>IF(X204="","",Config!$B$4 + SUM($X$2:X204))</f>
        <v/>
      </c>
      <c r="AD204" s="14">
        <f>IF(Y204="","",Config!$B$4 + SUM($Y$2:Y204))</f>
        <v/>
      </c>
      <c r="AE204" s="15">
        <f>IF(P204="","",IF(P204&gt;0,1,0))</f>
        <v/>
      </c>
      <c r="AF204" s="15">
        <f>IF(Q204="","",IF(Q204&gt;0,1,0))</f>
        <v/>
      </c>
      <c r="AG204" s="15">
        <f>IF(R204="","",IF(R204&gt;0,1,0))</f>
        <v/>
      </c>
      <c r="AH204" s="15">
        <f>IF(S204="","",IF(S204&gt;0,1,0))</f>
        <v/>
      </c>
      <c r="AI204" s="15">
        <f>IF(T204="","",IF(T204&gt;0,1,0))</f>
        <v/>
      </c>
      <c r="AJ204" s="16">
        <f>IF(Z204="","",IF(AJ203="",Z204,MAX(AJ203,Z204)))</f>
        <v/>
      </c>
      <c r="AK204" s="16">
        <f>IF(AA204="","",IF(AK203="",AA204,MAX(AK203,AA204)))</f>
        <v/>
      </c>
      <c r="AL204" s="16">
        <f>IF(AB204="","",IF(AL203="",AB204,MAX(AL203,AB204)))</f>
        <v/>
      </c>
      <c r="AM204" s="16">
        <f>IF(AC204="","",IF(AM203="",AC204,MAX(AM203,AC204)))</f>
        <v/>
      </c>
      <c r="AN204" s="16">
        <f>IF(AD204="","",IF(AN203="",AD204,MAX(AN203,AD204)))</f>
        <v/>
      </c>
      <c r="AO204" s="16">
        <f>IF(Z204="","",AJ204-Z204)</f>
        <v/>
      </c>
      <c r="AP204" s="16">
        <f>IF(AA204="","",AK204-AA204)</f>
        <v/>
      </c>
      <c r="AQ204" s="16">
        <f>IF(AB204="","",AL204-AB204)</f>
        <v/>
      </c>
      <c r="AR204" s="16">
        <f>IF(AC204="","",AM204-AC204)</f>
        <v/>
      </c>
      <c r="AS204" s="16">
        <f>IF(AD204="","",AN204-AD204)</f>
        <v/>
      </c>
    </row>
    <row r="205">
      <c r="A205">
        <f>ROW()-1</f>
        <v/>
      </c>
      <c r="B205" s="8" t="n"/>
      <c r="C205" s="11" t="n"/>
      <c r="D205" s="10">
        <f>IF(B205="","",CHOOSE(WEEKDAY(B205,2),"Lu","Ma","Mi","Jo","Vi","Sa","Du"))</f>
        <v/>
      </c>
      <c r="E205" s="10">
        <f>IF(OR(B205="",C205=""),"",IF(OR(WEEKDAY(B205,2)=1,WEEKDAY(B205,2)=5),"D",IF(AND(C205&gt;=TIME(15,30,0),C205&lt;TIME(16,30,0)),"C",IF(AND(AND(WEEKDAY(B205,2)&gt;=2,WEEKDAY(B205,2)&lt;=4),C205&gt;=TIME(16,35,0),C205&lt;TIME(17,0,0)),"A1",IF(AND(AND(WEEKDAY(B205,2)&gt;=2,WEEKDAY(B205,2)&lt;=4),C205&gt;=TIME(17,0,0),C205&lt;TIME(18,0,0)),"A2",IF(AND(AND(WEEKDAY(B205,2)&gt;=2,WEEKDAY(B205,2)&lt;=4),C205&gt;=TIME(18,0,0),C205&lt;TIME(19,0,0)),"A3",IF(AND(AND(WEEKDAY(B205,2)&gt;=2,WEEKDAY(B205,2)&lt;=4),C205&gt;=TIME(22,0,0),C205&lt;TIME(22,45,0)),"B","Other")))))))</f>
        <v/>
      </c>
      <c r="F205" s="11" t="n"/>
      <c r="G205" s="11" t="n"/>
      <c r="H205" s="11" t="n"/>
      <c r="I205" s="11" t="n"/>
      <c r="J205" s="12" t="n"/>
      <c r="K205" s="12" t="n"/>
      <c r="L205" s="12" t="n"/>
      <c r="M205" s="12" t="n"/>
      <c r="N205" s="11" t="n"/>
      <c r="O205" s="11" t="n"/>
      <c r="P205" s="13">
        <f>IF(N205="","",IF(N205="SL",-1,K205/J205))</f>
        <v/>
      </c>
      <c r="Q205" s="13">
        <f>IF(N205="","",IF(OR(N205="SL",N205="TP0 only"),-1,L205/J205))</f>
        <v/>
      </c>
      <c r="R205" s="13">
        <f>IF(N205="","",IF(N205="TP2",M205/J205,-1))</f>
        <v/>
      </c>
      <c r="S205" s="13">
        <f>IF(N205="","",IF(N205="SL",-1,IF(N205="TP0 only",0.5*K205/J205,0.5*(K205+L205)/J205)))</f>
        <v/>
      </c>
      <c r="T205" s="13">
        <f>IF(N205="","",IF(N205="SL",-1,IF(N205="TP0 only",0.5*K205/J205-0.5,0.5*(K205+L205)/J205)))</f>
        <v/>
      </c>
      <c r="U205" s="14">
        <f>IF(P205="","",P205*Config!$B$6)</f>
        <v/>
      </c>
      <c r="V205" s="14">
        <f>IF(Q205="","",Q205*Config!$B$6)</f>
        <v/>
      </c>
      <c r="W205" s="14">
        <f>IF(R205="","",R205*Config!$B$6)</f>
        <v/>
      </c>
      <c r="X205" s="14">
        <f>IF(S205="","",S205*Config!$B$6)</f>
        <v/>
      </c>
      <c r="Y205" s="14">
        <f>IF(T205="","",T205*Config!$B$6)</f>
        <v/>
      </c>
      <c r="Z205" s="14">
        <f>IF(U205="","",Config!$B$4 + SUM($U$2:U205))</f>
        <v/>
      </c>
      <c r="AA205" s="14">
        <f>IF(V205="","",Config!$B$4 + SUM($V$2:V205))</f>
        <v/>
      </c>
      <c r="AB205" s="14">
        <f>IF(W205="","",Config!$B$4 + SUM($W$2:W205))</f>
        <v/>
      </c>
      <c r="AC205" s="14">
        <f>IF(X205="","",Config!$B$4 + SUM($X$2:X205))</f>
        <v/>
      </c>
      <c r="AD205" s="14">
        <f>IF(Y205="","",Config!$B$4 + SUM($Y$2:Y205))</f>
        <v/>
      </c>
      <c r="AE205" s="15">
        <f>IF(P205="","",IF(P205&gt;0,1,0))</f>
        <v/>
      </c>
      <c r="AF205" s="15">
        <f>IF(Q205="","",IF(Q205&gt;0,1,0))</f>
        <v/>
      </c>
      <c r="AG205" s="15">
        <f>IF(R205="","",IF(R205&gt;0,1,0))</f>
        <v/>
      </c>
      <c r="AH205" s="15">
        <f>IF(S205="","",IF(S205&gt;0,1,0))</f>
        <v/>
      </c>
      <c r="AI205" s="15">
        <f>IF(T205="","",IF(T205&gt;0,1,0))</f>
        <v/>
      </c>
      <c r="AJ205" s="16">
        <f>IF(Z205="","",IF(AJ204="",Z205,MAX(AJ204,Z205)))</f>
        <v/>
      </c>
      <c r="AK205" s="16">
        <f>IF(AA205="","",IF(AK204="",AA205,MAX(AK204,AA205)))</f>
        <v/>
      </c>
      <c r="AL205" s="16">
        <f>IF(AB205="","",IF(AL204="",AB205,MAX(AL204,AB205)))</f>
        <v/>
      </c>
      <c r="AM205" s="16">
        <f>IF(AC205="","",IF(AM204="",AC205,MAX(AM204,AC205)))</f>
        <v/>
      </c>
      <c r="AN205" s="16">
        <f>IF(AD205="","",IF(AN204="",AD205,MAX(AN204,AD205)))</f>
        <v/>
      </c>
      <c r="AO205" s="16">
        <f>IF(Z205="","",AJ205-Z205)</f>
        <v/>
      </c>
      <c r="AP205" s="16">
        <f>IF(AA205="","",AK205-AA205)</f>
        <v/>
      </c>
      <c r="AQ205" s="16">
        <f>IF(AB205="","",AL205-AB205)</f>
        <v/>
      </c>
      <c r="AR205" s="16">
        <f>IF(AC205="","",AM205-AC205)</f>
        <v/>
      </c>
      <c r="AS205" s="16">
        <f>IF(AD205="","",AN205-AD205)</f>
        <v/>
      </c>
    </row>
    <row r="206">
      <c r="A206">
        <f>ROW()-1</f>
        <v/>
      </c>
      <c r="B206" s="8" t="n"/>
      <c r="C206" s="11" t="n"/>
      <c r="D206" s="10">
        <f>IF(B206="","",CHOOSE(WEEKDAY(B206,2),"Lu","Ma","Mi","Jo","Vi","Sa","Du"))</f>
        <v/>
      </c>
      <c r="E206" s="10">
        <f>IF(OR(B206="",C206=""),"",IF(OR(WEEKDAY(B206,2)=1,WEEKDAY(B206,2)=5),"D",IF(AND(C206&gt;=TIME(15,30,0),C206&lt;TIME(16,30,0)),"C",IF(AND(AND(WEEKDAY(B206,2)&gt;=2,WEEKDAY(B206,2)&lt;=4),C206&gt;=TIME(16,35,0),C206&lt;TIME(17,0,0)),"A1",IF(AND(AND(WEEKDAY(B206,2)&gt;=2,WEEKDAY(B206,2)&lt;=4),C206&gt;=TIME(17,0,0),C206&lt;TIME(18,0,0)),"A2",IF(AND(AND(WEEKDAY(B206,2)&gt;=2,WEEKDAY(B206,2)&lt;=4),C206&gt;=TIME(18,0,0),C206&lt;TIME(19,0,0)),"A3",IF(AND(AND(WEEKDAY(B206,2)&gt;=2,WEEKDAY(B206,2)&lt;=4),C206&gt;=TIME(22,0,0),C206&lt;TIME(22,45,0)),"B","Other")))))))</f>
        <v/>
      </c>
      <c r="F206" s="11" t="n"/>
      <c r="G206" s="11" t="n"/>
      <c r="H206" s="11" t="n"/>
      <c r="I206" s="11" t="n"/>
      <c r="J206" s="12" t="n"/>
      <c r="K206" s="12" t="n"/>
      <c r="L206" s="12" t="n"/>
      <c r="M206" s="12" t="n"/>
      <c r="N206" s="11" t="n"/>
      <c r="O206" s="11" t="n"/>
      <c r="P206" s="13">
        <f>IF(N206="","",IF(N206="SL",-1,K206/J206))</f>
        <v/>
      </c>
      <c r="Q206" s="13">
        <f>IF(N206="","",IF(OR(N206="SL",N206="TP0 only"),-1,L206/J206))</f>
        <v/>
      </c>
      <c r="R206" s="13">
        <f>IF(N206="","",IF(N206="TP2",M206/J206,-1))</f>
        <v/>
      </c>
      <c r="S206" s="13">
        <f>IF(N206="","",IF(N206="SL",-1,IF(N206="TP0 only",0.5*K206/J206,0.5*(K206+L206)/J206)))</f>
        <v/>
      </c>
      <c r="T206" s="13">
        <f>IF(N206="","",IF(N206="SL",-1,IF(N206="TP0 only",0.5*K206/J206-0.5,0.5*(K206+L206)/J206)))</f>
        <v/>
      </c>
      <c r="U206" s="14">
        <f>IF(P206="","",P206*Config!$B$6)</f>
        <v/>
      </c>
      <c r="V206" s="14">
        <f>IF(Q206="","",Q206*Config!$B$6)</f>
        <v/>
      </c>
      <c r="W206" s="14">
        <f>IF(R206="","",R206*Config!$B$6)</f>
        <v/>
      </c>
      <c r="X206" s="14">
        <f>IF(S206="","",S206*Config!$B$6)</f>
        <v/>
      </c>
      <c r="Y206" s="14">
        <f>IF(T206="","",T206*Config!$B$6)</f>
        <v/>
      </c>
      <c r="Z206" s="14">
        <f>IF(U206="","",Config!$B$4 + SUM($U$2:U206))</f>
        <v/>
      </c>
      <c r="AA206" s="14">
        <f>IF(V206="","",Config!$B$4 + SUM($V$2:V206))</f>
        <v/>
      </c>
      <c r="AB206" s="14">
        <f>IF(W206="","",Config!$B$4 + SUM($W$2:W206))</f>
        <v/>
      </c>
      <c r="AC206" s="14">
        <f>IF(X206="","",Config!$B$4 + SUM($X$2:X206))</f>
        <v/>
      </c>
      <c r="AD206" s="14">
        <f>IF(Y206="","",Config!$B$4 + SUM($Y$2:Y206))</f>
        <v/>
      </c>
      <c r="AE206" s="15">
        <f>IF(P206="","",IF(P206&gt;0,1,0))</f>
        <v/>
      </c>
      <c r="AF206" s="15">
        <f>IF(Q206="","",IF(Q206&gt;0,1,0))</f>
        <v/>
      </c>
      <c r="AG206" s="15">
        <f>IF(R206="","",IF(R206&gt;0,1,0))</f>
        <v/>
      </c>
      <c r="AH206" s="15">
        <f>IF(S206="","",IF(S206&gt;0,1,0))</f>
        <v/>
      </c>
      <c r="AI206" s="15">
        <f>IF(T206="","",IF(T206&gt;0,1,0))</f>
        <v/>
      </c>
      <c r="AJ206" s="16">
        <f>IF(Z206="","",IF(AJ205="",Z206,MAX(AJ205,Z206)))</f>
        <v/>
      </c>
      <c r="AK206" s="16">
        <f>IF(AA206="","",IF(AK205="",AA206,MAX(AK205,AA206)))</f>
        <v/>
      </c>
      <c r="AL206" s="16">
        <f>IF(AB206="","",IF(AL205="",AB206,MAX(AL205,AB206)))</f>
        <v/>
      </c>
      <c r="AM206" s="16">
        <f>IF(AC206="","",IF(AM205="",AC206,MAX(AM205,AC206)))</f>
        <v/>
      </c>
      <c r="AN206" s="16">
        <f>IF(AD206="","",IF(AN205="",AD206,MAX(AN205,AD206)))</f>
        <v/>
      </c>
      <c r="AO206" s="16">
        <f>IF(Z206="","",AJ206-Z206)</f>
        <v/>
      </c>
      <c r="AP206" s="16">
        <f>IF(AA206="","",AK206-AA206)</f>
        <v/>
      </c>
      <c r="AQ206" s="16">
        <f>IF(AB206="","",AL206-AB206)</f>
        <v/>
      </c>
      <c r="AR206" s="16">
        <f>IF(AC206="","",AM206-AC206)</f>
        <v/>
      </c>
      <c r="AS206" s="16">
        <f>IF(AD206="","",AN206-AD206)</f>
        <v/>
      </c>
    </row>
    <row r="207">
      <c r="A207">
        <f>ROW()-1</f>
        <v/>
      </c>
      <c r="B207" s="8" t="n"/>
      <c r="C207" s="11" t="n"/>
      <c r="D207" s="10">
        <f>IF(B207="","",CHOOSE(WEEKDAY(B207,2),"Lu","Ma","Mi","Jo","Vi","Sa","Du"))</f>
        <v/>
      </c>
      <c r="E207" s="10">
        <f>IF(OR(B207="",C207=""),"",IF(OR(WEEKDAY(B207,2)=1,WEEKDAY(B207,2)=5),"D",IF(AND(C207&gt;=TIME(15,30,0),C207&lt;TIME(16,30,0)),"C",IF(AND(AND(WEEKDAY(B207,2)&gt;=2,WEEKDAY(B207,2)&lt;=4),C207&gt;=TIME(16,35,0),C207&lt;TIME(17,0,0)),"A1",IF(AND(AND(WEEKDAY(B207,2)&gt;=2,WEEKDAY(B207,2)&lt;=4),C207&gt;=TIME(17,0,0),C207&lt;TIME(18,0,0)),"A2",IF(AND(AND(WEEKDAY(B207,2)&gt;=2,WEEKDAY(B207,2)&lt;=4),C207&gt;=TIME(18,0,0),C207&lt;TIME(19,0,0)),"A3",IF(AND(AND(WEEKDAY(B207,2)&gt;=2,WEEKDAY(B207,2)&lt;=4),C207&gt;=TIME(22,0,0),C207&lt;TIME(22,45,0)),"B","Other")))))))</f>
        <v/>
      </c>
      <c r="F207" s="11" t="n"/>
      <c r="G207" s="11" t="n"/>
      <c r="H207" s="11" t="n"/>
      <c r="I207" s="11" t="n"/>
      <c r="J207" s="12" t="n"/>
      <c r="K207" s="12" t="n"/>
      <c r="L207" s="12" t="n"/>
      <c r="M207" s="12" t="n"/>
      <c r="N207" s="11" t="n"/>
      <c r="O207" s="11" t="n"/>
      <c r="P207" s="13">
        <f>IF(N207="","",IF(N207="SL",-1,K207/J207))</f>
        <v/>
      </c>
      <c r="Q207" s="13">
        <f>IF(N207="","",IF(OR(N207="SL",N207="TP0 only"),-1,L207/J207))</f>
        <v/>
      </c>
      <c r="R207" s="13">
        <f>IF(N207="","",IF(N207="TP2",M207/J207,-1))</f>
        <v/>
      </c>
      <c r="S207" s="13">
        <f>IF(N207="","",IF(N207="SL",-1,IF(N207="TP0 only",0.5*K207/J207,0.5*(K207+L207)/J207)))</f>
        <v/>
      </c>
      <c r="T207" s="13">
        <f>IF(N207="","",IF(N207="SL",-1,IF(N207="TP0 only",0.5*K207/J207-0.5,0.5*(K207+L207)/J207)))</f>
        <v/>
      </c>
      <c r="U207" s="14">
        <f>IF(P207="","",P207*Config!$B$6)</f>
        <v/>
      </c>
      <c r="V207" s="14">
        <f>IF(Q207="","",Q207*Config!$B$6)</f>
        <v/>
      </c>
      <c r="W207" s="14">
        <f>IF(R207="","",R207*Config!$B$6)</f>
        <v/>
      </c>
      <c r="X207" s="14">
        <f>IF(S207="","",S207*Config!$B$6)</f>
        <v/>
      </c>
      <c r="Y207" s="14">
        <f>IF(T207="","",T207*Config!$B$6)</f>
        <v/>
      </c>
      <c r="Z207" s="14">
        <f>IF(U207="","",Config!$B$4 + SUM($U$2:U207))</f>
        <v/>
      </c>
      <c r="AA207" s="14">
        <f>IF(V207="","",Config!$B$4 + SUM($V$2:V207))</f>
        <v/>
      </c>
      <c r="AB207" s="14">
        <f>IF(W207="","",Config!$B$4 + SUM($W$2:W207))</f>
        <v/>
      </c>
      <c r="AC207" s="14">
        <f>IF(X207="","",Config!$B$4 + SUM($X$2:X207))</f>
        <v/>
      </c>
      <c r="AD207" s="14">
        <f>IF(Y207="","",Config!$B$4 + SUM($Y$2:Y207))</f>
        <v/>
      </c>
      <c r="AE207" s="15">
        <f>IF(P207="","",IF(P207&gt;0,1,0))</f>
        <v/>
      </c>
      <c r="AF207" s="15">
        <f>IF(Q207="","",IF(Q207&gt;0,1,0))</f>
        <v/>
      </c>
      <c r="AG207" s="15">
        <f>IF(R207="","",IF(R207&gt;0,1,0))</f>
        <v/>
      </c>
      <c r="AH207" s="15">
        <f>IF(S207="","",IF(S207&gt;0,1,0))</f>
        <v/>
      </c>
      <c r="AI207" s="15">
        <f>IF(T207="","",IF(T207&gt;0,1,0))</f>
        <v/>
      </c>
      <c r="AJ207" s="16">
        <f>IF(Z207="","",IF(AJ206="",Z207,MAX(AJ206,Z207)))</f>
        <v/>
      </c>
      <c r="AK207" s="16">
        <f>IF(AA207="","",IF(AK206="",AA207,MAX(AK206,AA207)))</f>
        <v/>
      </c>
      <c r="AL207" s="16">
        <f>IF(AB207="","",IF(AL206="",AB207,MAX(AL206,AB207)))</f>
        <v/>
      </c>
      <c r="AM207" s="16">
        <f>IF(AC207="","",IF(AM206="",AC207,MAX(AM206,AC207)))</f>
        <v/>
      </c>
      <c r="AN207" s="16">
        <f>IF(AD207="","",IF(AN206="",AD207,MAX(AN206,AD207)))</f>
        <v/>
      </c>
      <c r="AO207" s="16">
        <f>IF(Z207="","",AJ207-Z207)</f>
        <v/>
      </c>
      <c r="AP207" s="16">
        <f>IF(AA207="","",AK207-AA207)</f>
        <v/>
      </c>
      <c r="AQ207" s="16">
        <f>IF(AB207="","",AL207-AB207)</f>
        <v/>
      </c>
      <c r="AR207" s="16">
        <f>IF(AC207="","",AM207-AC207)</f>
        <v/>
      </c>
      <c r="AS207" s="16">
        <f>IF(AD207="","",AN207-AD207)</f>
        <v/>
      </c>
    </row>
    <row r="208">
      <c r="A208">
        <f>ROW()-1</f>
        <v/>
      </c>
      <c r="B208" s="8" t="n"/>
      <c r="C208" s="11" t="n"/>
      <c r="D208" s="10">
        <f>IF(B208="","",CHOOSE(WEEKDAY(B208,2),"Lu","Ma","Mi","Jo","Vi","Sa","Du"))</f>
        <v/>
      </c>
      <c r="E208" s="10">
        <f>IF(OR(B208="",C208=""),"",IF(OR(WEEKDAY(B208,2)=1,WEEKDAY(B208,2)=5),"D",IF(AND(C208&gt;=TIME(15,30,0),C208&lt;TIME(16,30,0)),"C",IF(AND(AND(WEEKDAY(B208,2)&gt;=2,WEEKDAY(B208,2)&lt;=4),C208&gt;=TIME(16,35,0),C208&lt;TIME(17,0,0)),"A1",IF(AND(AND(WEEKDAY(B208,2)&gt;=2,WEEKDAY(B208,2)&lt;=4),C208&gt;=TIME(17,0,0),C208&lt;TIME(18,0,0)),"A2",IF(AND(AND(WEEKDAY(B208,2)&gt;=2,WEEKDAY(B208,2)&lt;=4),C208&gt;=TIME(18,0,0),C208&lt;TIME(19,0,0)),"A3",IF(AND(AND(WEEKDAY(B208,2)&gt;=2,WEEKDAY(B208,2)&lt;=4),C208&gt;=TIME(22,0,0),C208&lt;TIME(22,45,0)),"B","Other")))))))</f>
        <v/>
      </c>
      <c r="F208" s="11" t="n"/>
      <c r="G208" s="11" t="n"/>
      <c r="H208" s="11" t="n"/>
      <c r="I208" s="11" t="n"/>
      <c r="J208" s="12" t="n"/>
      <c r="K208" s="12" t="n"/>
      <c r="L208" s="12" t="n"/>
      <c r="M208" s="12" t="n"/>
      <c r="N208" s="11" t="n"/>
      <c r="O208" s="11" t="n"/>
      <c r="P208" s="13">
        <f>IF(N208="","",IF(N208="SL",-1,K208/J208))</f>
        <v/>
      </c>
      <c r="Q208" s="13">
        <f>IF(N208="","",IF(OR(N208="SL",N208="TP0 only"),-1,L208/J208))</f>
        <v/>
      </c>
      <c r="R208" s="13">
        <f>IF(N208="","",IF(N208="TP2",M208/J208,-1))</f>
        <v/>
      </c>
      <c r="S208" s="13">
        <f>IF(N208="","",IF(N208="SL",-1,IF(N208="TP0 only",0.5*K208/J208,0.5*(K208+L208)/J208)))</f>
        <v/>
      </c>
      <c r="T208" s="13">
        <f>IF(N208="","",IF(N208="SL",-1,IF(N208="TP0 only",0.5*K208/J208-0.5,0.5*(K208+L208)/J208)))</f>
        <v/>
      </c>
      <c r="U208" s="14">
        <f>IF(P208="","",P208*Config!$B$6)</f>
        <v/>
      </c>
      <c r="V208" s="14">
        <f>IF(Q208="","",Q208*Config!$B$6)</f>
        <v/>
      </c>
      <c r="W208" s="14">
        <f>IF(R208="","",R208*Config!$B$6)</f>
        <v/>
      </c>
      <c r="X208" s="14">
        <f>IF(S208="","",S208*Config!$B$6)</f>
        <v/>
      </c>
      <c r="Y208" s="14">
        <f>IF(T208="","",T208*Config!$B$6)</f>
        <v/>
      </c>
      <c r="Z208" s="14">
        <f>IF(U208="","",Config!$B$4 + SUM($U$2:U208))</f>
        <v/>
      </c>
      <c r="AA208" s="14">
        <f>IF(V208="","",Config!$B$4 + SUM($V$2:V208))</f>
        <v/>
      </c>
      <c r="AB208" s="14">
        <f>IF(W208="","",Config!$B$4 + SUM($W$2:W208))</f>
        <v/>
      </c>
      <c r="AC208" s="14">
        <f>IF(X208="","",Config!$B$4 + SUM($X$2:X208))</f>
        <v/>
      </c>
      <c r="AD208" s="14">
        <f>IF(Y208="","",Config!$B$4 + SUM($Y$2:Y208))</f>
        <v/>
      </c>
      <c r="AE208" s="15">
        <f>IF(P208="","",IF(P208&gt;0,1,0))</f>
        <v/>
      </c>
      <c r="AF208" s="15">
        <f>IF(Q208="","",IF(Q208&gt;0,1,0))</f>
        <v/>
      </c>
      <c r="AG208" s="15">
        <f>IF(R208="","",IF(R208&gt;0,1,0))</f>
        <v/>
      </c>
      <c r="AH208" s="15">
        <f>IF(S208="","",IF(S208&gt;0,1,0))</f>
        <v/>
      </c>
      <c r="AI208" s="15">
        <f>IF(T208="","",IF(T208&gt;0,1,0))</f>
        <v/>
      </c>
      <c r="AJ208" s="16">
        <f>IF(Z208="","",IF(AJ207="",Z208,MAX(AJ207,Z208)))</f>
        <v/>
      </c>
      <c r="AK208" s="16">
        <f>IF(AA208="","",IF(AK207="",AA208,MAX(AK207,AA208)))</f>
        <v/>
      </c>
      <c r="AL208" s="16">
        <f>IF(AB208="","",IF(AL207="",AB208,MAX(AL207,AB208)))</f>
        <v/>
      </c>
      <c r="AM208" s="16">
        <f>IF(AC208="","",IF(AM207="",AC208,MAX(AM207,AC208)))</f>
        <v/>
      </c>
      <c r="AN208" s="16">
        <f>IF(AD208="","",IF(AN207="",AD208,MAX(AN207,AD208)))</f>
        <v/>
      </c>
      <c r="AO208" s="16">
        <f>IF(Z208="","",AJ208-Z208)</f>
        <v/>
      </c>
      <c r="AP208" s="16">
        <f>IF(AA208="","",AK208-AA208)</f>
        <v/>
      </c>
      <c r="AQ208" s="16">
        <f>IF(AB208="","",AL208-AB208)</f>
        <v/>
      </c>
      <c r="AR208" s="16">
        <f>IF(AC208="","",AM208-AC208)</f>
        <v/>
      </c>
      <c r="AS208" s="16">
        <f>IF(AD208="","",AN208-AD208)</f>
        <v/>
      </c>
    </row>
    <row r="209">
      <c r="A209">
        <f>ROW()-1</f>
        <v/>
      </c>
      <c r="B209" s="8" t="n"/>
      <c r="C209" s="11" t="n"/>
      <c r="D209" s="10">
        <f>IF(B209="","",CHOOSE(WEEKDAY(B209,2),"Lu","Ma","Mi","Jo","Vi","Sa","Du"))</f>
        <v/>
      </c>
      <c r="E209" s="10">
        <f>IF(OR(B209="",C209=""),"",IF(OR(WEEKDAY(B209,2)=1,WEEKDAY(B209,2)=5),"D",IF(AND(C209&gt;=TIME(15,30,0),C209&lt;TIME(16,30,0)),"C",IF(AND(AND(WEEKDAY(B209,2)&gt;=2,WEEKDAY(B209,2)&lt;=4),C209&gt;=TIME(16,35,0),C209&lt;TIME(17,0,0)),"A1",IF(AND(AND(WEEKDAY(B209,2)&gt;=2,WEEKDAY(B209,2)&lt;=4),C209&gt;=TIME(17,0,0),C209&lt;TIME(18,0,0)),"A2",IF(AND(AND(WEEKDAY(B209,2)&gt;=2,WEEKDAY(B209,2)&lt;=4),C209&gt;=TIME(18,0,0),C209&lt;TIME(19,0,0)),"A3",IF(AND(AND(WEEKDAY(B209,2)&gt;=2,WEEKDAY(B209,2)&lt;=4),C209&gt;=TIME(22,0,0),C209&lt;TIME(22,45,0)),"B","Other")))))))</f>
        <v/>
      </c>
      <c r="F209" s="11" t="n"/>
      <c r="G209" s="11" t="n"/>
      <c r="H209" s="11" t="n"/>
      <c r="I209" s="11" t="n"/>
      <c r="J209" s="12" t="n"/>
      <c r="K209" s="12" t="n"/>
      <c r="L209" s="12" t="n"/>
      <c r="M209" s="12" t="n"/>
      <c r="N209" s="11" t="n"/>
      <c r="O209" s="11" t="n"/>
      <c r="P209" s="13">
        <f>IF(N209="","",IF(N209="SL",-1,K209/J209))</f>
        <v/>
      </c>
      <c r="Q209" s="13">
        <f>IF(N209="","",IF(OR(N209="SL",N209="TP0 only"),-1,L209/J209))</f>
        <v/>
      </c>
      <c r="R209" s="13">
        <f>IF(N209="","",IF(N209="TP2",M209/J209,-1))</f>
        <v/>
      </c>
      <c r="S209" s="13">
        <f>IF(N209="","",IF(N209="SL",-1,IF(N209="TP0 only",0.5*K209/J209,0.5*(K209+L209)/J209)))</f>
        <v/>
      </c>
      <c r="T209" s="13">
        <f>IF(N209="","",IF(N209="SL",-1,IF(N209="TP0 only",0.5*K209/J209-0.5,0.5*(K209+L209)/J209)))</f>
        <v/>
      </c>
      <c r="U209" s="14">
        <f>IF(P209="","",P209*Config!$B$6)</f>
        <v/>
      </c>
      <c r="V209" s="14">
        <f>IF(Q209="","",Q209*Config!$B$6)</f>
        <v/>
      </c>
      <c r="W209" s="14">
        <f>IF(R209="","",R209*Config!$B$6)</f>
        <v/>
      </c>
      <c r="X209" s="14">
        <f>IF(S209="","",S209*Config!$B$6)</f>
        <v/>
      </c>
      <c r="Y209" s="14">
        <f>IF(T209="","",T209*Config!$B$6)</f>
        <v/>
      </c>
      <c r="Z209" s="14">
        <f>IF(U209="","",Config!$B$4 + SUM($U$2:U209))</f>
        <v/>
      </c>
      <c r="AA209" s="14">
        <f>IF(V209="","",Config!$B$4 + SUM($V$2:V209))</f>
        <v/>
      </c>
      <c r="AB209" s="14">
        <f>IF(W209="","",Config!$B$4 + SUM($W$2:W209))</f>
        <v/>
      </c>
      <c r="AC209" s="14">
        <f>IF(X209="","",Config!$B$4 + SUM($X$2:X209))</f>
        <v/>
      </c>
      <c r="AD209" s="14">
        <f>IF(Y209="","",Config!$B$4 + SUM($Y$2:Y209))</f>
        <v/>
      </c>
      <c r="AE209" s="15">
        <f>IF(P209="","",IF(P209&gt;0,1,0))</f>
        <v/>
      </c>
      <c r="AF209" s="15">
        <f>IF(Q209="","",IF(Q209&gt;0,1,0))</f>
        <v/>
      </c>
      <c r="AG209" s="15">
        <f>IF(R209="","",IF(R209&gt;0,1,0))</f>
        <v/>
      </c>
      <c r="AH209" s="15">
        <f>IF(S209="","",IF(S209&gt;0,1,0))</f>
        <v/>
      </c>
      <c r="AI209" s="15">
        <f>IF(T209="","",IF(T209&gt;0,1,0))</f>
        <v/>
      </c>
      <c r="AJ209" s="16">
        <f>IF(Z209="","",IF(AJ208="",Z209,MAX(AJ208,Z209)))</f>
        <v/>
      </c>
      <c r="AK209" s="16">
        <f>IF(AA209="","",IF(AK208="",AA209,MAX(AK208,AA209)))</f>
        <v/>
      </c>
      <c r="AL209" s="16">
        <f>IF(AB209="","",IF(AL208="",AB209,MAX(AL208,AB209)))</f>
        <v/>
      </c>
      <c r="AM209" s="16">
        <f>IF(AC209="","",IF(AM208="",AC209,MAX(AM208,AC209)))</f>
        <v/>
      </c>
      <c r="AN209" s="16">
        <f>IF(AD209="","",IF(AN208="",AD209,MAX(AN208,AD209)))</f>
        <v/>
      </c>
      <c r="AO209" s="16">
        <f>IF(Z209="","",AJ209-Z209)</f>
        <v/>
      </c>
      <c r="AP209" s="16">
        <f>IF(AA209="","",AK209-AA209)</f>
        <v/>
      </c>
      <c r="AQ209" s="16">
        <f>IF(AB209="","",AL209-AB209)</f>
        <v/>
      </c>
      <c r="AR209" s="16">
        <f>IF(AC209="","",AM209-AC209)</f>
        <v/>
      </c>
      <c r="AS209" s="16">
        <f>IF(AD209="","",AN209-AD209)</f>
        <v/>
      </c>
    </row>
    <row r="210">
      <c r="A210">
        <f>ROW()-1</f>
        <v/>
      </c>
      <c r="B210" s="8" t="n"/>
      <c r="C210" s="11" t="n"/>
      <c r="D210" s="10">
        <f>IF(B210="","",CHOOSE(WEEKDAY(B210,2),"Lu","Ma","Mi","Jo","Vi","Sa","Du"))</f>
        <v/>
      </c>
      <c r="E210" s="10">
        <f>IF(OR(B210="",C210=""),"",IF(OR(WEEKDAY(B210,2)=1,WEEKDAY(B210,2)=5),"D",IF(AND(C210&gt;=TIME(15,30,0),C210&lt;TIME(16,30,0)),"C",IF(AND(AND(WEEKDAY(B210,2)&gt;=2,WEEKDAY(B210,2)&lt;=4),C210&gt;=TIME(16,35,0),C210&lt;TIME(17,0,0)),"A1",IF(AND(AND(WEEKDAY(B210,2)&gt;=2,WEEKDAY(B210,2)&lt;=4),C210&gt;=TIME(17,0,0),C210&lt;TIME(18,0,0)),"A2",IF(AND(AND(WEEKDAY(B210,2)&gt;=2,WEEKDAY(B210,2)&lt;=4),C210&gt;=TIME(18,0,0),C210&lt;TIME(19,0,0)),"A3",IF(AND(AND(WEEKDAY(B210,2)&gt;=2,WEEKDAY(B210,2)&lt;=4),C210&gt;=TIME(22,0,0),C210&lt;TIME(22,45,0)),"B","Other")))))))</f>
        <v/>
      </c>
      <c r="F210" s="11" t="n"/>
      <c r="G210" s="11" t="n"/>
      <c r="H210" s="11" t="n"/>
      <c r="I210" s="11" t="n"/>
      <c r="J210" s="12" t="n"/>
      <c r="K210" s="12" t="n"/>
      <c r="L210" s="12" t="n"/>
      <c r="M210" s="12" t="n"/>
      <c r="N210" s="11" t="n"/>
      <c r="O210" s="11" t="n"/>
      <c r="P210" s="13">
        <f>IF(N210="","",IF(N210="SL",-1,K210/J210))</f>
        <v/>
      </c>
      <c r="Q210" s="13">
        <f>IF(N210="","",IF(OR(N210="SL",N210="TP0 only"),-1,L210/J210))</f>
        <v/>
      </c>
      <c r="R210" s="13">
        <f>IF(N210="","",IF(N210="TP2",M210/J210,-1))</f>
        <v/>
      </c>
      <c r="S210" s="13">
        <f>IF(N210="","",IF(N210="SL",-1,IF(N210="TP0 only",0.5*K210/J210,0.5*(K210+L210)/J210)))</f>
        <v/>
      </c>
      <c r="T210" s="13">
        <f>IF(N210="","",IF(N210="SL",-1,IF(N210="TP0 only",0.5*K210/J210-0.5,0.5*(K210+L210)/J210)))</f>
        <v/>
      </c>
      <c r="U210" s="14">
        <f>IF(P210="","",P210*Config!$B$6)</f>
        <v/>
      </c>
      <c r="V210" s="14">
        <f>IF(Q210="","",Q210*Config!$B$6)</f>
        <v/>
      </c>
      <c r="W210" s="14">
        <f>IF(R210="","",R210*Config!$B$6)</f>
        <v/>
      </c>
      <c r="X210" s="14">
        <f>IF(S210="","",S210*Config!$B$6)</f>
        <v/>
      </c>
      <c r="Y210" s="14">
        <f>IF(T210="","",T210*Config!$B$6)</f>
        <v/>
      </c>
      <c r="Z210" s="14">
        <f>IF(U210="","",Config!$B$4 + SUM($U$2:U210))</f>
        <v/>
      </c>
      <c r="AA210" s="14">
        <f>IF(V210="","",Config!$B$4 + SUM($V$2:V210))</f>
        <v/>
      </c>
      <c r="AB210" s="14">
        <f>IF(W210="","",Config!$B$4 + SUM($W$2:W210))</f>
        <v/>
      </c>
      <c r="AC210" s="14">
        <f>IF(X210="","",Config!$B$4 + SUM($X$2:X210))</f>
        <v/>
      </c>
      <c r="AD210" s="14">
        <f>IF(Y210="","",Config!$B$4 + SUM($Y$2:Y210))</f>
        <v/>
      </c>
      <c r="AE210" s="15">
        <f>IF(P210="","",IF(P210&gt;0,1,0))</f>
        <v/>
      </c>
      <c r="AF210" s="15">
        <f>IF(Q210="","",IF(Q210&gt;0,1,0))</f>
        <v/>
      </c>
      <c r="AG210" s="15">
        <f>IF(R210="","",IF(R210&gt;0,1,0))</f>
        <v/>
      </c>
      <c r="AH210" s="15">
        <f>IF(S210="","",IF(S210&gt;0,1,0))</f>
        <v/>
      </c>
      <c r="AI210" s="15">
        <f>IF(T210="","",IF(T210&gt;0,1,0))</f>
        <v/>
      </c>
      <c r="AJ210" s="16">
        <f>IF(Z210="","",IF(AJ209="",Z210,MAX(AJ209,Z210)))</f>
        <v/>
      </c>
      <c r="AK210" s="16">
        <f>IF(AA210="","",IF(AK209="",AA210,MAX(AK209,AA210)))</f>
        <v/>
      </c>
      <c r="AL210" s="16">
        <f>IF(AB210="","",IF(AL209="",AB210,MAX(AL209,AB210)))</f>
        <v/>
      </c>
      <c r="AM210" s="16">
        <f>IF(AC210="","",IF(AM209="",AC210,MAX(AM209,AC210)))</f>
        <v/>
      </c>
      <c r="AN210" s="16">
        <f>IF(AD210="","",IF(AN209="",AD210,MAX(AN209,AD210)))</f>
        <v/>
      </c>
      <c r="AO210" s="16">
        <f>IF(Z210="","",AJ210-Z210)</f>
        <v/>
      </c>
      <c r="AP210" s="16">
        <f>IF(AA210="","",AK210-AA210)</f>
        <v/>
      </c>
      <c r="AQ210" s="16">
        <f>IF(AB210="","",AL210-AB210)</f>
        <v/>
      </c>
      <c r="AR210" s="16">
        <f>IF(AC210="","",AM210-AC210)</f>
        <v/>
      </c>
      <c r="AS210" s="16">
        <f>IF(AD210="","",AN210-AD210)</f>
        <v/>
      </c>
    </row>
    <row r="211">
      <c r="A211">
        <f>ROW()-1</f>
        <v/>
      </c>
      <c r="B211" s="8" t="n"/>
      <c r="C211" s="11" t="n"/>
      <c r="D211" s="10">
        <f>IF(B211="","",CHOOSE(WEEKDAY(B211,2),"Lu","Ma","Mi","Jo","Vi","Sa","Du"))</f>
        <v/>
      </c>
      <c r="E211" s="10">
        <f>IF(OR(B211="",C211=""),"",IF(OR(WEEKDAY(B211,2)=1,WEEKDAY(B211,2)=5),"D",IF(AND(C211&gt;=TIME(15,30,0),C211&lt;TIME(16,30,0)),"C",IF(AND(AND(WEEKDAY(B211,2)&gt;=2,WEEKDAY(B211,2)&lt;=4),C211&gt;=TIME(16,35,0),C211&lt;TIME(17,0,0)),"A1",IF(AND(AND(WEEKDAY(B211,2)&gt;=2,WEEKDAY(B211,2)&lt;=4),C211&gt;=TIME(17,0,0),C211&lt;TIME(18,0,0)),"A2",IF(AND(AND(WEEKDAY(B211,2)&gt;=2,WEEKDAY(B211,2)&lt;=4),C211&gt;=TIME(18,0,0),C211&lt;TIME(19,0,0)),"A3",IF(AND(AND(WEEKDAY(B211,2)&gt;=2,WEEKDAY(B211,2)&lt;=4),C211&gt;=TIME(22,0,0),C211&lt;TIME(22,45,0)),"B","Other")))))))</f>
        <v/>
      </c>
      <c r="F211" s="11" t="n"/>
      <c r="G211" s="11" t="n"/>
      <c r="H211" s="11" t="n"/>
      <c r="I211" s="11" t="n"/>
      <c r="J211" s="12" t="n"/>
      <c r="K211" s="12" t="n"/>
      <c r="L211" s="12" t="n"/>
      <c r="M211" s="12" t="n"/>
      <c r="N211" s="11" t="n"/>
      <c r="O211" s="11" t="n"/>
      <c r="P211" s="13">
        <f>IF(N211="","",IF(N211="SL",-1,K211/J211))</f>
        <v/>
      </c>
      <c r="Q211" s="13">
        <f>IF(N211="","",IF(OR(N211="SL",N211="TP0 only"),-1,L211/J211))</f>
        <v/>
      </c>
      <c r="R211" s="13">
        <f>IF(N211="","",IF(N211="TP2",M211/J211,-1))</f>
        <v/>
      </c>
      <c r="S211" s="13">
        <f>IF(N211="","",IF(N211="SL",-1,IF(N211="TP0 only",0.5*K211/J211,0.5*(K211+L211)/J211)))</f>
        <v/>
      </c>
      <c r="T211" s="13">
        <f>IF(N211="","",IF(N211="SL",-1,IF(N211="TP0 only",0.5*K211/J211-0.5,0.5*(K211+L211)/J211)))</f>
        <v/>
      </c>
      <c r="U211" s="14">
        <f>IF(P211="","",P211*Config!$B$6)</f>
        <v/>
      </c>
      <c r="V211" s="14">
        <f>IF(Q211="","",Q211*Config!$B$6)</f>
        <v/>
      </c>
      <c r="W211" s="14">
        <f>IF(R211="","",R211*Config!$B$6)</f>
        <v/>
      </c>
      <c r="X211" s="14">
        <f>IF(S211="","",S211*Config!$B$6)</f>
        <v/>
      </c>
      <c r="Y211" s="14">
        <f>IF(T211="","",T211*Config!$B$6)</f>
        <v/>
      </c>
      <c r="Z211" s="14">
        <f>IF(U211="","",Config!$B$4 + SUM($U$2:U211))</f>
        <v/>
      </c>
      <c r="AA211" s="14">
        <f>IF(V211="","",Config!$B$4 + SUM($V$2:V211))</f>
        <v/>
      </c>
      <c r="AB211" s="14">
        <f>IF(W211="","",Config!$B$4 + SUM($W$2:W211))</f>
        <v/>
      </c>
      <c r="AC211" s="14">
        <f>IF(X211="","",Config!$B$4 + SUM($X$2:X211))</f>
        <v/>
      </c>
      <c r="AD211" s="14">
        <f>IF(Y211="","",Config!$B$4 + SUM($Y$2:Y211))</f>
        <v/>
      </c>
      <c r="AE211" s="15">
        <f>IF(P211="","",IF(P211&gt;0,1,0))</f>
        <v/>
      </c>
      <c r="AF211" s="15">
        <f>IF(Q211="","",IF(Q211&gt;0,1,0))</f>
        <v/>
      </c>
      <c r="AG211" s="15">
        <f>IF(R211="","",IF(R211&gt;0,1,0))</f>
        <v/>
      </c>
      <c r="AH211" s="15">
        <f>IF(S211="","",IF(S211&gt;0,1,0))</f>
        <v/>
      </c>
      <c r="AI211" s="15">
        <f>IF(T211="","",IF(T211&gt;0,1,0))</f>
        <v/>
      </c>
      <c r="AJ211" s="16">
        <f>IF(Z211="","",IF(AJ210="",Z211,MAX(AJ210,Z211)))</f>
        <v/>
      </c>
      <c r="AK211" s="16">
        <f>IF(AA211="","",IF(AK210="",AA211,MAX(AK210,AA211)))</f>
        <v/>
      </c>
      <c r="AL211" s="16">
        <f>IF(AB211="","",IF(AL210="",AB211,MAX(AL210,AB211)))</f>
        <v/>
      </c>
      <c r="AM211" s="16">
        <f>IF(AC211="","",IF(AM210="",AC211,MAX(AM210,AC211)))</f>
        <v/>
      </c>
      <c r="AN211" s="16">
        <f>IF(AD211="","",IF(AN210="",AD211,MAX(AN210,AD211)))</f>
        <v/>
      </c>
      <c r="AO211" s="16">
        <f>IF(Z211="","",AJ211-Z211)</f>
        <v/>
      </c>
      <c r="AP211" s="16">
        <f>IF(AA211="","",AK211-AA211)</f>
        <v/>
      </c>
      <c r="AQ211" s="16">
        <f>IF(AB211="","",AL211-AB211)</f>
        <v/>
      </c>
      <c r="AR211" s="16">
        <f>IF(AC211="","",AM211-AC211)</f>
        <v/>
      </c>
      <c r="AS211" s="16">
        <f>IF(AD211="","",AN211-AD211)</f>
        <v/>
      </c>
    </row>
    <row r="212">
      <c r="A212">
        <f>ROW()-1</f>
        <v/>
      </c>
      <c r="B212" s="8" t="n"/>
      <c r="C212" s="11" t="n"/>
      <c r="D212" s="10">
        <f>IF(B212="","",CHOOSE(WEEKDAY(B212,2),"Lu","Ma","Mi","Jo","Vi","Sa","Du"))</f>
        <v/>
      </c>
      <c r="E212" s="10">
        <f>IF(OR(B212="",C212=""),"",IF(OR(WEEKDAY(B212,2)=1,WEEKDAY(B212,2)=5),"D",IF(AND(C212&gt;=TIME(15,30,0),C212&lt;TIME(16,30,0)),"C",IF(AND(AND(WEEKDAY(B212,2)&gt;=2,WEEKDAY(B212,2)&lt;=4),C212&gt;=TIME(16,35,0),C212&lt;TIME(17,0,0)),"A1",IF(AND(AND(WEEKDAY(B212,2)&gt;=2,WEEKDAY(B212,2)&lt;=4),C212&gt;=TIME(17,0,0),C212&lt;TIME(18,0,0)),"A2",IF(AND(AND(WEEKDAY(B212,2)&gt;=2,WEEKDAY(B212,2)&lt;=4),C212&gt;=TIME(18,0,0),C212&lt;TIME(19,0,0)),"A3",IF(AND(AND(WEEKDAY(B212,2)&gt;=2,WEEKDAY(B212,2)&lt;=4),C212&gt;=TIME(22,0,0),C212&lt;TIME(22,45,0)),"B","Other")))))))</f>
        <v/>
      </c>
      <c r="F212" s="11" t="n"/>
      <c r="G212" s="11" t="n"/>
      <c r="H212" s="11" t="n"/>
      <c r="I212" s="11" t="n"/>
      <c r="J212" s="12" t="n"/>
      <c r="K212" s="12" t="n"/>
      <c r="L212" s="12" t="n"/>
      <c r="M212" s="12" t="n"/>
      <c r="N212" s="11" t="n"/>
      <c r="O212" s="11" t="n"/>
      <c r="P212" s="13">
        <f>IF(N212="","",IF(N212="SL",-1,K212/J212))</f>
        <v/>
      </c>
      <c r="Q212" s="13">
        <f>IF(N212="","",IF(OR(N212="SL",N212="TP0 only"),-1,L212/J212))</f>
        <v/>
      </c>
      <c r="R212" s="13">
        <f>IF(N212="","",IF(N212="TP2",M212/J212,-1))</f>
        <v/>
      </c>
      <c r="S212" s="13">
        <f>IF(N212="","",IF(N212="SL",-1,IF(N212="TP0 only",0.5*K212/J212,0.5*(K212+L212)/J212)))</f>
        <v/>
      </c>
      <c r="T212" s="13">
        <f>IF(N212="","",IF(N212="SL",-1,IF(N212="TP0 only",0.5*K212/J212-0.5,0.5*(K212+L212)/J212)))</f>
        <v/>
      </c>
      <c r="U212" s="14">
        <f>IF(P212="","",P212*Config!$B$6)</f>
        <v/>
      </c>
      <c r="V212" s="14">
        <f>IF(Q212="","",Q212*Config!$B$6)</f>
        <v/>
      </c>
      <c r="W212" s="14">
        <f>IF(R212="","",R212*Config!$B$6)</f>
        <v/>
      </c>
      <c r="X212" s="14">
        <f>IF(S212="","",S212*Config!$B$6)</f>
        <v/>
      </c>
      <c r="Y212" s="14">
        <f>IF(T212="","",T212*Config!$B$6)</f>
        <v/>
      </c>
      <c r="Z212" s="14">
        <f>IF(U212="","",Config!$B$4 + SUM($U$2:U212))</f>
        <v/>
      </c>
      <c r="AA212" s="14">
        <f>IF(V212="","",Config!$B$4 + SUM($V$2:V212))</f>
        <v/>
      </c>
      <c r="AB212" s="14">
        <f>IF(W212="","",Config!$B$4 + SUM($W$2:W212))</f>
        <v/>
      </c>
      <c r="AC212" s="14">
        <f>IF(X212="","",Config!$B$4 + SUM($X$2:X212))</f>
        <v/>
      </c>
      <c r="AD212" s="14">
        <f>IF(Y212="","",Config!$B$4 + SUM($Y$2:Y212))</f>
        <v/>
      </c>
      <c r="AE212" s="15">
        <f>IF(P212="","",IF(P212&gt;0,1,0))</f>
        <v/>
      </c>
      <c r="AF212" s="15">
        <f>IF(Q212="","",IF(Q212&gt;0,1,0))</f>
        <v/>
      </c>
      <c r="AG212" s="15">
        <f>IF(R212="","",IF(R212&gt;0,1,0))</f>
        <v/>
      </c>
      <c r="AH212" s="15">
        <f>IF(S212="","",IF(S212&gt;0,1,0))</f>
        <v/>
      </c>
      <c r="AI212" s="15">
        <f>IF(T212="","",IF(T212&gt;0,1,0))</f>
        <v/>
      </c>
      <c r="AJ212" s="16">
        <f>IF(Z212="","",IF(AJ211="",Z212,MAX(AJ211,Z212)))</f>
        <v/>
      </c>
      <c r="AK212" s="16">
        <f>IF(AA212="","",IF(AK211="",AA212,MAX(AK211,AA212)))</f>
        <v/>
      </c>
      <c r="AL212" s="16">
        <f>IF(AB212="","",IF(AL211="",AB212,MAX(AL211,AB212)))</f>
        <v/>
      </c>
      <c r="AM212" s="16">
        <f>IF(AC212="","",IF(AM211="",AC212,MAX(AM211,AC212)))</f>
        <v/>
      </c>
      <c r="AN212" s="16">
        <f>IF(AD212="","",IF(AN211="",AD212,MAX(AN211,AD212)))</f>
        <v/>
      </c>
      <c r="AO212" s="16">
        <f>IF(Z212="","",AJ212-Z212)</f>
        <v/>
      </c>
      <c r="AP212" s="16">
        <f>IF(AA212="","",AK212-AA212)</f>
        <v/>
      </c>
      <c r="AQ212" s="16">
        <f>IF(AB212="","",AL212-AB212)</f>
        <v/>
      </c>
      <c r="AR212" s="16">
        <f>IF(AC212="","",AM212-AC212)</f>
        <v/>
      </c>
      <c r="AS212" s="16">
        <f>IF(AD212="","",AN212-AD212)</f>
        <v/>
      </c>
    </row>
    <row r="213">
      <c r="A213">
        <f>ROW()-1</f>
        <v/>
      </c>
      <c r="B213" s="8" t="n"/>
      <c r="C213" s="11" t="n"/>
      <c r="D213" s="10">
        <f>IF(B213="","",CHOOSE(WEEKDAY(B213,2),"Lu","Ma","Mi","Jo","Vi","Sa","Du"))</f>
        <v/>
      </c>
      <c r="E213" s="10">
        <f>IF(OR(B213="",C213=""),"",IF(OR(WEEKDAY(B213,2)=1,WEEKDAY(B213,2)=5),"D",IF(AND(C213&gt;=TIME(15,30,0),C213&lt;TIME(16,30,0)),"C",IF(AND(AND(WEEKDAY(B213,2)&gt;=2,WEEKDAY(B213,2)&lt;=4),C213&gt;=TIME(16,35,0),C213&lt;TIME(17,0,0)),"A1",IF(AND(AND(WEEKDAY(B213,2)&gt;=2,WEEKDAY(B213,2)&lt;=4),C213&gt;=TIME(17,0,0),C213&lt;TIME(18,0,0)),"A2",IF(AND(AND(WEEKDAY(B213,2)&gt;=2,WEEKDAY(B213,2)&lt;=4),C213&gt;=TIME(18,0,0),C213&lt;TIME(19,0,0)),"A3",IF(AND(AND(WEEKDAY(B213,2)&gt;=2,WEEKDAY(B213,2)&lt;=4),C213&gt;=TIME(22,0,0),C213&lt;TIME(22,45,0)),"B","Other")))))))</f>
        <v/>
      </c>
      <c r="F213" s="11" t="n"/>
      <c r="G213" s="11" t="n"/>
      <c r="H213" s="11" t="n"/>
      <c r="I213" s="11" t="n"/>
      <c r="J213" s="12" t="n"/>
      <c r="K213" s="12" t="n"/>
      <c r="L213" s="12" t="n"/>
      <c r="M213" s="12" t="n"/>
      <c r="N213" s="11" t="n"/>
      <c r="O213" s="11" t="n"/>
      <c r="P213" s="13">
        <f>IF(N213="","",IF(N213="SL",-1,K213/J213))</f>
        <v/>
      </c>
      <c r="Q213" s="13">
        <f>IF(N213="","",IF(OR(N213="SL",N213="TP0 only"),-1,L213/J213))</f>
        <v/>
      </c>
      <c r="R213" s="13">
        <f>IF(N213="","",IF(N213="TP2",M213/J213,-1))</f>
        <v/>
      </c>
      <c r="S213" s="13">
        <f>IF(N213="","",IF(N213="SL",-1,IF(N213="TP0 only",0.5*K213/J213,0.5*(K213+L213)/J213)))</f>
        <v/>
      </c>
      <c r="T213" s="13">
        <f>IF(N213="","",IF(N213="SL",-1,IF(N213="TP0 only",0.5*K213/J213-0.5,0.5*(K213+L213)/J213)))</f>
        <v/>
      </c>
      <c r="U213" s="14">
        <f>IF(P213="","",P213*Config!$B$6)</f>
        <v/>
      </c>
      <c r="V213" s="14">
        <f>IF(Q213="","",Q213*Config!$B$6)</f>
        <v/>
      </c>
      <c r="W213" s="14">
        <f>IF(R213="","",R213*Config!$B$6)</f>
        <v/>
      </c>
      <c r="X213" s="14">
        <f>IF(S213="","",S213*Config!$B$6)</f>
        <v/>
      </c>
      <c r="Y213" s="14">
        <f>IF(T213="","",T213*Config!$B$6)</f>
        <v/>
      </c>
      <c r="Z213" s="14">
        <f>IF(U213="","",Config!$B$4 + SUM($U$2:U213))</f>
        <v/>
      </c>
      <c r="AA213" s="14">
        <f>IF(V213="","",Config!$B$4 + SUM($V$2:V213))</f>
        <v/>
      </c>
      <c r="AB213" s="14">
        <f>IF(W213="","",Config!$B$4 + SUM($W$2:W213))</f>
        <v/>
      </c>
      <c r="AC213" s="14">
        <f>IF(X213="","",Config!$B$4 + SUM($X$2:X213))</f>
        <v/>
      </c>
      <c r="AD213" s="14">
        <f>IF(Y213="","",Config!$B$4 + SUM($Y$2:Y213))</f>
        <v/>
      </c>
      <c r="AE213" s="15">
        <f>IF(P213="","",IF(P213&gt;0,1,0))</f>
        <v/>
      </c>
      <c r="AF213" s="15">
        <f>IF(Q213="","",IF(Q213&gt;0,1,0))</f>
        <v/>
      </c>
      <c r="AG213" s="15">
        <f>IF(R213="","",IF(R213&gt;0,1,0))</f>
        <v/>
      </c>
      <c r="AH213" s="15">
        <f>IF(S213="","",IF(S213&gt;0,1,0))</f>
        <v/>
      </c>
      <c r="AI213" s="15">
        <f>IF(T213="","",IF(T213&gt;0,1,0))</f>
        <v/>
      </c>
      <c r="AJ213" s="16">
        <f>IF(Z213="","",IF(AJ212="",Z213,MAX(AJ212,Z213)))</f>
        <v/>
      </c>
      <c r="AK213" s="16">
        <f>IF(AA213="","",IF(AK212="",AA213,MAX(AK212,AA213)))</f>
        <v/>
      </c>
      <c r="AL213" s="16">
        <f>IF(AB213="","",IF(AL212="",AB213,MAX(AL212,AB213)))</f>
        <v/>
      </c>
      <c r="AM213" s="16">
        <f>IF(AC213="","",IF(AM212="",AC213,MAX(AM212,AC213)))</f>
        <v/>
      </c>
      <c r="AN213" s="16">
        <f>IF(AD213="","",IF(AN212="",AD213,MAX(AN212,AD213)))</f>
        <v/>
      </c>
      <c r="AO213" s="16">
        <f>IF(Z213="","",AJ213-Z213)</f>
        <v/>
      </c>
      <c r="AP213" s="16">
        <f>IF(AA213="","",AK213-AA213)</f>
        <v/>
      </c>
      <c r="AQ213" s="16">
        <f>IF(AB213="","",AL213-AB213)</f>
        <v/>
      </c>
      <c r="AR213" s="16">
        <f>IF(AC213="","",AM213-AC213)</f>
        <v/>
      </c>
      <c r="AS213" s="16">
        <f>IF(AD213="","",AN213-AD213)</f>
        <v/>
      </c>
    </row>
    <row r="214">
      <c r="A214">
        <f>ROW()-1</f>
        <v/>
      </c>
      <c r="B214" s="8" t="n"/>
      <c r="C214" s="11" t="n"/>
      <c r="D214" s="10">
        <f>IF(B214="","",CHOOSE(WEEKDAY(B214,2),"Lu","Ma","Mi","Jo","Vi","Sa","Du"))</f>
        <v/>
      </c>
      <c r="E214" s="10">
        <f>IF(OR(B214="",C214=""),"",IF(OR(WEEKDAY(B214,2)=1,WEEKDAY(B214,2)=5),"D",IF(AND(C214&gt;=TIME(15,30,0),C214&lt;TIME(16,30,0)),"C",IF(AND(AND(WEEKDAY(B214,2)&gt;=2,WEEKDAY(B214,2)&lt;=4),C214&gt;=TIME(16,35,0),C214&lt;TIME(17,0,0)),"A1",IF(AND(AND(WEEKDAY(B214,2)&gt;=2,WEEKDAY(B214,2)&lt;=4),C214&gt;=TIME(17,0,0),C214&lt;TIME(18,0,0)),"A2",IF(AND(AND(WEEKDAY(B214,2)&gt;=2,WEEKDAY(B214,2)&lt;=4),C214&gt;=TIME(18,0,0),C214&lt;TIME(19,0,0)),"A3",IF(AND(AND(WEEKDAY(B214,2)&gt;=2,WEEKDAY(B214,2)&lt;=4),C214&gt;=TIME(22,0,0),C214&lt;TIME(22,45,0)),"B","Other")))))))</f>
        <v/>
      </c>
      <c r="F214" s="11" t="n"/>
      <c r="G214" s="11" t="n"/>
      <c r="H214" s="11" t="n"/>
      <c r="I214" s="11" t="n"/>
      <c r="J214" s="12" t="n"/>
      <c r="K214" s="12" t="n"/>
      <c r="L214" s="12" t="n"/>
      <c r="M214" s="12" t="n"/>
      <c r="N214" s="11" t="n"/>
      <c r="O214" s="11" t="n"/>
      <c r="P214" s="13">
        <f>IF(N214="","",IF(N214="SL",-1,K214/J214))</f>
        <v/>
      </c>
      <c r="Q214" s="13">
        <f>IF(N214="","",IF(OR(N214="SL",N214="TP0 only"),-1,L214/J214))</f>
        <v/>
      </c>
      <c r="R214" s="13">
        <f>IF(N214="","",IF(N214="TP2",M214/J214,-1))</f>
        <v/>
      </c>
      <c r="S214" s="13">
        <f>IF(N214="","",IF(N214="SL",-1,IF(N214="TP0 only",0.5*K214/J214,0.5*(K214+L214)/J214)))</f>
        <v/>
      </c>
      <c r="T214" s="13">
        <f>IF(N214="","",IF(N214="SL",-1,IF(N214="TP0 only",0.5*K214/J214-0.5,0.5*(K214+L214)/J214)))</f>
        <v/>
      </c>
      <c r="U214" s="14">
        <f>IF(P214="","",P214*Config!$B$6)</f>
        <v/>
      </c>
      <c r="V214" s="14">
        <f>IF(Q214="","",Q214*Config!$B$6)</f>
        <v/>
      </c>
      <c r="W214" s="14">
        <f>IF(R214="","",R214*Config!$B$6)</f>
        <v/>
      </c>
      <c r="X214" s="14">
        <f>IF(S214="","",S214*Config!$B$6)</f>
        <v/>
      </c>
      <c r="Y214" s="14">
        <f>IF(T214="","",T214*Config!$B$6)</f>
        <v/>
      </c>
      <c r="Z214" s="14">
        <f>IF(U214="","",Config!$B$4 + SUM($U$2:U214))</f>
        <v/>
      </c>
      <c r="AA214" s="14">
        <f>IF(V214="","",Config!$B$4 + SUM($V$2:V214))</f>
        <v/>
      </c>
      <c r="AB214" s="14">
        <f>IF(W214="","",Config!$B$4 + SUM($W$2:W214))</f>
        <v/>
      </c>
      <c r="AC214" s="14">
        <f>IF(X214="","",Config!$B$4 + SUM($X$2:X214))</f>
        <v/>
      </c>
      <c r="AD214" s="14">
        <f>IF(Y214="","",Config!$B$4 + SUM($Y$2:Y214))</f>
        <v/>
      </c>
      <c r="AE214" s="15">
        <f>IF(P214="","",IF(P214&gt;0,1,0))</f>
        <v/>
      </c>
      <c r="AF214" s="15">
        <f>IF(Q214="","",IF(Q214&gt;0,1,0))</f>
        <v/>
      </c>
      <c r="AG214" s="15">
        <f>IF(R214="","",IF(R214&gt;0,1,0))</f>
        <v/>
      </c>
      <c r="AH214" s="15">
        <f>IF(S214="","",IF(S214&gt;0,1,0))</f>
        <v/>
      </c>
      <c r="AI214" s="15">
        <f>IF(T214="","",IF(T214&gt;0,1,0))</f>
        <v/>
      </c>
      <c r="AJ214" s="16">
        <f>IF(Z214="","",IF(AJ213="",Z214,MAX(AJ213,Z214)))</f>
        <v/>
      </c>
      <c r="AK214" s="16">
        <f>IF(AA214="","",IF(AK213="",AA214,MAX(AK213,AA214)))</f>
        <v/>
      </c>
      <c r="AL214" s="16">
        <f>IF(AB214="","",IF(AL213="",AB214,MAX(AL213,AB214)))</f>
        <v/>
      </c>
      <c r="AM214" s="16">
        <f>IF(AC214="","",IF(AM213="",AC214,MAX(AM213,AC214)))</f>
        <v/>
      </c>
      <c r="AN214" s="16">
        <f>IF(AD214="","",IF(AN213="",AD214,MAX(AN213,AD214)))</f>
        <v/>
      </c>
      <c r="AO214" s="16">
        <f>IF(Z214="","",AJ214-Z214)</f>
        <v/>
      </c>
      <c r="AP214" s="16">
        <f>IF(AA214="","",AK214-AA214)</f>
        <v/>
      </c>
      <c r="AQ214" s="16">
        <f>IF(AB214="","",AL214-AB214)</f>
        <v/>
      </c>
      <c r="AR214" s="16">
        <f>IF(AC214="","",AM214-AC214)</f>
        <v/>
      </c>
      <c r="AS214" s="16">
        <f>IF(AD214="","",AN214-AD214)</f>
        <v/>
      </c>
    </row>
    <row r="215">
      <c r="A215">
        <f>ROW()-1</f>
        <v/>
      </c>
      <c r="B215" s="8" t="n"/>
      <c r="C215" s="11" t="n"/>
      <c r="D215" s="10">
        <f>IF(B215="","",CHOOSE(WEEKDAY(B215,2),"Lu","Ma","Mi","Jo","Vi","Sa","Du"))</f>
        <v/>
      </c>
      <c r="E215" s="10">
        <f>IF(OR(B215="",C215=""),"",IF(OR(WEEKDAY(B215,2)=1,WEEKDAY(B215,2)=5),"D",IF(AND(C215&gt;=TIME(15,30,0),C215&lt;TIME(16,30,0)),"C",IF(AND(AND(WEEKDAY(B215,2)&gt;=2,WEEKDAY(B215,2)&lt;=4),C215&gt;=TIME(16,35,0),C215&lt;TIME(17,0,0)),"A1",IF(AND(AND(WEEKDAY(B215,2)&gt;=2,WEEKDAY(B215,2)&lt;=4),C215&gt;=TIME(17,0,0),C215&lt;TIME(18,0,0)),"A2",IF(AND(AND(WEEKDAY(B215,2)&gt;=2,WEEKDAY(B215,2)&lt;=4),C215&gt;=TIME(18,0,0),C215&lt;TIME(19,0,0)),"A3",IF(AND(AND(WEEKDAY(B215,2)&gt;=2,WEEKDAY(B215,2)&lt;=4),C215&gt;=TIME(22,0,0),C215&lt;TIME(22,45,0)),"B","Other")))))))</f>
        <v/>
      </c>
      <c r="F215" s="11" t="n"/>
      <c r="G215" s="11" t="n"/>
      <c r="H215" s="11" t="n"/>
      <c r="I215" s="11" t="n"/>
      <c r="J215" s="12" t="n"/>
      <c r="K215" s="12" t="n"/>
      <c r="L215" s="12" t="n"/>
      <c r="M215" s="12" t="n"/>
      <c r="N215" s="11" t="n"/>
      <c r="O215" s="11" t="n"/>
      <c r="P215" s="13">
        <f>IF(N215="","",IF(N215="SL",-1,K215/J215))</f>
        <v/>
      </c>
      <c r="Q215" s="13">
        <f>IF(N215="","",IF(OR(N215="SL",N215="TP0 only"),-1,L215/J215))</f>
        <v/>
      </c>
      <c r="R215" s="13">
        <f>IF(N215="","",IF(N215="TP2",M215/J215,-1))</f>
        <v/>
      </c>
      <c r="S215" s="13">
        <f>IF(N215="","",IF(N215="SL",-1,IF(N215="TP0 only",0.5*K215/J215,0.5*(K215+L215)/J215)))</f>
        <v/>
      </c>
      <c r="T215" s="13">
        <f>IF(N215="","",IF(N215="SL",-1,IF(N215="TP0 only",0.5*K215/J215-0.5,0.5*(K215+L215)/J215)))</f>
        <v/>
      </c>
      <c r="U215" s="14">
        <f>IF(P215="","",P215*Config!$B$6)</f>
        <v/>
      </c>
      <c r="V215" s="14">
        <f>IF(Q215="","",Q215*Config!$B$6)</f>
        <v/>
      </c>
      <c r="W215" s="14">
        <f>IF(R215="","",R215*Config!$B$6)</f>
        <v/>
      </c>
      <c r="X215" s="14">
        <f>IF(S215="","",S215*Config!$B$6)</f>
        <v/>
      </c>
      <c r="Y215" s="14">
        <f>IF(T215="","",T215*Config!$B$6)</f>
        <v/>
      </c>
      <c r="Z215" s="14">
        <f>IF(U215="","",Config!$B$4 + SUM($U$2:U215))</f>
        <v/>
      </c>
      <c r="AA215" s="14">
        <f>IF(V215="","",Config!$B$4 + SUM($V$2:V215))</f>
        <v/>
      </c>
      <c r="AB215" s="14">
        <f>IF(W215="","",Config!$B$4 + SUM($W$2:W215))</f>
        <v/>
      </c>
      <c r="AC215" s="14">
        <f>IF(X215="","",Config!$B$4 + SUM($X$2:X215))</f>
        <v/>
      </c>
      <c r="AD215" s="14">
        <f>IF(Y215="","",Config!$B$4 + SUM($Y$2:Y215))</f>
        <v/>
      </c>
      <c r="AE215" s="15">
        <f>IF(P215="","",IF(P215&gt;0,1,0))</f>
        <v/>
      </c>
      <c r="AF215" s="15">
        <f>IF(Q215="","",IF(Q215&gt;0,1,0))</f>
        <v/>
      </c>
      <c r="AG215" s="15">
        <f>IF(R215="","",IF(R215&gt;0,1,0))</f>
        <v/>
      </c>
      <c r="AH215" s="15">
        <f>IF(S215="","",IF(S215&gt;0,1,0))</f>
        <v/>
      </c>
      <c r="AI215" s="15">
        <f>IF(T215="","",IF(T215&gt;0,1,0))</f>
        <v/>
      </c>
      <c r="AJ215" s="16">
        <f>IF(Z215="","",IF(AJ214="",Z215,MAX(AJ214,Z215)))</f>
        <v/>
      </c>
      <c r="AK215" s="16">
        <f>IF(AA215="","",IF(AK214="",AA215,MAX(AK214,AA215)))</f>
        <v/>
      </c>
      <c r="AL215" s="16">
        <f>IF(AB215="","",IF(AL214="",AB215,MAX(AL214,AB215)))</f>
        <v/>
      </c>
      <c r="AM215" s="16">
        <f>IF(AC215="","",IF(AM214="",AC215,MAX(AM214,AC215)))</f>
        <v/>
      </c>
      <c r="AN215" s="16">
        <f>IF(AD215="","",IF(AN214="",AD215,MAX(AN214,AD215)))</f>
        <v/>
      </c>
      <c r="AO215" s="16">
        <f>IF(Z215="","",AJ215-Z215)</f>
        <v/>
      </c>
      <c r="AP215" s="16">
        <f>IF(AA215="","",AK215-AA215)</f>
        <v/>
      </c>
      <c r="AQ215" s="16">
        <f>IF(AB215="","",AL215-AB215)</f>
        <v/>
      </c>
      <c r="AR215" s="16">
        <f>IF(AC215="","",AM215-AC215)</f>
        <v/>
      </c>
      <c r="AS215" s="16">
        <f>IF(AD215="","",AN215-AD215)</f>
        <v/>
      </c>
    </row>
    <row r="216">
      <c r="A216">
        <f>ROW()-1</f>
        <v/>
      </c>
      <c r="B216" s="8" t="n"/>
      <c r="C216" s="11" t="n"/>
      <c r="D216" s="10">
        <f>IF(B216="","",CHOOSE(WEEKDAY(B216,2),"Lu","Ma","Mi","Jo","Vi","Sa","Du"))</f>
        <v/>
      </c>
      <c r="E216" s="10">
        <f>IF(OR(B216="",C216=""),"",IF(OR(WEEKDAY(B216,2)=1,WEEKDAY(B216,2)=5),"D",IF(AND(C216&gt;=TIME(15,30,0),C216&lt;TIME(16,30,0)),"C",IF(AND(AND(WEEKDAY(B216,2)&gt;=2,WEEKDAY(B216,2)&lt;=4),C216&gt;=TIME(16,35,0),C216&lt;TIME(17,0,0)),"A1",IF(AND(AND(WEEKDAY(B216,2)&gt;=2,WEEKDAY(B216,2)&lt;=4),C216&gt;=TIME(17,0,0),C216&lt;TIME(18,0,0)),"A2",IF(AND(AND(WEEKDAY(B216,2)&gt;=2,WEEKDAY(B216,2)&lt;=4),C216&gt;=TIME(18,0,0),C216&lt;TIME(19,0,0)),"A3",IF(AND(AND(WEEKDAY(B216,2)&gt;=2,WEEKDAY(B216,2)&lt;=4),C216&gt;=TIME(22,0,0),C216&lt;TIME(22,45,0)),"B","Other")))))))</f>
        <v/>
      </c>
      <c r="F216" s="11" t="n"/>
      <c r="G216" s="11" t="n"/>
      <c r="H216" s="11" t="n"/>
      <c r="I216" s="11" t="n"/>
      <c r="J216" s="12" t="n"/>
      <c r="K216" s="12" t="n"/>
      <c r="L216" s="12" t="n"/>
      <c r="M216" s="12" t="n"/>
      <c r="N216" s="11" t="n"/>
      <c r="O216" s="11" t="n"/>
      <c r="P216" s="13">
        <f>IF(N216="","",IF(N216="SL",-1,K216/J216))</f>
        <v/>
      </c>
      <c r="Q216" s="13">
        <f>IF(N216="","",IF(OR(N216="SL",N216="TP0 only"),-1,L216/J216))</f>
        <v/>
      </c>
      <c r="R216" s="13">
        <f>IF(N216="","",IF(N216="TP2",M216/J216,-1))</f>
        <v/>
      </c>
      <c r="S216" s="13">
        <f>IF(N216="","",IF(N216="SL",-1,IF(N216="TP0 only",0.5*K216/J216,0.5*(K216+L216)/J216)))</f>
        <v/>
      </c>
      <c r="T216" s="13">
        <f>IF(N216="","",IF(N216="SL",-1,IF(N216="TP0 only",0.5*K216/J216-0.5,0.5*(K216+L216)/J216)))</f>
        <v/>
      </c>
      <c r="U216" s="14">
        <f>IF(P216="","",P216*Config!$B$6)</f>
        <v/>
      </c>
      <c r="V216" s="14">
        <f>IF(Q216="","",Q216*Config!$B$6)</f>
        <v/>
      </c>
      <c r="W216" s="14">
        <f>IF(R216="","",R216*Config!$B$6)</f>
        <v/>
      </c>
      <c r="X216" s="14">
        <f>IF(S216="","",S216*Config!$B$6)</f>
        <v/>
      </c>
      <c r="Y216" s="14">
        <f>IF(T216="","",T216*Config!$B$6)</f>
        <v/>
      </c>
      <c r="Z216" s="14">
        <f>IF(U216="","",Config!$B$4 + SUM($U$2:U216))</f>
        <v/>
      </c>
      <c r="AA216" s="14">
        <f>IF(V216="","",Config!$B$4 + SUM($V$2:V216))</f>
        <v/>
      </c>
      <c r="AB216" s="14">
        <f>IF(W216="","",Config!$B$4 + SUM($W$2:W216))</f>
        <v/>
      </c>
      <c r="AC216" s="14">
        <f>IF(X216="","",Config!$B$4 + SUM($X$2:X216))</f>
        <v/>
      </c>
      <c r="AD216" s="14">
        <f>IF(Y216="","",Config!$B$4 + SUM($Y$2:Y216))</f>
        <v/>
      </c>
      <c r="AE216" s="15">
        <f>IF(P216="","",IF(P216&gt;0,1,0))</f>
        <v/>
      </c>
      <c r="AF216" s="15">
        <f>IF(Q216="","",IF(Q216&gt;0,1,0))</f>
        <v/>
      </c>
      <c r="AG216" s="15">
        <f>IF(R216="","",IF(R216&gt;0,1,0))</f>
        <v/>
      </c>
      <c r="AH216" s="15">
        <f>IF(S216="","",IF(S216&gt;0,1,0))</f>
        <v/>
      </c>
      <c r="AI216" s="15">
        <f>IF(T216="","",IF(T216&gt;0,1,0))</f>
        <v/>
      </c>
      <c r="AJ216" s="16">
        <f>IF(Z216="","",IF(AJ215="",Z216,MAX(AJ215,Z216)))</f>
        <v/>
      </c>
      <c r="AK216" s="16">
        <f>IF(AA216="","",IF(AK215="",AA216,MAX(AK215,AA216)))</f>
        <v/>
      </c>
      <c r="AL216" s="16">
        <f>IF(AB216="","",IF(AL215="",AB216,MAX(AL215,AB216)))</f>
        <v/>
      </c>
      <c r="AM216" s="16">
        <f>IF(AC216="","",IF(AM215="",AC216,MAX(AM215,AC216)))</f>
        <v/>
      </c>
      <c r="AN216" s="16">
        <f>IF(AD216="","",IF(AN215="",AD216,MAX(AN215,AD216)))</f>
        <v/>
      </c>
      <c r="AO216" s="16">
        <f>IF(Z216="","",AJ216-Z216)</f>
        <v/>
      </c>
      <c r="AP216" s="16">
        <f>IF(AA216="","",AK216-AA216)</f>
        <v/>
      </c>
      <c r="AQ216" s="16">
        <f>IF(AB216="","",AL216-AB216)</f>
        <v/>
      </c>
      <c r="AR216" s="16">
        <f>IF(AC216="","",AM216-AC216)</f>
        <v/>
      </c>
      <c r="AS216" s="16">
        <f>IF(AD216="","",AN216-AD216)</f>
        <v/>
      </c>
    </row>
    <row r="217">
      <c r="A217">
        <f>ROW()-1</f>
        <v/>
      </c>
      <c r="B217" s="8" t="n"/>
      <c r="C217" s="11" t="n"/>
      <c r="D217" s="10">
        <f>IF(B217="","",CHOOSE(WEEKDAY(B217,2),"Lu","Ma","Mi","Jo","Vi","Sa","Du"))</f>
        <v/>
      </c>
      <c r="E217" s="10">
        <f>IF(OR(B217="",C217=""),"",IF(OR(WEEKDAY(B217,2)=1,WEEKDAY(B217,2)=5),"D",IF(AND(C217&gt;=TIME(15,30,0),C217&lt;TIME(16,30,0)),"C",IF(AND(AND(WEEKDAY(B217,2)&gt;=2,WEEKDAY(B217,2)&lt;=4),C217&gt;=TIME(16,35,0),C217&lt;TIME(17,0,0)),"A1",IF(AND(AND(WEEKDAY(B217,2)&gt;=2,WEEKDAY(B217,2)&lt;=4),C217&gt;=TIME(17,0,0),C217&lt;TIME(18,0,0)),"A2",IF(AND(AND(WEEKDAY(B217,2)&gt;=2,WEEKDAY(B217,2)&lt;=4),C217&gt;=TIME(18,0,0),C217&lt;TIME(19,0,0)),"A3",IF(AND(AND(WEEKDAY(B217,2)&gt;=2,WEEKDAY(B217,2)&lt;=4),C217&gt;=TIME(22,0,0),C217&lt;TIME(22,45,0)),"B","Other")))))))</f>
        <v/>
      </c>
      <c r="F217" s="11" t="n"/>
      <c r="G217" s="11" t="n"/>
      <c r="H217" s="11" t="n"/>
      <c r="I217" s="11" t="n"/>
      <c r="J217" s="12" t="n"/>
      <c r="K217" s="12" t="n"/>
      <c r="L217" s="12" t="n"/>
      <c r="M217" s="12" t="n"/>
      <c r="N217" s="11" t="n"/>
      <c r="O217" s="11" t="n"/>
      <c r="P217" s="13">
        <f>IF(N217="","",IF(N217="SL",-1,K217/J217))</f>
        <v/>
      </c>
      <c r="Q217" s="13">
        <f>IF(N217="","",IF(OR(N217="SL",N217="TP0 only"),-1,L217/J217))</f>
        <v/>
      </c>
      <c r="R217" s="13">
        <f>IF(N217="","",IF(N217="TP2",M217/J217,-1))</f>
        <v/>
      </c>
      <c r="S217" s="13">
        <f>IF(N217="","",IF(N217="SL",-1,IF(N217="TP0 only",0.5*K217/J217,0.5*(K217+L217)/J217)))</f>
        <v/>
      </c>
      <c r="T217" s="13">
        <f>IF(N217="","",IF(N217="SL",-1,IF(N217="TP0 only",0.5*K217/J217-0.5,0.5*(K217+L217)/J217)))</f>
        <v/>
      </c>
      <c r="U217" s="14">
        <f>IF(P217="","",P217*Config!$B$6)</f>
        <v/>
      </c>
      <c r="V217" s="14">
        <f>IF(Q217="","",Q217*Config!$B$6)</f>
        <v/>
      </c>
      <c r="W217" s="14">
        <f>IF(R217="","",R217*Config!$B$6)</f>
        <v/>
      </c>
      <c r="X217" s="14">
        <f>IF(S217="","",S217*Config!$B$6)</f>
        <v/>
      </c>
      <c r="Y217" s="14">
        <f>IF(T217="","",T217*Config!$B$6)</f>
        <v/>
      </c>
      <c r="Z217" s="14">
        <f>IF(U217="","",Config!$B$4 + SUM($U$2:U217))</f>
        <v/>
      </c>
      <c r="AA217" s="14">
        <f>IF(V217="","",Config!$B$4 + SUM($V$2:V217))</f>
        <v/>
      </c>
      <c r="AB217" s="14">
        <f>IF(W217="","",Config!$B$4 + SUM($W$2:W217))</f>
        <v/>
      </c>
      <c r="AC217" s="14">
        <f>IF(X217="","",Config!$B$4 + SUM($X$2:X217))</f>
        <v/>
      </c>
      <c r="AD217" s="14">
        <f>IF(Y217="","",Config!$B$4 + SUM($Y$2:Y217))</f>
        <v/>
      </c>
      <c r="AE217" s="15">
        <f>IF(P217="","",IF(P217&gt;0,1,0))</f>
        <v/>
      </c>
      <c r="AF217" s="15">
        <f>IF(Q217="","",IF(Q217&gt;0,1,0))</f>
        <v/>
      </c>
      <c r="AG217" s="15">
        <f>IF(R217="","",IF(R217&gt;0,1,0))</f>
        <v/>
      </c>
      <c r="AH217" s="15">
        <f>IF(S217="","",IF(S217&gt;0,1,0))</f>
        <v/>
      </c>
      <c r="AI217" s="15">
        <f>IF(T217="","",IF(T217&gt;0,1,0))</f>
        <v/>
      </c>
      <c r="AJ217" s="16">
        <f>IF(Z217="","",IF(AJ216="",Z217,MAX(AJ216,Z217)))</f>
        <v/>
      </c>
      <c r="AK217" s="16">
        <f>IF(AA217="","",IF(AK216="",AA217,MAX(AK216,AA217)))</f>
        <v/>
      </c>
      <c r="AL217" s="16">
        <f>IF(AB217="","",IF(AL216="",AB217,MAX(AL216,AB217)))</f>
        <v/>
      </c>
      <c r="AM217" s="16">
        <f>IF(AC217="","",IF(AM216="",AC217,MAX(AM216,AC217)))</f>
        <v/>
      </c>
      <c r="AN217" s="16">
        <f>IF(AD217="","",IF(AN216="",AD217,MAX(AN216,AD217)))</f>
        <v/>
      </c>
      <c r="AO217" s="16">
        <f>IF(Z217="","",AJ217-Z217)</f>
        <v/>
      </c>
      <c r="AP217" s="16">
        <f>IF(AA217="","",AK217-AA217)</f>
        <v/>
      </c>
      <c r="AQ217" s="16">
        <f>IF(AB217="","",AL217-AB217)</f>
        <v/>
      </c>
      <c r="AR217" s="16">
        <f>IF(AC217="","",AM217-AC217)</f>
        <v/>
      </c>
      <c r="AS217" s="16">
        <f>IF(AD217="","",AN217-AD217)</f>
        <v/>
      </c>
    </row>
    <row r="218">
      <c r="A218">
        <f>ROW()-1</f>
        <v/>
      </c>
      <c r="B218" s="8" t="n"/>
      <c r="C218" s="11" t="n"/>
      <c r="D218" s="10">
        <f>IF(B218="","",CHOOSE(WEEKDAY(B218,2),"Lu","Ma","Mi","Jo","Vi","Sa","Du"))</f>
        <v/>
      </c>
      <c r="E218" s="10">
        <f>IF(OR(B218="",C218=""),"",IF(OR(WEEKDAY(B218,2)=1,WEEKDAY(B218,2)=5),"D",IF(AND(C218&gt;=TIME(15,30,0),C218&lt;TIME(16,30,0)),"C",IF(AND(AND(WEEKDAY(B218,2)&gt;=2,WEEKDAY(B218,2)&lt;=4),C218&gt;=TIME(16,35,0),C218&lt;TIME(17,0,0)),"A1",IF(AND(AND(WEEKDAY(B218,2)&gt;=2,WEEKDAY(B218,2)&lt;=4),C218&gt;=TIME(17,0,0),C218&lt;TIME(18,0,0)),"A2",IF(AND(AND(WEEKDAY(B218,2)&gt;=2,WEEKDAY(B218,2)&lt;=4),C218&gt;=TIME(18,0,0),C218&lt;TIME(19,0,0)),"A3",IF(AND(AND(WEEKDAY(B218,2)&gt;=2,WEEKDAY(B218,2)&lt;=4),C218&gt;=TIME(22,0,0),C218&lt;TIME(22,45,0)),"B","Other")))))))</f>
        <v/>
      </c>
      <c r="F218" s="11" t="n"/>
      <c r="G218" s="11" t="n"/>
      <c r="H218" s="11" t="n"/>
      <c r="I218" s="11" t="n"/>
      <c r="J218" s="12" t="n"/>
      <c r="K218" s="12" t="n"/>
      <c r="L218" s="12" t="n"/>
      <c r="M218" s="12" t="n"/>
      <c r="N218" s="11" t="n"/>
      <c r="O218" s="11" t="n"/>
      <c r="P218" s="13">
        <f>IF(N218="","",IF(N218="SL",-1,K218/J218))</f>
        <v/>
      </c>
      <c r="Q218" s="13">
        <f>IF(N218="","",IF(OR(N218="SL",N218="TP0 only"),-1,L218/J218))</f>
        <v/>
      </c>
      <c r="R218" s="13">
        <f>IF(N218="","",IF(N218="TP2",M218/J218,-1))</f>
        <v/>
      </c>
      <c r="S218" s="13">
        <f>IF(N218="","",IF(N218="SL",-1,IF(N218="TP0 only",0.5*K218/J218,0.5*(K218+L218)/J218)))</f>
        <v/>
      </c>
      <c r="T218" s="13">
        <f>IF(N218="","",IF(N218="SL",-1,IF(N218="TP0 only",0.5*K218/J218-0.5,0.5*(K218+L218)/J218)))</f>
        <v/>
      </c>
      <c r="U218" s="14">
        <f>IF(P218="","",P218*Config!$B$6)</f>
        <v/>
      </c>
      <c r="V218" s="14">
        <f>IF(Q218="","",Q218*Config!$B$6)</f>
        <v/>
      </c>
      <c r="W218" s="14">
        <f>IF(R218="","",R218*Config!$B$6)</f>
        <v/>
      </c>
      <c r="X218" s="14">
        <f>IF(S218="","",S218*Config!$B$6)</f>
        <v/>
      </c>
      <c r="Y218" s="14">
        <f>IF(T218="","",T218*Config!$B$6)</f>
        <v/>
      </c>
      <c r="Z218" s="14">
        <f>IF(U218="","",Config!$B$4 + SUM($U$2:U218))</f>
        <v/>
      </c>
      <c r="AA218" s="14">
        <f>IF(V218="","",Config!$B$4 + SUM($V$2:V218))</f>
        <v/>
      </c>
      <c r="AB218" s="14">
        <f>IF(W218="","",Config!$B$4 + SUM($W$2:W218))</f>
        <v/>
      </c>
      <c r="AC218" s="14">
        <f>IF(X218="","",Config!$B$4 + SUM($X$2:X218))</f>
        <v/>
      </c>
      <c r="AD218" s="14">
        <f>IF(Y218="","",Config!$B$4 + SUM($Y$2:Y218))</f>
        <v/>
      </c>
      <c r="AE218" s="15">
        <f>IF(P218="","",IF(P218&gt;0,1,0))</f>
        <v/>
      </c>
      <c r="AF218" s="15">
        <f>IF(Q218="","",IF(Q218&gt;0,1,0))</f>
        <v/>
      </c>
      <c r="AG218" s="15">
        <f>IF(R218="","",IF(R218&gt;0,1,0))</f>
        <v/>
      </c>
      <c r="AH218" s="15">
        <f>IF(S218="","",IF(S218&gt;0,1,0))</f>
        <v/>
      </c>
      <c r="AI218" s="15">
        <f>IF(T218="","",IF(T218&gt;0,1,0))</f>
        <v/>
      </c>
      <c r="AJ218" s="16">
        <f>IF(Z218="","",IF(AJ217="",Z218,MAX(AJ217,Z218)))</f>
        <v/>
      </c>
      <c r="AK218" s="16">
        <f>IF(AA218="","",IF(AK217="",AA218,MAX(AK217,AA218)))</f>
        <v/>
      </c>
      <c r="AL218" s="16">
        <f>IF(AB218="","",IF(AL217="",AB218,MAX(AL217,AB218)))</f>
        <v/>
      </c>
      <c r="AM218" s="16">
        <f>IF(AC218="","",IF(AM217="",AC218,MAX(AM217,AC218)))</f>
        <v/>
      </c>
      <c r="AN218" s="16">
        <f>IF(AD218="","",IF(AN217="",AD218,MAX(AN217,AD218)))</f>
        <v/>
      </c>
      <c r="AO218" s="16">
        <f>IF(Z218="","",AJ218-Z218)</f>
        <v/>
      </c>
      <c r="AP218" s="16">
        <f>IF(AA218="","",AK218-AA218)</f>
        <v/>
      </c>
      <c r="AQ218" s="16">
        <f>IF(AB218="","",AL218-AB218)</f>
        <v/>
      </c>
      <c r="AR218" s="16">
        <f>IF(AC218="","",AM218-AC218)</f>
        <v/>
      </c>
      <c r="AS218" s="16">
        <f>IF(AD218="","",AN218-AD218)</f>
        <v/>
      </c>
    </row>
    <row r="219">
      <c r="A219">
        <f>ROW()-1</f>
        <v/>
      </c>
      <c r="B219" s="8" t="n"/>
      <c r="C219" s="11" t="n"/>
      <c r="D219" s="10">
        <f>IF(B219="","",CHOOSE(WEEKDAY(B219,2),"Lu","Ma","Mi","Jo","Vi","Sa","Du"))</f>
        <v/>
      </c>
      <c r="E219" s="10">
        <f>IF(OR(B219="",C219=""),"",IF(OR(WEEKDAY(B219,2)=1,WEEKDAY(B219,2)=5),"D",IF(AND(C219&gt;=TIME(15,30,0),C219&lt;TIME(16,30,0)),"C",IF(AND(AND(WEEKDAY(B219,2)&gt;=2,WEEKDAY(B219,2)&lt;=4),C219&gt;=TIME(16,35,0),C219&lt;TIME(17,0,0)),"A1",IF(AND(AND(WEEKDAY(B219,2)&gt;=2,WEEKDAY(B219,2)&lt;=4),C219&gt;=TIME(17,0,0),C219&lt;TIME(18,0,0)),"A2",IF(AND(AND(WEEKDAY(B219,2)&gt;=2,WEEKDAY(B219,2)&lt;=4),C219&gt;=TIME(18,0,0),C219&lt;TIME(19,0,0)),"A3",IF(AND(AND(WEEKDAY(B219,2)&gt;=2,WEEKDAY(B219,2)&lt;=4),C219&gt;=TIME(22,0,0),C219&lt;TIME(22,45,0)),"B","Other")))))))</f>
        <v/>
      </c>
      <c r="F219" s="11" t="n"/>
      <c r="G219" s="11" t="n"/>
      <c r="H219" s="11" t="n"/>
      <c r="I219" s="11" t="n"/>
      <c r="J219" s="12" t="n"/>
      <c r="K219" s="12" t="n"/>
      <c r="L219" s="12" t="n"/>
      <c r="M219" s="12" t="n"/>
      <c r="N219" s="11" t="n"/>
      <c r="O219" s="11" t="n"/>
      <c r="P219" s="13">
        <f>IF(N219="","",IF(N219="SL",-1,K219/J219))</f>
        <v/>
      </c>
      <c r="Q219" s="13">
        <f>IF(N219="","",IF(OR(N219="SL",N219="TP0 only"),-1,L219/J219))</f>
        <v/>
      </c>
      <c r="R219" s="13">
        <f>IF(N219="","",IF(N219="TP2",M219/J219,-1))</f>
        <v/>
      </c>
      <c r="S219" s="13">
        <f>IF(N219="","",IF(N219="SL",-1,IF(N219="TP0 only",0.5*K219/J219,0.5*(K219+L219)/J219)))</f>
        <v/>
      </c>
      <c r="T219" s="13">
        <f>IF(N219="","",IF(N219="SL",-1,IF(N219="TP0 only",0.5*K219/J219-0.5,0.5*(K219+L219)/J219)))</f>
        <v/>
      </c>
      <c r="U219" s="14">
        <f>IF(P219="","",P219*Config!$B$6)</f>
        <v/>
      </c>
      <c r="V219" s="14">
        <f>IF(Q219="","",Q219*Config!$B$6)</f>
        <v/>
      </c>
      <c r="W219" s="14">
        <f>IF(R219="","",R219*Config!$B$6)</f>
        <v/>
      </c>
      <c r="X219" s="14">
        <f>IF(S219="","",S219*Config!$B$6)</f>
        <v/>
      </c>
      <c r="Y219" s="14">
        <f>IF(T219="","",T219*Config!$B$6)</f>
        <v/>
      </c>
      <c r="Z219" s="14">
        <f>IF(U219="","",Config!$B$4 + SUM($U$2:U219))</f>
        <v/>
      </c>
      <c r="AA219" s="14">
        <f>IF(V219="","",Config!$B$4 + SUM($V$2:V219))</f>
        <v/>
      </c>
      <c r="AB219" s="14">
        <f>IF(W219="","",Config!$B$4 + SUM($W$2:W219))</f>
        <v/>
      </c>
      <c r="AC219" s="14">
        <f>IF(X219="","",Config!$B$4 + SUM($X$2:X219))</f>
        <v/>
      </c>
      <c r="AD219" s="14">
        <f>IF(Y219="","",Config!$B$4 + SUM($Y$2:Y219))</f>
        <v/>
      </c>
      <c r="AE219" s="15">
        <f>IF(P219="","",IF(P219&gt;0,1,0))</f>
        <v/>
      </c>
      <c r="AF219" s="15">
        <f>IF(Q219="","",IF(Q219&gt;0,1,0))</f>
        <v/>
      </c>
      <c r="AG219" s="15">
        <f>IF(R219="","",IF(R219&gt;0,1,0))</f>
        <v/>
      </c>
      <c r="AH219" s="15">
        <f>IF(S219="","",IF(S219&gt;0,1,0))</f>
        <v/>
      </c>
      <c r="AI219" s="15">
        <f>IF(T219="","",IF(T219&gt;0,1,0))</f>
        <v/>
      </c>
      <c r="AJ219" s="16">
        <f>IF(Z219="","",IF(AJ218="",Z219,MAX(AJ218,Z219)))</f>
        <v/>
      </c>
      <c r="AK219" s="16">
        <f>IF(AA219="","",IF(AK218="",AA219,MAX(AK218,AA219)))</f>
        <v/>
      </c>
      <c r="AL219" s="16">
        <f>IF(AB219="","",IF(AL218="",AB219,MAX(AL218,AB219)))</f>
        <v/>
      </c>
      <c r="AM219" s="16">
        <f>IF(AC219="","",IF(AM218="",AC219,MAX(AM218,AC219)))</f>
        <v/>
      </c>
      <c r="AN219" s="16">
        <f>IF(AD219="","",IF(AN218="",AD219,MAX(AN218,AD219)))</f>
        <v/>
      </c>
      <c r="AO219" s="16">
        <f>IF(Z219="","",AJ219-Z219)</f>
        <v/>
      </c>
      <c r="AP219" s="16">
        <f>IF(AA219="","",AK219-AA219)</f>
        <v/>
      </c>
      <c r="AQ219" s="16">
        <f>IF(AB219="","",AL219-AB219)</f>
        <v/>
      </c>
      <c r="AR219" s="16">
        <f>IF(AC219="","",AM219-AC219)</f>
        <v/>
      </c>
      <c r="AS219" s="16">
        <f>IF(AD219="","",AN219-AD219)</f>
        <v/>
      </c>
    </row>
    <row r="220">
      <c r="A220">
        <f>ROW()-1</f>
        <v/>
      </c>
      <c r="B220" s="8" t="n"/>
      <c r="C220" s="11" t="n"/>
      <c r="D220" s="10">
        <f>IF(B220="","",CHOOSE(WEEKDAY(B220,2),"Lu","Ma","Mi","Jo","Vi","Sa","Du"))</f>
        <v/>
      </c>
      <c r="E220" s="10">
        <f>IF(OR(B220="",C220=""),"",IF(OR(WEEKDAY(B220,2)=1,WEEKDAY(B220,2)=5),"D",IF(AND(C220&gt;=TIME(15,30,0),C220&lt;TIME(16,30,0)),"C",IF(AND(AND(WEEKDAY(B220,2)&gt;=2,WEEKDAY(B220,2)&lt;=4),C220&gt;=TIME(16,35,0),C220&lt;TIME(17,0,0)),"A1",IF(AND(AND(WEEKDAY(B220,2)&gt;=2,WEEKDAY(B220,2)&lt;=4),C220&gt;=TIME(17,0,0),C220&lt;TIME(18,0,0)),"A2",IF(AND(AND(WEEKDAY(B220,2)&gt;=2,WEEKDAY(B220,2)&lt;=4),C220&gt;=TIME(18,0,0),C220&lt;TIME(19,0,0)),"A3",IF(AND(AND(WEEKDAY(B220,2)&gt;=2,WEEKDAY(B220,2)&lt;=4),C220&gt;=TIME(22,0,0),C220&lt;TIME(22,45,0)),"B","Other")))))))</f>
        <v/>
      </c>
      <c r="F220" s="11" t="n"/>
      <c r="G220" s="11" t="n"/>
      <c r="H220" s="11" t="n"/>
      <c r="I220" s="11" t="n"/>
      <c r="J220" s="12" t="n"/>
      <c r="K220" s="12" t="n"/>
      <c r="L220" s="12" t="n"/>
      <c r="M220" s="12" t="n"/>
      <c r="N220" s="11" t="n"/>
      <c r="O220" s="11" t="n"/>
      <c r="P220" s="13">
        <f>IF(N220="","",IF(N220="SL",-1,K220/J220))</f>
        <v/>
      </c>
      <c r="Q220" s="13">
        <f>IF(N220="","",IF(OR(N220="SL",N220="TP0 only"),-1,L220/J220))</f>
        <v/>
      </c>
      <c r="R220" s="13">
        <f>IF(N220="","",IF(N220="TP2",M220/J220,-1))</f>
        <v/>
      </c>
      <c r="S220" s="13">
        <f>IF(N220="","",IF(N220="SL",-1,IF(N220="TP0 only",0.5*K220/J220,0.5*(K220+L220)/J220)))</f>
        <v/>
      </c>
      <c r="T220" s="13">
        <f>IF(N220="","",IF(N220="SL",-1,IF(N220="TP0 only",0.5*K220/J220-0.5,0.5*(K220+L220)/J220)))</f>
        <v/>
      </c>
      <c r="U220" s="14">
        <f>IF(P220="","",P220*Config!$B$6)</f>
        <v/>
      </c>
      <c r="V220" s="14">
        <f>IF(Q220="","",Q220*Config!$B$6)</f>
        <v/>
      </c>
      <c r="W220" s="14">
        <f>IF(R220="","",R220*Config!$B$6)</f>
        <v/>
      </c>
      <c r="X220" s="14">
        <f>IF(S220="","",S220*Config!$B$6)</f>
        <v/>
      </c>
      <c r="Y220" s="14">
        <f>IF(T220="","",T220*Config!$B$6)</f>
        <v/>
      </c>
      <c r="Z220" s="14">
        <f>IF(U220="","",Config!$B$4 + SUM($U$2:U220))</f>
        <v/>
      </c>
      <c r="AA220" s="14">
        <f>IF(V220="","",Config!$B$4 + SUM($V$2:V220))</f>
        <v/>
      </c>
      <c r="AB220" s="14">
        <f>IF(W220="","",Config!$B$4 + SUM($W$2:W220))</f>
        <v/>
      </c>
      <c r="AC220" s="14">
        <f>IF(X220="","",Config!$B$4 + SUM($X$2:X220))</f>
        <v/>
      </c>
      <c r="AD220" s="14">
        <f>IF(Y220="","",Config!$B$4 + SUM($Y$2:Y220))</f>
        <v/>
      </c>
      <c r="AE220" s="15">
        <f>IF(P220="","",IF(P220&gt;0,1,0))</f>
        <v/>
      </c>
      <c r="AF220" s="15">
        <f>IF(Q220="","",IF(Q220&gt;0,1,0))</f>
        <v/>
      </c>
      <c r="AG220" s="15">
        <f>IF(R220="","",IF(R220&gt;0,1,0))</f>
        <v/>
      </c>
      <c r="AH220" s="15">
        <f>IF(S220="","",IF(S220&gt;0,1,0))</f>
        <v/>
      </c>
      <c r="AI220" s="15">
        <f>IF(T220="","",IF(T220&gt;0,1,0))</f>
        <v/>
      </c>
      <c r="AJ220" s="16">
        <f>IF(Z220="","",IF(AJ219="",Z220,MAX(AJ219,Z220)))</f>
        <v/>
      </c>
      <c r="AK220" s="16">
        <f>IF(AA220="","",IF(AK219="",AA220,MAX(AK219,AA220)))</f>
        <v/>
      </c>
      <c r="AL220" s="16">
        <f>IF(AB220="","",IF(AL219="",AB220,MAX(AL219,AB220)))</f>
        <v/>
      </c>
      <c r="AM220" s="16">
        <f>IF(AC220="","",IF(AM219="",AC220,MAX(AM219,AC220)))</f>
        <v/>
      </c>
      <c r="AN220" s="16">
        <f>IF(AD220="","",IF(AN219="",AD220,MAX(AN219,AD220)))</f>
        <v/>
      </c>
      <c r="AO220" s="16">
        <f>IF(Z220="","",AJ220-Z220)</f>
        <v/>
      </c>
      <c r="AP220" s="16">
        <f>IF(AA220="","",AK220-AA220)</f>
        <v/>
      </c>
      <c r="AQ220" s="16">
        <f>IF(AB220="","",AL220-AB220)</f>
        <v/>
      </c>
      <c r="AR220" s="16">
        <f>IF(AC220="","",AM220-AC220)</f>
        <v/>
      </c>
      <c r="AS220" s="16">
        <f>IF(AD220="","",AN220-AD220)</f>
        <v/>
      </c>
    </row>
    <row r="221">
      <c r="A221">
        <f>ROW()-1</f>
        <v/>
      </c>
      <c r="B221" s="8" t="n"/>
      <c r="C221" s="11" t="n"/>
      <c r="D221" s="10">
        <f>IF(B221="","",CHOOSE(WEEKDAY(B221,2),"Lu","Ma","Mi","Jo","Vi","Sa","Du"))</f>
        <v/>
      </c>
      <c r="E221" s="10">
        <f>IF(OR(B221="",C221=""),"",IF(OR(WEEKDAY(B221,2)=1,WEEKDAY(B221,2)=5),"D",IF(AND(C221&gt;=TIME(15,30,0),C221&lt;TIME(16,30,0)),"C",IF(AND(AND(WEEKDAY(B221,2)&gt;=2,WEEKDAY(B221,2)&lt;=4),C221&gt;=TIME(16,35,0),C221&lt;TIME(17,0,0)),"A1",IF(AND(AND(WEEKDAY(B221,2)&gt;=2,WEEKDAY(B221,2)&lt;=4),C221&gt;=TIME(17,0,0),C221&lt;TIME(18,0,0)),"A2",IF(AND(AND(WEEKDAY(B221,2)&gt;=2,WEEKDAY(B221,2)&lt;=4),C221&gt;=TIME(18,0,0),C221&lt;TIME(19,0,0)),"A3",IF(AND(AND(WEEKDAY(B221,2)&gt;=2,WEEKDAY(B221,2)&lt;=4),C221&gt;=TIME(22,0,0),C221&lt;TIME(22,45,0)),"B","Other")))))))</f>
        <v/>
      </c>
      <c r="F221" s="11" t="n"/>
      <c r="G221" s="11" t="n"/>
      <c r="H221" s="11" t="n"/>
      <c r="I221" s="11" t="n"/>
      <c r="J221" s="12" t="n"/>
      <c r="K221" s="12" t="n"/>
      <c r="L221" s="12" t="n"/>
      <c r="M221" s="12" t="n"/>
      <c r="N221" s="11" t="n"/>
      <c r="O221" s="11" t="n"/>
      <c r="P221" s="13">
        <f>IF(N221="","",IF(N221="SL",-1,K221/J221))</f>
        <v/>
      </c>
      <c r="Q221" s="13">
        <f>IF(N221="","",IF(OR(N221="SL",N221="TP0 only"),-1,L221/J221))</f>
        <v/>
      </c>
      <c r="R221" s="13">
        <f>IF(N221="","",IF(N221="TP2",M221/J221,-1))</f>
        <v/>
      </c>
      <c r="S221" s="13">
        <f>IF(N221="","",IF(N221="SL",-1,IF(N221="TP0 only",0.5*K221/J221,0.5*(K221+L221)/J221)))</f>
        <v/>
      </c>
      <c r="T221" s="13">
        <f>IF(N221="","",IF(N221="SL",-1,IF(N221="TP0 only",0.5*K221/J221-0.5,0.5*(K221+L221)/J221)))</f>
        <v/>
      </c>
      <c r="U221" s="14">
        <f>IF(P221="","",P221*Config!$B$6)</f>
        <v/>
      </c>
      <c r="V221" s="14">
        <f>IF(Q221="","",Q221*Config!$B$6)</f>
        <v/>
      </c>
      <c r="W221" s="14">
        <f>IF(R221="","",R221*Config!$B$6)</f>
        <v/>
      </c>
      <c r="X221" s="14">
        <f>IF(S221="","",S221*Config!$B$6)</f>
        <v/>
      </c>
      <c r="Y221" s="14">
        <f>IF(T221="","",T221*Config!$B$6)</f>
        <v/>
      </c>
      <c r="Z221" s="14">
        <f>IF(U221="","",Config!$B$4 + SUM($U$2:U221))</f>
        <v/>
      </c>
      <c r="AA221" s="14">
        <f>IF(V221="","",Config!$B$4 + SUM($V$2:V221))</f>
        <v/>
      </c>
      <c r="AB221" s="14">
        <f>IF(W221="","",Config!$B$4 + SUM($W$2:W221))</f>
        <v/>
      </c>
      <c r="AC221" s="14">
        <f>IF(X221="","",Config!$B$4 + SUM($X$2:X221))</f>
        <v/>
      </c>
      <c r="AD221" s="14">
        <f>IF(Y221="","",Config!$B$4 + SUM($Y$2:Y221))</f>
        <v/>
      </c>
      <c r="AE221" s="15">
        <f>IF(P221="","",IF(P221&gt;0,1,0))</f>
        <v/>
      </c>
      <c r="AF221" s="15">
        <f>IF(Q221="","",IF(Q221&gt;0,1,0))</f>
        <v/>
      </c>
      <c r="AG221" s="15">
        <f>IF(R221="","",IF(R221&gt;0,1,0))</f>
        <v/>
      </c>
      <c r="AH221" s="15">
        <f>IF(S221="","",IF(S221&gt;0,1,0))</f>
        <v/>
      </c>
      <c r="AI221" s="15">
        <f>IF(T221="","",IF(T221&gt;0,1,0))</f>
        <v/>
      </c>
      <c r="AJ221" s="16">
        <f>IF(Z221="","",IF(AJ220="",Z221,MAX(AJ220,Z221)))</f>
        <v/>
      </c>
      <c r="AK221" s="16">
        <f>IF(AA221="","",IF(AK220="",AA221,MAX(AK220,AA221)))</f>
        <v/>
      </c>
      <c r="AL221" s="16">
        <f>IF(AB221="","",IF(AL220="",AB221,MAX(AL220,AB221)))</f>
        <v/>
      </c>
      <c r="AM221" s="16">
        <f>IF(AC221="","",IF(AM220="",AC221,MAX(AM220,AC221)))</f>
        <v/>
      </c>
      <c r="AN221" s="16">
        <f>IF(AD221="","",IF(AN220="",AD221,MAX(AN220,AD221)))</f>
        <v/>
      </c>
      <c r="AO221" s="16">
        <f>IF(Z221="","",AJ221-Z221)</f>
        <v/>
      </c>
      <c r="AP221" s="16">
        <f>IF(AA221="","",AK221-AA221)</f>
        <v/>
      </c>
      <c r="AQ221" s="16">
        <f>IF(AB221="","",AL221-AB221)</f>
        <v/>
      </c>
      <c r="AR221" s="16">
        <f>IF(AC221="","",AM221-AC221)</f>
        <v/>
      </c>
      <c r="AS221" s="16">
        <f>IF(AD221="","",AN221-AD221)</f>
        <v/>
      </c>
    </row>
    <row r="222">
      <c r="A222">
        <f>ROW()-1</f>
        <v/>
      </c>
      <c r="B222" s="8" t="n"/>
      <c r="C222" s="11" t="n"/>
      <c r="D222" s="10">
        <f>IF(B222="","",CHOOSE(WEEKDAY(B222,2),"Lu","Ma","Mi","Jo","Vi","Sa","Du"))</f>
        <v/>
      </c>
      <c r="E222" s="10">
        <f>IF(OR(B222="",C222=""),"",IF(OR(WEEKDAY(B222,2)=1,WEEKDAY(B222,2)=5),"D",IF(AND(C222&gt;=TIME(15,30,0),C222&lt;TIME(16,30,0)),"C",IF(AND(AND(WEEKDAY(B222,2)&gt;=2,WEEKDAY(B222,2)&lt;=4),C222&gt;=TIME(16,35,0),C222&lt;TIME(17,0,0)),"A1",IF(AND(AND(WEEKDAY(B222,2)&gt;=2,WEEKDAY(B222,2)&lt;=4),C222&gt;=TIME(17,0,0),C222&lt;TIME(18,0,0)),"A2",IF(AND(AND(WEEKDAY(B222,2)&gt;=2,WEEKDAY(B222,2)&lt;=4),C222&gt;=TIME(18,0,0),C222&lt;TIME(19,0,0)),"A3",IF(AND(AND(WEEKDAY(B222,2)&gt;=2,WEEKDAY(B222,2)&lt;=4),C222&gt;=TIME(22,0,0),C222&lt;TIME(22,45,0)),"B","Other")))))))</f>
        <v/>
      </c>
      <c r="F222" s="11" t="n"/>
      <c r="G222" s="11" t="n"/>
      <c r="H222" s="11" t="n"/>
      <c r="I222" s="11" t="n"/>
      <c r="J222" s="12" t="n"/>
      <c r="K222" s="12" t="n"/>
      <c r="L222" s="12" t="n"/>
      <c r="M222" s="12" t="n"/>
      <c r="N222" s="11" t="n"/>
      <c r="O222" s="11" t="n"/>
      <c r="P222" s="13">
        <f>IF(N222="","",IF(N222="SL",-1,K222/J222))</f>
        <v/>
      </c>
      <c r="Q222" s="13">
        <f>IF(N222="","",IF(OR(N222="SL",N222="TP0 only"),-1,L222/J222))</f>
        <v/>
      </c>
      <c r="R222" s="13">
        <f>IF(N222="","",IF(N222="TP2",M222/J222,-1))</f>
        <v/>
      </c>
      <c r="S222" s="13">
        <f>IF(N222="","",IF(N222="SL",-1,IF(N222="TP0 only",0.5*K222/J222,0.5*(K222+L222)/J222)))</f>
        <v/>
      </c>
      <c r="T222" s="13">
        <f>IF(N222="","",IF(N222="SL",-1,IF(N222="TP0 only",0.5*K222/J222-0.5,0.5*(K222+L222)/J222)))</f>
        <v/>
      </c>
      <c r="U222" s="14">
        <f>IF(P222="","",P222*Config!$B$6)</f>
        <v/>
      </c>
      <c r="V222" s="14">
        <f>IF(Q222="","",Q222*Config!$B$6)</f>
        <v/>
      </c>
      <c r="W222" s="14">
        <f>IF(R222="","",R222*Config!$B$6)</f>
        <v/>
      </c>
      <c r="X222" s="14">
        <f>IF(S222="","",S222*Config!$B$6)</f>
        <v/>
      </c>
      <c r="Y222" s="14">
        <f>IF(T222="","",T222*Config!$B$6)</f>
        <v/>
      </c>
      <c r="Z222" s="14">
        <f>IF(U222="","",Config!$B$4 + SUM($U$2:U222))</f>
        <v/>
      </c>
      <c r="AA222" s="14">
        <f>IF(V222="","",Config!$B$4 + SUM($V$2:V222))</f>
        <v/>
      </c>
      <c r="AB222" s="14">
        <f>IF(W222="","",Config!$B$4 + SUM($W$2:W222))</f>
        <v/>
      </c>
      <c r="AC222" s="14">
        <f>IF(X222="","",Config!$B$4 + SUM($X$2:X222))</f>
        <v/>
      </c>
      <c r="AD222" s="14">
        <f>IF(Y222="","",Config!$B$4 + SUM($Y$2:Y222))</f>
        <v/>
      </c>
      <c r="AE222" s="15">
        <f>IF(P222="","",IF(P222&gt;0,1,0))</f>
        <v/>
      </c>
      <c r="AF222" s="15">
        <f>IF(Q222="","",IF(Q222&gt;0,1,0))</f>
        <v/>
      </c>
      <c r="AG222" s="15">
        <f>IF(R222="","",IF(R222&gt;0,1,0))</f>
        <v/>
      </c>
      <c r="AH222" s="15">
        <f>IF(S222="","",IF(S222&gt;0,1,0))</f>
        <v/>
      </c>
      <c r="AI222" s="15">
        <f>IF(T222="","",IF(T222&gt;0,1,0))</f>
        <v/>
      </c>
      <c r="AJ222" s="16">
        <f>IF(Z222="","",IF(AJ221="",Z222,MAX(AJ221,Z222)))</f>
        <v/>
      </c>
      <c r="AK222" s="16">
        <f>IF(AA222="","",IF(AK221="",AA222,MAX(AK221,AA222)))</f>
        <v/>
      </c>
      <c r="AL222" s="16">
        <f>IF(AB222="","",IF(AL221="",AB222,MAX(AL221,AB222)))</f>
        <v/>
      </c>
      <c r="AM222" s="16">
        <f>IF(AC222="","",IF(AM221="",AC222,MAX(AM221,AC222)))</f>
        <v/>
      </c>
      <c r="AN222" s="16">
        <f>IF(AD222="","",IF(AN221="",AD222,MAX(AN221,AD222)))</f>
        <v/>
      </c>
      <c r="AO222" s="16">
        <f>IF(Z222="","",AJ222-Z222)</f>
        <v/>
      </c>
      <c r="AP222" s="16">
        <f>IF(AA222="","",AK222-AA222)</f>
        <v/>
      </c>
      <c r="AQ222" s="16">
        <f>IF(AB222="","",AL222-AB222)</f>
        <v/>
      </c>
      <c r="AR222" s="16">
        <f>IF(AC222="","",AM222-AC222)</f>
        <v/>
      </c>
      <c r="AS222" s="16">
        <f>IF(AD222="","",AN222-AD222)</f>
        <v/>
      </c>
    </row>
    <row r="223">
      <c r="A223">
        <f>ROW()-1</f>
        <v/>
      </c>
      <c r="B223" s="8" t="n"/>
      <c r="C223" s="11" t="n"/>
      <c r="D223" s="10">
        <f>IF(B223="","",CHOOSE(WEEKDAY(B223,2),"Lu","Ma","Mi","Jo","Vi","Sa","Du"))</f>
        <v/>
      </c>
      <c r="E223" s="10">
        <f>IF(OR(B223="",C223=""),"",IF(OR(WEEKDAY(B223,2)=1,WEEKDAY(B223,2)=5),"D",IF(AND(C223&gt;=TIME(15,30,0),C223&lt;TIME(16,30,0)),"C",IF(AND(AND(WEEKDAY(B223,2)&gt;=2,WEEKDAY(B223,2)&lt;=4),C223&gt;=TIME(16,35,0),C223&lt;TIME(17,0,0)),"A1",IF(AND(AND(WEEKDAY(B223,2)&gt;=2,WEEKDAY(B223,2)&lt;=4),C223&gt;=TIME(17,0,0),C223&lt;TIME(18,0,0)),"A2",IF(AND(AND(WEEKDAY(B223,2)&gt;=2,WEEKDAY(B223,2)&lt;=4),C223&gt;=TIME(18,0,0),C223&lt;TIME(19,0,0)),"A3",IF(AND(AND(WEEKDAY(B223,2)&gt;=2,WEEKDAY(B223,2)&lt;=4),C223&gt;=TIME(22,0,0),C223&lt;TIME(22,45,0)),"B","Other")))))))</f>
        <v/>
      </c>
      <c r="F223" s="11" t="n"/>
      <c r="G223" s="11" t="n"/>
      <c r="H223" s="11" t="n"/>
      <c r="I223" s="11" t="n"/>
      <c r="J223" s="12" t="n"/>
      <c r="K223" s="12" t="n"/>
      <c r="L223" s="12" t="n"/>
      <c r="M223" s="12" t="n"/>
      <c r="N223" s="11" t="n"/>
      <c r="O223" s="11" t="n"/>
      <c r="P223" s="13">
        <f>IF(N223="","",IF(N223="SL",-1,K223/J223))</f>
        <v/>
      </c>
      <c r="Q223" s="13">
        <f>IF(N223="","",IF(OR(N223="SL",N223="TP0 only"),-1,L223/J223))</f>
        <v/>
      </c>
      <c r="R223" s="13">
        <f>IF(N223="","",IF(N223="TP2",M223/J223,-1))</f>
        <v/>
      </c>
      <c r="S223" s="13">
        <f>IF(N223="","",IF(N223="SL",-1,IF(N223="TP0 only",0.5*K223/J223,0.5*(K223+L223)/J223)))</f>
        <v/>
      </c>
      <c r="T223" s="13">
        <f>IF(N223="","",IF(N223="SL",-1,IF(N223="TP0 only",0.5*K223/J223-0.5,0.5*(K223+L223)/J223)))</f>
        <v/>
      </c>
      <c r="U223" s="14">
        <f>IF(P223="","",P223*Config!$B$6)</f>
        <v/>
      </c>
      <c r="V223" s="14">
        <f>IF(Q223="","",Q223*Config!$B$6)</f>
        <v/>
      </c>
      <c r="W223" s="14">
        <f>IF(R223="","",R223*Config!$B$6)</f>
        <v/>
      </c>
      <c r="X223" s="14">
        <f>IF(S223="","",S223*Config!$B$6)</f>
        <v/>
      </c>
      <c r="Y223" s="14">
        <f>IF(T223="","",T223*Config!$B$6)</f>
        <v/>
      </c>
      <c r="Z223" s="14">
        <f>IF(U223="","",Config!$B$4 + SUM($U$2:U223))</f>
        <v/>
      </c>
      <c r="AA223" s="14">
        <f>IF(V223="","",Config!$B$4 + SUM($V$2:V223))</f>
        <v/>
      </c>
      <c r="AB223" s="14">
        <f>IF(W223="","",Config!$B$4 + SUM($W$2:W223))</f>
        <v/>
      </c>
      <c r="AC223" s="14">
        <f>IF(X223="","",Config!$B$4 + SUM($X$2:X223))</f>
        <v/>
      </c>
      <c r="AD223" s="14">
        <f>IF(Y223="","",Config!$B$4 + SUM($Y$2:Y223))</f>
        <v/>
      </c>
      <c r="AE223" s="15">
        <f>IF(P223="","",IF(P223&gt;0,1,0))</f>
        <v/>
      </c>
      <c r="AF223" s="15">
        <f>IF(Q223="","",IF(Q223&gt;0,1,0))</f>
        <v/>
      </c>
      <c r="AG223" s="15">
        <f>IF(R223="","",IF(R223&gt;0,1,0))</f>
        <v/>
      </c>
      <c r="AH223" s="15">
        <f>IF(S223="","",IF(S223&gt;0,1,0))</f>
        <v/>
      </c>
      <c r="AI223" s="15">
        <f>IF(T223="","",IF(T223&gt;0,1,0))</f>
        <v/>
      </c>
      <c r="AJ223" s="16">
        <f>IF(Z223="","",IF(AJ222="",Z223,MAX(AJ222,Z223)))</f>
        <v/>
      </c>
      <c r="AK223" s="16">
        <f>IF(AA223="","",IF(AK222="",AA223,MAX(AK222,AA223)))</f>
        <v/>
      </c>
      <c r="AL223" s="16">
        <f>IF(AB223="","",IF(AL222="",AB223,MAX(AL222,AB223)))</f>
        <v/>
      </c>
      <c r="AM223" s="16">
        <f>IF(AC223="","",IF(AM222="",AC223,MAX(AM222,AC223)))</f>
        <v/>
      </c>
      <c r="AN223" s="16">
        <f>IF(AD223="","",IF(AN222="",AD223,MAX(AN222,AD223)))</f>
        <v/>
      </c>
      <c r="AO223" s="16">
        <f>IF(Z223="","",AJ223-Z223)</f>
        <v/>
      </c>
      <c r="AP223" s="16">
        <f>IF(AA223="","",AK223-AA223)</f>
        <v/>
      </c>
      <c r="AQ223" s="16">
        <f>IF(AB223="","",AL223-AB223)</f>
        <v/>
      </c>
      <c r="AR223" s="16">
        <f>IF(AC223="","",AM223-AC223)</f>
        <v/>
      </c>
      <c r="AS223" s="16">
        <f>IF(AD223="","",AN223-AD223)</f>
        <v/>
      </c>
    </row>
    <row r="224">
      <c r="A224">
        <f>ROW()-1</f>
        <v/>
      </c>
      <c r="B224" s="8" t="n"/>
      <c r="C224" s="11" t="n"/>
      <c r="D224" s="10">
        <f>IF(B224="","",CHOOSE(WEEKDAY(B224,2),"Lu","Ma","Mi","Jo","Vi","Sa","Du"))</f>
        <v/>
      </c>
      <c r="E224" s="10">
        <f>IF(OR(B224="",C224=""),"",IF(OR(WEEKDAY(B224,2)=1,WEEKDAY(B224,2)=5),"D",IF(AND(C224&gt;=TIME(15,30,0),C224&lt;TIME(16,30,0)),"C",IF(AND(AND(WEEKDAY(B224,2)&gt;=2,WEEKDAY(B224,2)&lt;=4),C224&gt;=TIME(16,35,0),C224&lt;TIME(17,0,0)),"A1",IF(AND(AND(WEEKDAY(B224,2)&gt;=2,WEEKDAY(B224,2)&lt;=4),C224&gt;=TIME(17,0,0),C224&lt;TIME(18,0,0)),"A2",IF(AND(AND(WEEKDAY(B224,2)&gt;=2,WEEKDAY(B224,2)&lt;=4),C224&gt;=TIME(18,0,0),C224&lt;TIME(19,0,0)),"A3",IF(AND(AND(WEEKDAY(B224,2)&gt;=2,WEEKDAY(B224,2)&lt;=4),C224&gt;=TIME(22,0,0),C224&lt;TIME(22,45,0)),"B","Other")))))))</f>
        <v/>
      </c>
      <c r="F224" s="11" t="n"/>
      <c r="G224" s="11" t="n"/>
      <c r="H224" s="11" t="n"/>
      <c r="I224" s="11" t="n"/>
      <c r="J224" s="12" t="n"/>
      <c r="K224" s="12" t="n"/>
      <c r="L224" s="12" t="n"/>
      <c r="M224" s="12" t="n"/>
      <c r="N224" s="11" t="n"/>
      <c r="O224" s="11" t="n"/>
      <c r="P224" s="13">
        <f>IF(N224="","",IF(N224="SL",-1,K224/J224))</f>
        <v/>
      </c>
      <c r="Q224" s="13">
        <f>IF(N224="","",IF(OR(N224="SL",N224="TP0 only"),-1,L224/J224))</f>
        <v/>
      </c>
      <c r="R224" s="13">
        <f>IF(N224="","",IF(N224="TP2",M224/J224,-1))</f>
        <v/>
      </c>
      <c r="S224" s="13">
        <f>IF(N224="","",IF(N224="SL",-1,IF(N224="TP0 only",0.5*K224/J224,0.5*(K224+L224)/J224)))</f>
        <v/>
      </c>
      <c r="T224" s="13">
        <f>IF(N224="","",IF(N224="SL",-1,IF(N224="TP0 only",0.5*K224/J224-0.5,0.5*(K224+L224)/J224)))</f>
        <v/>
      </c>
      <c r="U224" s="14">
        <f>IF(P224="","",P224*Config!$B$6)</f>
        <v/>
      </c>
      <c r="V224" s="14">
        <f>IF(Q224="","",Q224*Config!$B$6)</f>
        <v/>
      </c>
      <c r="W224" s="14">
        <f>IF(R224="","",R224*Config!$B$6)</f>
        <v/>
      </c>
      <c r="X224" s="14">
        <f>IF(S224="","",S224*Config!$B$6)</f>
        <v/>
      </c>
      <c r="Y224" s="14">
        <f>IF(T224="","",T224*Config!$B$6)</f>
        <v/>
      </c>
      <c r="Z224" s="14">
        <f>IF(U224="","",Config!$B$4 + SUM($U$2:U224))</f>
        <v/>
      </c>
      <c r="AA224" s="14">
        <f>IF(V224="","",Config!$B$4 + SUM($V$2:V224))</f>
        <v/>
      </c>
      <c r="AB224" s="14">
        <f>IF(W224="","",Config!$B$4 + SUM($W$2:W224))</f>
        <v/>
      </c>
      <c r="AC224" s="14">
        <f>IF(X224="","",Config!$B$4 + SUM($X$2:X224))</f>
        <v/>
      </c>
      <c r="AD224" s="14">
        <f>IF(Y224="","",Config!$B$4 + SUM($Y$2:Y224))</f>
        <v/>
      </c>
      <c r="AE224" s="15">
        <f>IF(P224="","",IF(P224&gt;0,1,0))</f>
        <v/>
      </c>
      <c r="AF224" s="15">
        <f>IF(Q224="","",IF(Q224&gt;0,1,0))</f>
        <v/>
      </c>
      <c r="AG224" s="15">
        <f>IF(R224="","",IF(R224&gt;0,1,0))</f>
        <v/>
      </c>
      <c r="AH224" s="15">
        <f>IF(S224="","",IF(S224&gt;0,1,0))</f>
        <v/>
      </c>
      <c r="AI224" s="15">
        <f>IF(T224="","",IF(T224&gt;0,1,0))</f>
        <v/>
      </c>
      <c r="AJ224" s="16">
        <f>IF(Z224="","",IF(AJ223="",Z224,MAX(AJ223,Z224)))</f>
        <v/>
      </c>
      <c r="AK224" s="16">
        <f>IF(AA224="","",IF(AK223="",AA224,MAX(AK223,AA224)))</f>
        <v/>
      </c>
      <c r="AL224" s="16">
        <f>IF(AB224="","",IF(AL223="",AB224,MAX(AL223,AB224)))</f>
        <v/>
      </c>
      <c r="AM224" s="16">
        <f>IF(AC224="","",IF(AM223="",AC224,MAX(AM223,AC224)))</f>
        <v/>
      </c>
      <c r="AN224" s="16">
        <f>IF(AD224="","",IF(AN223="",AD224,MAX(AN223,AD224)))</f>
        <v/>
      </c>
      <c r="AO224" s="16">
        <f>IF(Z224="","",AJ224-Z224)</f>
        <v/>
      </c>
      <c r="AP224" s="16">
        <f>IF(AA224="","",AK224-AA224)</f>
        <v/>
      </c>
      <c r="AQ224" s="16">
        <f>IF(AB224="","",AL224-AB224)</f>
        <v/>
      </c>
      <c r="AR224" s="16">
        <f>IF(AC224="","",AM224-AC224)</f>
        <v/>
      </c>
      <c r="AS224" s="16">
        <f>IF(AD224="","",AN224-AD224)</f>
        <v/>
      </c>
    </row>
    <row r="225">
      <c r="A225">
        <f>ROW()-1</f>
        <v/>
      </c>
      <c r="B225" s="8" t="n"/>
      <c r="C225" s="11" t="n"/>
      <c r="D225" s="10">
        <f>IF(B225="","",CHOOSE(WEEKDAY(B225,2),"Lu","Ma","Mi","Jo","Vi","Sa","Du"))</f>
        <v/>
      </c>
      <c r="E225" s="10">
        <f>IF(OR(B225="",C225=""),"",IF(OR(WEEKDAY(B225,2)=1,WEEKDAY(B225,2)=5),"D",IF(AND(C225&gt;=TIME(15,30,0),C225&lt;TIME(16,30,0)),"C",IF(AND(AND(WEEKDAY(B225,2)&gt;=2,WEEKDAY(B225,2)&lt;=4),C225&gt;=TIME(16,35,0),C225&lt;TIME(17,0,0)),"A1",IF(AND(AND(WEEKDAY(B225,2)&gt;=2,WEEKDAY(B225,2)&lt;=4),C225&gt;=TIME(17,0,0),C225&lt;TIME(18,0,0)),"A2",IF(AND(AND(WEEKDAY(B225,2)&gt;=2,WEEKDAY(B225,2)&lt;=4),C225&gt;=TIME(18,0,0),C225&lt;TIME(19,0,0)),"A3",IF(AND(AND(WEEKDAY(B225,2)&gt;=2,WEEKDAY(B225,2)&lt;=4),C225&gt;=TIME(22,0,0),C225&lt;TIME(22,45,0)),"B","Other")))))))</f>
        <v/>
      </c>
      <c r="F225" s="11" t="n"/>
      <c r="G225" s="11" t="n"/>
      <c r="H225" s="11" t="n"/>
      <c r="I225" s="11" t="n"/>
      <c r="J225" s="12" t="n"/>
      <c r="K225" s="12" t="n"/>
      <c r="L225" s="12" t="n"/>
      <c r="M225" s="12" t="n"/>
      <c r="N225" s="11" t="n"/>
      <c r="O225" s="11" t="n"/>
      <c r="P225" s="13">
        <f>IF(N225="","",IF(N225="SL",-1,K225/J225))</f>
        <v/>
      </c>
      <c r="Q225" s="13">
        <f>IF(N225="","",IF(OR(N225="SL",N225="TP0 only"),-1,L225/J225))</f>
        <v/>
      </c>
      <c r="R225" s="13">
        <f>IF(N225="","",IF(N225="TP2",M225/J225,-1))</f>
        <v/>
      </c>
      <c r="S225" s="13">
        <f>IF(N225="","",IF(N225="SL",-1,IF(N225="TP0 only",0.5*K225/J225,0.5*(K225+L225)/J225)))</f>
        <v/>
      </c>
      <c r="T225" s="13">
        <f>IF(N225="","",IF(N225="SL",-1,IF(N225="TP0 only",0.5*K225/J225-0.5,0.5*(K225+L225)/J225)))</f>
        <v/>
      </c>
      <c r="U225" s="14">
        <f>IF(P225="","",P225*Config!$B$6)</f>
        <v/>
      </c>
      <c r="V225" s="14">
        <f>IF(Q225="","",Q225*Config!$B$6)</f>
        <v/>
      </c>
      <c r="W225" s="14">
        <f>IF(R225="","",R225*Config!$B$6)</f>
        <v/>
      </c>
      <c r="X225" s="14">
        <f>IF(S225="","",S225*Config!$B$6)</f>
        <v/>
      </c>
      <c r="Y225" s="14">
        <f>IF(T225="","",T225*Config!$B$6)</f>
        <v/>
      </c>
      <c r="Z225" s="14">
        <f>IF(U225="","",Config!$B$4 + SUM($U$2:U225))</f>
        <v/>
      </c>
      <c r="AA225" s="14">
        <f>IF(V225="","",Config!$B$4 + SUM($V$2:V225))</f>
        <v/>
      </c>
      <c r="AB225" s="14">
        <f>IF(W225="","",Config!$B$4 + SUM($W$2:W225))</f>
        <v/>
      </c>
      <c r="AC225" s="14">
        <f>IF(X225="","",Config!$B$4 + SUM($X$2:X225))</f>
        <v/>
      </c>
      <c r="AD225" s="14">
        <f>IF(Y225="","",Config!$B$4 + SUM($Y$2:Y225))</f>
        <v/>
      </c>
      <c r="AE225" s="15">
        <f>IF(P225="","",IF(P225&gt;0,1,0))</f>
        <v/>
      </c>
      <c r="AF225" s="15">
        <f>IF(Q225="","",IF(Q225&gt;0,1,0))</f>
        <v/>
      </c>
      <c r="AG225" s="15">
        <f>IF(R225="","",IF(R225&gt;0,1,0))</f>
        <v/>
      </c>
      <c r="AH225" s="15">
        <f>IF(S225="","",IF(S225&gt;0,1,0))</f>
        <v/>
      </c>
      <c r="AI225" s="15">
        <f>IF(T225="","",IF(T225&gt;0,1,0))</f>
        <v/>
      </c>
      <c r="AJ225" s="16">
        <f>IF(Z225="","",IF(AJ224="",Z225,MAX(AJ224,Z225)))</f>
        <v/>
      </c>
      <c r="AK225" s="16">
        <f>IF(AA225="","",IF(AK224="",AA225,MAX(AK224,AA225)))</f>
        <v/>
      </c>
      <c r="AL225" s="16">
        <f>IF(AB225="","",IF(AL224="",AB225,MAX(AL224,AB225)))</f>
        <v/>
      </c>
      <c r="AM225" s="16">
        <f>IF(AC225="","",IF(AM224="",AC225,MAX(AM224,AC225)))</f>
        <v/>
      </c>
      <c r="AN225" s="16">
        <f>IF(AD225="","",IF(AN224="",AD225,MAX(AN224,AD225)))</f>
        <v/>
      </c>
      <c r="AO225" s="16">
        <f>IF(Z225="","",AJ225-Z225)</f>
        <v/>
      </c>
      <c r="AP225" s="16">
        <f>IF(AA225="","",AK225-AA225)</f>
        <v/>
      </c>
      <c r="AQ225" s="16">
        <f>IF(AB225="","",AL225-AB225)</f>
        <v/>
      </c>
      <c r="AR225" s="16">
        <f>IF(AC225="","",AM225-AC225)</f>
        <v/>
      </c>
      <c r="AS225" s="16">
        <f>IF(AD225="","",AN225-AD225)</f>
        <v/>
      </c>
    </row>
    <row r="226">
      <c r="A226">
        <f>ROW()-1</f>
        <v/>
      </c>
      <c r="B226" s="8" t="n"/>
      <c r="C226" s="11" t="n"/>
      <c r="D226" s="10">
        <f>IF(B226="","",CHOOSE(WEEKDAY(B226,2),"Lu","Ma","Mi","Jo","Vi","Sa","Du"))</f>
        <v/>
      </c>
      <c r="E226" s="10">
        <f>IF(OR(B226="",C226=""),"",IF(OR(WEEKDAY(B226,2)=1,WEEKDAY(B226,2)=5),"D",IF(AND(C226&gt;=TIME(15,30,0),C226&lt;TIME(16,30,0)),"C",IF(AND(AND(WEEKDAY(B226,2)&gt;=2,WEEKDAY(B226,2)&lt;=4),C226&gt;=TIME(16,35,0),C226&lt;TIME(17,0,0)),"A1",IF(AND(AND(WEEKDAY(B226,2)&gt;=2,WEEKDAY(B226,2)&lt;=4),C226&gt;=TIME(17,0,0),C226&lt;TIME(18,0,0)),"A2",IF(AND(AND(WEEKDAY(B226,2)&gt;=2,WEEKDAY(B226,2)&lt;=4),C226&gt;=TIME(18,0,0),C226&lt;TIME(19,0,0)),"A3",IF(AND(AND(WEEKDAY(B226,2)&gt;=2,WEEKDAY(B226,2)&lt;=4),C226&gt;=TIME(22,0,0),C226&lt;TIME(22,45,0)),"B","Other")))))))</f>
        <v/>
      </c>
      <c r="F226" s="11" t="n"/>
      <c r="G226" s="11" t="n"/>
      <c r="H226" s="11" t="n"/>
      <c r="I226" s="11" t="n"/>
      <c r="J226" s="12" t="n"/>
      <c r="K226" s="12" t="n"/>
      <c r="L226" s="12" t="n"/>
      <c r="M226" s="12" t="n"/>
      <c r="N226" s="11" t="n"/>
      <c r="O226" s="11" t="n"/>
      <c r="P226" s="13">
        <f>IF(N226="","",IF(N226="SL",-1,K226/J226))</f>
        <v/>
      </c>
      <c r="Q226" s="13">
        <f>IF(N226="","",IF(OR(N226="SL",N226="TP0 only"),-1,L226/J226))</f>
        <v/>
      </c>
      <c r="R226" s="13">
        <f>IF(N226="","",IF(N226="TP2",M226/J226,-1))</f>
        <v/>
      </c>
      <c r="S226" s="13">
        <f>IF(N226="","",IF(N226="SL",-1,IF(N226="TP0 only",0.5*K226/J226,0.5*(K226+L226)/J226)))</f>
        <v/>
      </c>
      <c r="T226" s="13">
        <f>IF(N226="","",IF(N226="SL",-1,IF(N226="TP0 only",0.5*K226/J226-0.5,0.5*(K226+L226)/J226)))</f>
        <v/>
      </c>
      <c r="U226" s="14">
        <f>IF(P226="","",P226*Config!$B$6)</f>
        <v/>
      </c>
      <c r="V226" s="14">
        <f>IF(Q226="","",Q226*Config!$B$6)</f>
        <v/>
      </c>
      <c r="W226" s="14">
        <f>IF(R226="","",R226*Config!$B$6)</f>
        <v/>
      </c>
      <c r="X226" s="14">
        <f>IF(S226="","",S226*Config!$B$6)</f>
        <v/>
      </c>
      <c r="Y226" s="14">
        <f>IF(T226="","",T226*Config!$B$6)</f>
        <v/>
      </c>
      <c r="Z226" s="14">
        <f>IF(U226="","",Config!$B$4 + SUM($U$2:U226))</f>
        <v/>
      </c>
      <c r="AA226" s="14">
        <f>IF(V226="","",Config!$B$4 + SUM($V$2:V226))</f>
        <v/>
      </c>
      <c r="AB226" s="14">
        <f>IF(W226="","",Config!$B$4 + SUM($W$2:W226))</f>
        <v/>
      </c>
      <c r="AC226" s="14">
        <f>IF(X226="","",Config!$B$4 + SUM($X$2:X226))</f>
        <v/>
      </c>
      <c r="AD226" s="14">
        <f>IF(Y226="","",Config!$B$4 + SUM($Y$2:Y226))</f>
        <v/>
      </c>
      <c r="AE226" s="15">
        <f>IF(P226="","",IF(P226&gt;0,1,0))</f>
        <v/>
      </c>
      <c r="AF226" s="15">
        <f>IF(Q226="","",IF(Q226&gt;0,1,0))</f>
        <v/>
      </c>
      <c r="AG226" s="15">
        <f>IF(R226="","",IF(R226&gt;0,1,0))</f>
        <v/>
      </c>
      <c r="AH226" s="15">
        <f>IF(S226="","",IF(S226&gt;0,1,0))</f>
        <v/>
      </c>
      <c r="AI226" s="15">
        <f>IF(T226="","",IF(T226&gt;0,1,0))</f>
        <v/>
      </c>
      <c r="AJ226" s="16">
        <f>IF(Z226="","",IF(AJ225="",Z226,MAX(AJ225,Z226)))</f>
        <v/>
      </c>
      <c r="AK226" s="16">
        <f>IF(AA226="","",IF(AK225="",AA226,MAX(AK225,AA226)))</f>
        <v/>
      </c>
      <c r="AL226" s="16">
        <f>IF(AB226="","",IF(AL225="",AB226,MAX(AL225,AB226)))</f>
        <v/>
      </c>
      <c r="AM226" s="16">
        <f>IF(AC226="","",IF(AM225="",AC226,MAX(AM225,AC226)))</f>
        <v/>
      </c>
      <c r="AN226" s="16">
        <f>IF(AD226="","",IF(AN225="",AD226,MAX(AN225,AD226)))</f>
        <v/>
      </c>
      <c r="AO226" s="16">
        <f>IF(Z226="","",AJ226-Z226)</f>
        <v/>
      </c>
      <c r="AP226" s="16">
        <f>IF(AA226="","",AK226-AA226)</f>
        <v/>
      </c>
      <c r="AQ226" s="16">
        <f>IF(AB226="","",AL226-AB226)</f>
        <v/>
      </c>
      <c r="AR226" s="16">
        <f>IF(AC226="","",AM226-AC226)</f>
        <v/>
      </c>
      <c r="AS226" s="16">
        <f>IF(AD226="","",AN226-AD226)</f>
        <v/>
      </c>
    </row>
    <row r="227">
      <c r="A227">
        <f>ROW()-1</f>
        <v/>
      </c>
      <c r="B227" s="8" t="n"/>
      <c r="C227" s="11" t="n"/>
      <c r="D227" s="10">
        <f>IF(B227="","",CHOOSE(WEEKDAY(B227,2),"Lu","Ma","Mi","Jo","Vi","Sa","Du"))</f>
        <v/>
      </c>
      <c r="E227" s="10">
        <f>IF(OR(B227="",C227=""),"",IF(OR(WEEKDAY(B227,2)=1,WEEKDAY(B227,2)=5),"D",IF(AND(C227&gt;=TIME(15,30,0),C227&lt;TIME(16,30,0)),"C",IF(AND(AND(WEEKDAY(B227,2)&gt;=2,WEEKDAY(B227,2)&lt;=4),C227&gt;=TIME(16,35,0),C227&lt;TIME(17,0,0)),"A1",IF(AND(AND(WEEKDAY(B227,2)&gt;=2,WEEKDAY(B227,2)&lt;=4),C227&gt;=TIME(17,0,0),C227&lt;TIME(18,0,0)),"A2",IF(AND(AND(WEEKDAY(B227,2)&gt;=2,WEEKDAY(B227,2)&lt;=4),C227&gt;=TIME(18,0,0),C227&lt;TIME(19,0,0)),"A3",IF(AND(AND(WEEKDAY(B227,2)&gt;=2,WEEKDAY(B227,2)&lt;=4),C227&gt;=TIME(22,0,0),C227&lt;TIME(22,45,0)),"B","Other")))))))</f>
        <v/>
      </c>
      <c r="F227" s="11" t="n"/>
      <c r="G227" s="11" t="n"/>
      <c r="H227" s="11" t="n"/>
      <c r="I227" s="11" t="n"/>
      <c r="J227" s="12" t="n"/>
      <c r="K227" s="12" t="n"/>
      <c r="L227" s="12" t="n"/>
      <c r="M227" s="12" t="n"/>
      <c r="N227" s="11" t="n"/>
      <c r="O227" s="11" t="n"/>
      <c r="P227" s="13">
        <f>IF(N227="","",IF(N227="SL",-1,K227/J227))</f>
        <v/>
      </c>
      <c r="Q227" s="13">
        <f>IF(N227="","",IF(OR(N227="SL",N227="TP0 only"),-1,L227/J227))</f>
        <v/>
      </c>
      <c r="R227" s="13">
        <f>IF(N227="","",IF(N227="TP2",M227/J227,-1))</f>
        <v/>
      </c>
      <c r="S227" s="13">
        <f>IF(N227="","",IF(N227="SL",-1,IF(N227="TP0 only",0.5*K227/J227,0.5*(K227+L227)/J227)))</f>
        <v/>
      </c>
      <c r="T227" s="13">
        <f>IF(N227="","",IF(N227="SL",-1,IF(N227="TP0 only",0.5*K227/J227-0.5,0.5*(K227+L227)/J227)))</f>
        <v/>
      </c>
      <c r="U227" s="14">
        <f>IF(P227="","",P227*Config!$B$6)</f>
        <v/>
      </c>
      <c r="V227" s="14">
        <f>IF(Q227="","",Q227*Config!$B$6)</f>
        <v/>
      </c>
      <c r="W227" s="14">
        <f>IF(R227="","",R227*Config!$B$6)</f>
        <v/>
      </c>
      <c r="X227" s="14">
        <f>IF(S227="","",S227*Config!$B$6)</f>
        <v/>
      </c>
      <c r="Y227" s="14">
        <f>IF(T227="","",T227*Config!$B$6)</f>
        <v/>
      </c>
      <c r="Z227" s="14">
        <f>IF(U227="","",Config!$B$4 + SUM($U$2:U227))</f>
        <v/>
      </c>
      <c r="AA227" s="14">
        <f>IF(V227="","",Config!$B$4 + SUM($V$2:V227))</f>
        <v/>
      </c>
      <c r="AB227" s="14">
        <f>IF(W227="","",Config!$B$4 + SUM($W$2:W227))</f>
        <v/>
      </c>
      <c r="AC227" s="14">
        <f>IF(X227="","",Config!$B$4 + SUM($X$2:X227))</f>
        <v/>
      </c>
      <c r="AD227" s="14">
        <f>IF(Y227="","",Config!$B$4 + SUM($Y$2:Y227))</f>
        <v/>
      </c>
      <c r="AE227" s="15">
        <f>IF(P227="","",IF(P227&gt;0,1,0))</f>
        <v/>
      </c>
      <c r="AF227" s="15">
        <f>IF(Q227="","",IF(Q227&gt;0,1,0))</f>
        <v/>
      </c>
      <c r="AG227" s="15">
        <f>IF(R227="","",IF(R227&gt;0,1,0))</f>
        <v/>
      </c>
      <c r="AH227" s="15">
        <f>IF(S227="","",IF(S227&gt;0,1,0))</f>
        <v/>
      </c>
      <c r="AI227" s="15">
        <f>IF(T227="","",IF(T227&gt;0,1,0))</f>
        <v/>
      </c>
      <c r="AJ227" s="16">
        <f>IF(Z227="","",IF(AJ226="",Z227,MAX(AJ226,Z227)))</f>
        <v/>
      </c>
      <c r="AK227" s="16">
        <f>IF(AA227="","",IF(AK226="",AA227,MAX(AK226,AA227)))</f>
        <v/>
      </c>
      <c r="AL227" s="16">
        <f>IF(AB227="","",IF(AL226="",AB227,MAX(AL226,AB227)))</f>
        <v/>
      </c>
      <c r="AM227" s="16">
        <f>IF(AC227="","",IF(AM226="",AC227,MAX(AM226,AC227)))</f>
        <v/>
      </c>
      <c r="AN227" s="16">
        <f>IF(AD227="","",IF(AN226="",AD227,MAX(AN226,AD227)))</f>
        <v/>
      </c>
      <c r="AO227" s="16">
        <f>IF(Z227="","",AJ227-Z227)</f>
        <v/>
      </c>
      <c r="AP227" s="16">
        <f>IF(AA227="","",AK227-AA227)</f>
        <v/>
      </c>
      <c r="AQ227" s="16">
        <f>IF(AB227="","",AL227-AB227)</f>
        <v/>
      </c>
      <c r="AR227" s="16">
        <f>IF(AC227="","",AM227-AC227)</f>
        <v/>
      </c>
      <c r="AS227" s="16">
        <f>IF(AD227="","",AN227-AD227)</f>
        <v/>
      </c>
    </row>
    <row r="228">
      <c r="A228">
        <f>ROW()-1</f>
        <v/>
      </c>
      <c r="B228" s="8" t="n"/>
      <c r="C228" s="11" t="n"/>
      <c r="D228" s="10">
        <f>IF(B228="","",CHOOSE(WEEKDAY(B228,2),"Lu","Ma","Mi","Jo","Vi","Sa","Du"))</f>
        <v/>
      </c>
      <c r="E228" s="10">
        <f>IF(OR(B228="",C228=""),"",IF(OR(WEEKDAY(B228,2)=1,WEEKDAY(B228,2)=5),"D",IF(AND(C228&gt;=TIME(15,30,0),C228&lt;TIME(16,30,0)),"C",IF(AND(AND(WEEKDAY(B228,2)&gt;=2,WEEKDAY(B228,2)&lt;=4),C228&gt;=TIME(16,35,0),C228&lt;TIME(17,0,0)),"A1",IF(AND(AND(WEEKDAY(B228,2)&gt;=2,WEEKDAY(B228,2)&lt;=4),C228&gt;=TIME(17,0,0),C228&lt;TIME(18,0,0)),"A2",IF(AND(AND(WEEKDAY(B228,2)&gt;=2,WEEKDAY(B228,2)&lt;=4),C228&gt;=TIME(18,0,0),C228&lt;TIME(19,0,0)),"A3",IF(AND(AND(WEEKDAY(B228,2)&gt;=2,WEEKDAY(B228,2)&lt;=4),C228&gt;=TIME(22,0,0),C228&lt;TIME(22,45,0)),"B","Other")))))))</f>
        <v/>
      </c>
      <c r="F228" s="11" t="n"/>
      <c r="G228" s="11" t="n"/>
      <c r="H228" s="11" t="n"/>
      <c r="I228" s="11" t="n"/>
      <c r="J228" s="12" t="n"/>
      <c r="K228" s="12" t="n"/>
      <c r="L228" s="12" t="n"/>
      <c r="M228" s="12" t="n"/>
      <c r="N228" s="11" t="n"/>
      <c r="O228" s="11" t="n"/>
      <c r="P228" s="13">
        <f>IF(N228="","",IF(N228="SL",-1,K228/J228))</f>
        <v/>
      </c>
      <c r="Q228" s="13">
        <f>IF(N228="","",IF(OR(N228="SL",N228="TP0 only"),-1,L228/J228))</f>
        <v/>
      </c>
      <c r="R228" s="13">
        <f>IF(N228="","",IF(N228="TP2",M228/J228,-1))</f>
        <v/>
      </c>
      <c r="S228" s="13">
        <f>IF(N228="","",IF(N228="SL",-1,IF(N228="TP0 only",0.5*K228/J228,0.5*(K228+L228)/J228)))</f>
        <v/>
      </c>
      <c r="T228" s="13">
        <f>IF(N228="","",IF(N228="SL",-1,IF(N228="TP0 only",0.5*K228/J228-0.5,0.5*(K228+L228)/J228)))</f>
        <v/>
      </c>
      <c r="U228" s="14">
        <f>IF(P228="","",P228*Config!$B$6)</f>
        <v/>
      </c>
      <c r="V228" s="14">
        <f>IF(Q228="","",Q228*Config!$B$6)</f>
        <v/>
      </c>
      <c r="W228" s="14">
        <f>IF(R228="","",R228*Config!$B$6)</f>
        <v/>
      </c>
      <c r="X228" s="14">
        <f>IF(S228="","",S228*Config!$B$6)</f>
        <v/>
      </c>
      <c r="Y228" s="14">
        <f>IF(T228="","",T228*Config!$B$6)</f>
        <v/>
      </c>
      <c r="Z228" s="14">
        <f>IF(U228="","",Config!$B$4 + SUM($U$2:U228))</f>
        <v/>
      </c>
      <c r="AA228" s="14">
        <f>IF(V228="","",Config!$B$4 + SUM($V$2:V228))</f>
        <v/>
      </c>
      <c r="AB228" s="14">
        <f>IF(W228="","",Config!$B$4 + SUM($W$2:W228))</f>
        <v/>
      </c>
      <c r="AC228" s="14">
        <f>IF(X228="","",Config!$B$4 + SUM($X$2:X228))</f>
        <v/>
      </c>
      <c r="AD228" s="14">
        <f>IF(Y228="","",Config!$B$4 + SUM($Y$2:Y228))</f>
        <v/>
      </c>
      <c r="AE228" s="15">
        <f>IF(P228="","",IF(P228&gt;0,1,0))</f>
        <v/>
      </c>
      <c r="AF228" s="15">
        <f>IF(Q228="","",IF(Q228&gt;0,1,0))</f>
        <v/>
      </c>
      <c r="AG228" s="15">
        <f>IF(R228="","",IF(R228&gt;0,1,0))</f>
        <v/>
      </c>
      <c r="AH228" s="15">
        <f>IF(S228="","",IF(S228&gt;0,1,0))</f>
        <v/>
      </c>
      <c r="AI228" s="15">
        <f>IF(T228="","",IF(T228&gt;0,1,0))</f>
        <v/>
      </c>
      <c r="AJ228" s="16">
        <f>IF(Z228="","",IF(AJ227="",Z228,MAX(AJ227,Z228)))</f>
        <v/>
      </c>
      <c r="AK228" s="16">
        <f>IF(AA228="","",IF(AK227="",AA228,MAX(AK227,AA228)))</f>
        <v/>
      </c>
      <c r="AL228" s="16">
        <f>IF(AB228="","",IF(AL227="",AB228,MAX(AL227,AB228)))</f>
        <v/>
      </c>
      <c r="AM228" s="16">
        <f>IF(AC228="","",IF(AM227="",AC228,MAX(AM227,AC228)))</f>
        <v/>
      </c>
      <c r="AN228" s="16">
        <f>IF(AD228="","",IF(AN227="",AD228,MAX(AN227,AD228)))</f>
        <v/>
      </c>
      <c r="AO228" s="16">
        <f>IF(Z228="","",AJ228-Z228)</f>
        <v/>
      </c>
      <c r="AP228" s="16">
        <f>IF(AA228="","",AK228-AA228)</f>
        <v/>
      </c>
      <c r="AQ228" s="16">
        <f>IF(AB228="","",AL228-AB228)</f>
        <v/>
      </c>
      <c r="AR228" s="16">
        <f>IF(AC228="","",AM228-AC228)</f>
        <v/>
      </c>
      <c r="AS228" s="16">
        <f>IF(AD228="","",AN228-AD228)</f>
        <v/>
      </c>
    </row>
    <row r="229">
      <c r="A229">
        <f>ROW()-1</f>
        <v/>
      </c>
      <c r="B229" s="8" t="n"/>
      <c r="C229" s="11" t="n"/>
      <c r="D229" s="10">
        <f>IF(B229="","",CHOOSE(WEEKDAY(B229,2),"Lu","Ma","Mi","Jo","Vi","Sa","Du"))</f>
        <v/>
      </c>
      <c r="E229" s="10">
        <f>IF(OR(B229="",C229=""),"",IF(OR(WEEKDAY(B229,2)=1,WEEKDAY(B229,2)=5),"D",IF(AND(C229&gt;=TIME(15,30,0),C229&lt;TIME(16,30,0)),"C",IF(AND(AND(WEEKDAY(B229,2)&gt;=2,WEEKDAY(B229,2)&lt;=4),C229&gt;=TIME(16,35,0),C229&lt;TIME(17,0,0)),"A1",IF(AND(AND(WEEKDAY(B229,2)&gt;=2,WEEKDAY(B229,2)&lt;=4),C229&gt;=TIME(17,0,0),C229&lt;TIME(18,0,0)),"A2",IF(AND(AND(WEEKDAY(B229,2)&gt;=2,WEEKDAY(B229,2)&lt;=4),C229&gt;=TIME(18,0,0),C229&lt;TIME(19,0,0)),"A3",IF(AND(AND(WEEKDAY(B229,2)&gt;=2,WEEKDAY(B229,2)&lt;=4),C229&gt;=TIME(22,0,0),C229&lt;TIME(22,45,0)),"B","Other")))))))</f>
        <v/>
      </c>
      <c r="F229" s="11" t="n"/>
      <c r="G229" s="11" t="n"/>
      <c r="H229" s="11" t="n"/>
      <c r="I229" s="11" t="n"/>
      <c r="J229" s="12" t="n"/>
      <c r="K229" s="12" t="n"/>
      <c r="L229" s="12" t="n"/>
      <c r="M229" s="12" t="n"/>
      <c r="N229" s="11" t="n"/>
      <c r="O229" s="11" t="n"/>
      <c r="P229" s="13">
        <f>IF(N229="","",IF(N229="SL",-1,K229/J229))</f>
        <v/>
      </c>
      <c r="Q229" s="13">
        <f>IF(N229="","",IF(OR(N229="SL",N229="TP0 only"),-1,L229/J229))</f>
        <v/>
      </c>
      <c r="R229" s="13">
        <f>IF(N229="","",IF(N229="TP2",M229/J229,-1))</f>
        <v/>
      </c>
      <c r="S229" s="13">
        <f>IF(N229="","",IF(N229="SL",-1,IF(N229="TP0 only",0.5*K229/J229,0.5*(K229+L229)/J229)))</f>
        <v/>
      </c>
      <c r="T229" s="13">
        <f>IF(N229="","",IF(N229="SL",-1,IF(N229="TP0 only",0.5*K229/J229-0.5,0.5*(K229+L229)/J229)))</f>
        <v/>
      </c>
      <c r="U229" s="14">
        <f>IF(P229="","",P229*Config!$B$6)</f>
        <v/>
      </c>
      <c r="V229" s="14">
        <f>IF(Q229="","",Q229*Config!$B$6)</f>
        <v/>
      </c>
      <c r="W229" s="14">
        <f>IF(R229="","",R229*Config!$B$6)</f>
        <v/>
      </c>
      <c r="X229" s="14">
        <f>IF(S229="","",S229*Config!$B$6)</f>
        <v/>
      </c>
      <c r="Y229" s="14">
        <f>IF(T229="","",T229*Config!$B$6)</f>
        <v/>
      </c>
      <c r="Z229" s="14">
        <f>IF(U229="","",Config!$B$4 + SUM($U$2:U229))</f>
        <v/>
      </c>
      <c r="AA229" s="14">
        <f>IF(V229="","",Config!$B$4 + SUM($V$2:V229))</f>
        <v/>
      </c>
      <c r="AB229" s="14">
        <f>IF(W229="","",Config!$B$4 + SUM($W$2:W229))</f>
        <v/>
      </c>
      <c r="AC229" s="14">
        <f>IF(X229="","",Config!$B$4 + SUM($X$2:X229))</f>
        <v/>
      </c>
      <c r="AD229" s="14">
        <f>IF(Y229="","",Config!$B$4 + SUM($Y$2:Y229))</f>
        <v/>
      </c>
      <c r="AE229" s="15">
        <f>IF(P229="","",IF(P229&gt;0,1,0))</f>
        <v/>
      </c>
      <c r="AF229" s="15">
        <f>IF(Q229="","",IF(Q229&gt;0,1,0))</f>
        <v/>
      </c>
      <c r="AG229" s="15">
        <f>IF(R229="","",IF(R229&gt;0,1,0))</f>
        <v/>
      </c>
      <c r="AH229" s="15">
        <f>IF(S229="","",IF(S229&gt;0,1,0))</f>
        <v/>
      </c>
      <c r="AI229" s="15">
        <f>IF(T229="","",IF(T229&gt;0,1,0))</f>
        <v/>
      </c>
      <c r="AJ229" s="16">
        <f>IF(Z229="","",IF(AJ228="",Z229,MAX(AJ228,Z229)))</f>
        <v/>
      </c>
      <c r="AK229" s="16">
        <f>IF(AA229="","",IF(AK228="",AA229,MAX(AK228,AA229)))</f>
        <v/>
      </c>
      <c r="AL229" s="16">
        <f>IF(AB229="","",IF(AL228="",AB229,MAX(AL228,AB229)))</f>
        <v/>
      </c>
      <c r="AM229" s="16">
        <f>IF(AC229="","",IF(AM228="",AC229,MAX(AM228,AC229)))</f>
        <v/>
      </c>
      <c r="AN229" s="16">
        <f>IF(AD229="","",IF(AN228="",AD229,MAX(AN228,AD229)))</f>
        <v/>
      </c>
      <c r="AO229" s="16">
        <f>IF(Z229="","",AJ229-Z229)</f>
        <v/>
      </c>
      <c r="AP229" s="16">
        <f>IF(AA229="","",AK229-AA229)</f>
        <v/>
      </c>
      <c r="AQ229" s="16">
        <f>IF(AB229="","",AL229-AB229)</f>
        <v/>
      </c>
      <c r="AR229" s="16">
        <f>IF(AC229="","",AM229-AC229)</f>
        <v/>
      </c>
      <c r="AS229" s="16">
        <f>IF(AD229="","",AN229-AD229)</f>
        <v/>
      </c>
    </row>
    <row r="230">
      <c r="A230">
        <f>ROW()-1</f>
        <v/>
      </c>
      <c r="B230" s="8" t="n"/>
      <c r="C230" s="11" t="n"/>
      <c r="D230" s="10">
        <f>IF(B230="","",CHOOSE(WEEKDAY(B230,2),"Lu","Ma","Mi","Jo","Vi","Sa","Du"))</f>
        <v/>
      </c>
      <c r="E230" s="10">
        <f>IF(OR(B230="",C230=""),"",IF(OR(WEEKDAY(B230,2)=1,WEEKDAY(B230,2)=5),"D",IF(AND(C230&gt;=TIME(15,30,0),C230&lt;TIME(16,30,0)),"C",IF(AND(AND(WEEKDAY(B230,2)&gt;=2,WEEKDAY(B230,2)&lt;=4),C230&gt;=TIME(16,35,0),C230&lt;TIME(17,0,0)),"A1",IF(AND(AND(WEEKDAY(B230,2)&gt;=2,WEEKDAY(B230,2)&lt;=4),C230&gt;=TIME(17,0,0),C230&lt;TIME(18,0,0)),"A2",IF(AND(AND(WEEKDAY(B230,2)&gt;=2,WEEKDAY(B230,2)&lt;=4),C230&gt;=TIME(18,0,0),C230&lt;TIME(19,0,0)),"A3",IF(AND(AND(WEEKDAY(B230,2)&gt;=2,WEEKDAY(B230,2)&lt;=4),C230&gt;=TIME(22,0,0),C230&lt;TIME(22,45,0)),"B","Other")))))))</f>
        <v/>
      </c>
      <c r="F230" s="11" t="n"/>
      <c r="G230" s="11" t="n"/>
      <c r="H230" s="11" t="n"/>
      <c r="I230" s="11" t="n"/>
      <c r="J230" s="12" t="n"/>
      <c r="K230" s="12" t="n"/>
      <c r="L230" s="12" t="n"/>
      <c r="M230" s="12" t="n"/>
      <c r="N230" s="11" t="n"/>
      <c r="O230" s="11" t="n"/>
      <c r="P230" s="13">
        <f>IF(N230="","",IF(N230="SL",-1,K230/J230))</f>
        <v/>
      </c>
      <c r="Q230" s="13">
        <f>IF(N230="","",IF(OR(N230="SL",N230="TP0 only"),-1,L230/J230))</f>
        <v/>
      </c>
      <c r="R230" s="13">
        <f>IF(N230="","",IF(N230="TP2",M230/J230,-1))</f>
        <v/>
      </c>
      <c r="S230" s="13">
        <f>IF(N230="","",IF(N230="SL",-1,IF(N230="TP0 only",0.5*K230/J230,0.5*(K230+L230)/J230)))</f>
        <v/>
      </c>
      <c r="T230" s="13">
        <f>IF(N230="","",IF(N230="SL",-1,IF(N230="TP0 only",0.5*K230/J230-0.5,0.5*(K230+L230)/J230)))</f>
        <v/>
      </c>
      <c r="U230" s="14">
        <f>IF(P230="","",P230*Config!$B$6)</f>
        <v/>
      </c>
      <c r="V230" s="14">
        <f>IF(Q230="","",Q230*Config!$B$6)</f>
        <v/>
      </c>
      <c r="W230" s="14">
        <f>IF(R230="","",R230*Config!$B$6)</f>
        <v/>
      </c>
      <c r="X230" s="14">
        <f>IF(S230="","",S230*Config!$B$6)</f>
        <v/>
      </c>
      <c r="Y230" s="14">
        <f>IF(T230="","",T230*Config!$B$6)</f>
        <v/>
      </c>
      <c r="Z230" s="14">
        <f>IF(U230="","",Config!$B$4 + SUM($U$2:U230))</f>
        <v/>
      </c>
      <c r="AA230" s="14">
        <f>IF(V230="","",Config!$B$4 + SUM($V$2:V230))</f>
        <v/>
      </c>
      <c r="AB230" s="14">
        <f>IF(W230="","",Config!$B$4 + SUM($W$2:W230))</f>
        <v/>
      </c>
      <c r="AC230" s="14">
        <f>IF(X230="","",Config!$B$4 + SUM($X$2:X230))</f>
        <v/>
      </c>
      <c r="AD230" s="14">
        <f>IF(Y230="","",Config!$B$4 + SUM($Y$2:Y230))</f>
        <v/>
      </c>
      <c r="AE230" s="15">
        <f>IF(P230="","",IF(P230&gt;0,1,0))</f>
        <v/>
      </c>
      <c r="AF230" s="15">
        <f>IF(Q230="","",IF(Q230&gt;0,1,0))</f>
        <v/>
      </c>
      <c r="AG230" s="15">
        <f>IF(R230="","",IF(R230&gt;0,1,0))</f>
        <v/>
      </c>
      <c r="AH230" s="15">
        <f>IF(S230="","",IF(S230&gt;0,1,0))</f>
        <v/>
      </c>
      <c r="AI230" s="15">
        <f>IF(T230="","",IF(T230&gt;0,1,0))</f>
        <v/>
      </c>
      <c r="AJ230" s="16">
        <f>IF(Z230="","",IF(AJ229="",Z230,MAX(AJ229,Z230)))</f>
        <v/>
      </c>
      <c r="AK230" s="16">
        <f>IF(AA230="","",IF(AK229="",AA230,MAX(AK229,AA230)))</f>
        <v/>
      </c>
      <c r="AL230" s="16">
        <f>IF(AB230="","",IF(AL229="",AB230,MAX(AL229,AB230)))</f>
        <v/>
      </c>
      <c r="AM230" s="16">
        <f>IF(AC230="","",IF(AM229="",AC230,MAX(AM229,AC230)))</f>
        <v/>
      </c>
      <c r="AN230" s="16">
        <f>IF(AD230="","",IF(AN229="",AD230,MAX(AN229,AD230)))</f>
        <v/>
      </c>
      <c r="AO230" s="16">
        <f>IF(Z230="","",AJ230-Z230)</f>
        <v/>
      </c>
      <c r="AP230" s="16">
        <f>IF(AA230="","",AK230-AA230)</f>
        <v/>
      </c>
      <c r="AQ230" s="16">
        <f>IF(AB230="","",AL230-AB230)</f>
        <v/>
      </c>
      <c r="AR230" s="16">
        <f>IF(AC230="","",AM230-AC230)</f>
        <v/>
      </c>
      <c r="AS230" s="16">
        <f>IF(AD230="","",AN230-AD230)</f>
        <v/>
      </c>
    </row>
    <row r="231">
      <c r="A231">
        <f>ROW()-1</f>
        <v/>
      </c>
      <c r="B231" s="8" t="n"/>
      <c r="C231" s="11" t="n"/>
      <c r="D231" s="10">
        <f>IF(B231="","",CHOOSE(WEEKDAY(B231,2),"Lu","Ma","Mi","Jo","Vi","Sa","Du"))</f>
        <v/>
      </c>
      <c r="E231" s="10">
        <f>IF(OR(B231="",C231=""),"",IF(OR(WEEKDAY(B231,2)=1,WEEKDAY(B231,2)=5),"D",IF(AND(C231&gt;=TIME(15,30,0),C231&lt;TIME(16,30,0)),"C",IF(AND(AND(WEEKDAY(B231,2)&gt;=2,WEEKDAY(B231,2)&lt;=4),C231&gt;=TIME(16,35,0),C231&lt;TIME(17,0,0)),"A1",IF(AND(AND(WEEKDAY(B231,2)&gt;=2,WEEKDAY(B231,2)&lt;=4),C231&gt;=TIME(17,0,0),C231&lt;TIME(18,0,0)),"A2",IF(AND(AND(WEEKDAY(B231,2)&gt;=2,WEEKDAY(B231,2)&lt;=4),C231&gt;=TIME(18,0,0),C231&lt;TIME(19,0,0)),"A3",IF(AND(AND(WEEKDAY(B231,2)&gt;=2,WEEKDAY(B231,2)&lt;=4),C231&gt;=TIME(22,0,0),C231&lt;TIME(22,45,0)),"B","Other")))))))</f>
        <v/>
      </c>
      <c r="F231" s="11" t="n"/>
      <c r="G231" s="11" t="n"/>
      <c r="H231" s="11" t="n"/>
      <c r="I231" s="11" t="n"/>
      <c r="J231" s="12" t="n"/>
      <c r="K231" s="12" t="n"/>
      <c r="L231" s="12" t="n"/>
      <c r="M231" s="12" t="n"/>
      <c r="N231" s="11" t="n"/>
      <c r="O231" s="11" t="n"/>
      <c r="P231" s="13">
        <f>IF(N231="","",IF(N231="SL",-1,K231/J231))</f>
        <v/>
      </c>
      <c r="Q231" s="13">
        <f>IF(N231="","",IF(OR(N231="SL",N231="TP0 only"),-1,L231/J231))</f>
        <v/>
      </c>
      <c r="R231" s="13">
        <f>IF(N231="","",IF(N231="TP2",M231/J231,-1))</f>
        <v/>
      </c>
      <c r="S231" s="13">
        <f>IF(N231="","",IF(N231="SL",-1,IF(N231="TP0 only",0.5*K231/J231,0.5*(K231+L231)/J231)))</f>
        <v/>
      </c>
      <c r="T231" s="13">
        <f>IF(N231="","",IF(N231="SL",-1,IF(N231="TP0 only",0.5*K231/J231-0.5,0.5*(K231+L231)/J231)))</f>
        <v/>
      </c>
      <c r="U231" s="14">
        <f>IF(P231="","",P231*Config!$B$6)</f>
        <v/>
      </c>
      <c r="V231" s="14">
        <f>IF(Q231="","",Q231*Config!$B$6)</f>
        <v/>
      </c>
      <c r="W231" s="14">
        <f>IF(R231="","",R231*Config!$B$6)</f>
        <v/>
      </c>
      <c r="X231" s="14">
        <f>IF(S231="","",S231*Config!$B$6)</f>
        <v/>
      </c>
      <c r="Y231" s="14">
        <f>IF(T231="","",T231*Config!$B$6)</f>
        <v/>
      </c>
      <c r="Z231" s="14">
        <f>IF(U231="","",Config!$B$4 + SUM($U$2:U231))</f>
        <v/>
      </c>
      <c r="AA231" s="14">
        <f>IF(V231="","",Config!$B$4 + SUM($V$2:V231))</f>
        <v/>
      </c>
      <c r="AB231" s="14">
        <f>IF(W231="","",Config!$B$4 + SUM($W$2:W231))</f>
        <v/>
      </c>
      <c r="AC231" s="14">
        <f>IF(X231="","",Config!$B$4 + SUM($X$2:X231))</f>
        <v/>
      </c>
      <c r="AD231" s="14">
        <f>IF(Y231="","",Config!$B$4 + SUM($Y$2:Y231))</f>
        <v/>
      </c>
      <c r="AE231" s="15">
        <f>IF(P231="","",IF(P231&gt;0,1,0))</f>
        <v/>
      </c>
      <c r="AF231" s="15">
        <f>IF(Q231="","",IF(Q231&gt;0,1,0))</f>
        <v/>
      </c>
      <c r="AG231" s="15">
        <f>IF(R231="","",IF(R231&gt;0,1,0))</f>
        <v/>
      </c>
      <c r="AH231" s="15">
        <f>IF(S231="","",IF(S231&gt;0,1,0))</f>
        <v/>
      </c>
      <c r="AI231" s="15">
        <f>IF(T231="","",IF(T231&gt;0,1,0))</f>
        <v/>
      </c>
      <c r="AJ231" s="16">
        <f>IF(Z231="","",IF(AJ230="",Z231,MAX(AJ230,Z231)))</f>
        <v/>
      </c>
      <c r="AK231" s="16">
        <f>IF(AA231="","",IF(AK230="",AA231,MAX(AK230,AA231)))</f>
        <v/>
      </c>
      <c r="AL231" s="16">
        <f>IF(AB231="","",IF(AL230="",AB231,MAX(AL230,AB231)))</f>
        <v/>
      </c>
      <c r="AM231" s="16">
        <f>IF(AC231="","",IF(AM230="",AC231,MAX(AM230,AC231)))</f>
        <v/>
      </c>
      <c r="AN231" s="16">
        <f>IF(AD231="","",IF(AN230="",AD231,MAX(AN230,AD231)))</f>
        <v/>
      </c>
      <c r="AO231" s="16">
        <f>IF(Z231="","",AJ231-Z231)</f>
        <v/>
      </c>
      <c r="AP231" s="16">
        <f>IF(AA231="","",AK231-AA231)</f>
        <v/>
      </c>
      <c r="AQ231" s="16">
        <f>IF(AB231="","",AL231-AB231)</f>
        <v/>
      </c>
      <c r="AR231" s="16">
        <f>IF(AC231="","",AM231-AC231)</f>
        <v/>
      </c>
      <c r="AS231" s="16">
        <f>IF(AD231="","",AN231-AD231)</f>
        <v/>
      </c>
    </row>
    <row r="232">
      <c r="A232">
        <f>ROW()-1</f>
        <v/>
      </c>
      <c r="B232" s="8" t="n"/>
      <c r="C232" s="11" t="n"/>
      <c r="D232" s="10">
        <f>IF(B232="","",CHOOSE(WEEKDAY(B232,2),"Lu","Ma","Mi","Jo","Vi","Sa","Du"))</f>
        <v/>
      </c>
      <c r="E232" s="10">
        <f>IF(OR(B232="",C232=""),"",IF(OR(WEEKDAY(B232,2)=1,WEEKDAY(B232,2)=5),"D",IF(AND(C232&gt;=TIME(15,30,0),C232&lt;TIME(16,30,0)),"C",IF(AND(AND(WEEKDAY(B232,2)&gt;=2,WEEKDAY(B232,2)&lt;=4),C232&gt;=TIME(16,35,0),C232&lt;TIME(17,0,0)),"A1",IF(AND(AND(WEEKDAY(B232,2)&gt;=2,WEEKDAY(B232,2)&lt;=4),C232&gt;=TIME(17,0,0),C232&lt;TIME(18,0,0)),"A2",IF(AND(AND(WEEKDAY(B232,2)&gt;=2,WEEKDAY(B232,2)&lt;=4),C232&gt;=TIME(18,0,0),C232&lt;TIME(19,0,0)),"A3",IF(AND(AND(WEEKDAY(B232,2)&gt;=2,WEEKDAY(B232,2)&lt;=4),C232&gt;=TIME(22,0,0),C232&lt;TIME(22,45,0)),"B","Other")))))))</f>
        <v/>
      </c>
      <c r="F232" s="11" t="n"/>
      <c r="G232" s="11" t="n"/>
      <c r="H232" s="11" t="n"/>
      <c r="I232" s="11" t="n"/>
      <c r="J232" s="12" t="n"/>
      <c r="K232" s="12" t="n"/>
      <c r="L232" s="12" t="n"/>
      <c r="M232" s="12" t="n"/>
      <c r="N232" s="11" t="n"/>
      <c r="O232" s="11" t="n"/>
      <c r="P232" s="13">
        <f>IF(N232="","",IF(N232="SL",-1,K232/J232))</f>
        <v/>
      </c>
      <c r="Q232" s="13">
        <f>IF(N232="","",IF(OR(N232="SL",N232="TP0 only"),-1,L232/J232))</f>
        <v/>
      </c>
      <c r="R232" s="13">
        <f>IF(N232="","",IF(N232="TP2",M232/J232,-1))</f>
        <v/>
      </c>
      <c r="S232" s="13">
        <f>IF(N232="","",IF(N232="SL",-1,IF(N232="TP0 only",0.5*K232/J232,0.5*(K232+L232)/J232)))</f>
        <v/>
      </c>
      <c r="T232" s="13">
        <f>IF(N232="","",IF(N232="SL",-1,IF(N232="TP0 only",0.5*K232/J232-0.5,0.5*(K232+L232)/J232)))</f>
        <v/>
      </c>
      <c r="U232" s="14">
        <f>IF(P232="","",P232*Config!$B$6)</f>
        <v/>
      </c>
      <c r="V232" s="14">
        <f>IF(Q232="","",Q232*Config!$B$6)</f>
        <v/>
      </c>
      <c r="W232" s="14">
        <f>IF(R232="","",R232*Config!$B$6)</f>
        <v/>
      </c>
      <c r="X232" s="14">
        <f>IF(S232="","",S232*Config!$B$6)</f>
        <v/>
      </c>
      <c r="Y232" s="14">
        <f>IF(T232="","",T232*Config!$B$6)</f>
        <v/>
      </c>
      <c r="Z232" s="14">
        <f>IF(U232="","",Config!$B$4 + SUM($U$2:U232))</f>
        <v/>
      </c>
      <c r="AA232" s="14">
        <f>IF(V232="","",Config!$B$4 + SUM($V$2:V232))</f>
        <v/>
      </c>
      <c r="AB232" s="14">
        <f>IF(W232="","",Config!$B$4 + SUM($W$2:W232))</f>
        <v/>
      </c>
      <c r="AC232" s="14">
        <f>IF(X232="","",Config!$B$4 + SUM($X$2:X232))</f>
        <v/>
      </c>
      <c r="AD232" s="14">
        <f>IF(Y232="","",Config!$B$4 + SUM($Y$2:Y232))</f>
        <v/>
      </c>
      <c r="AE232" s="15">
        <f>IF(P232="","",IF(P232&gt;0,1,0))</f>
        <v/>
      </c>
      <c r="AF232" s="15">
        <f>IF(Q232="","",IF(Q232&gt;0,1,0))</f>
        <v/>
      </c>
      <c r="AG232" s="15">
        <f>IF(R232="","",IF(R232&gt;0,1,0))</f>
        <v/>
      </c>
      <c r="AH232" s="15">
        <f>IF(S232="","",IF(S232&gt;0,1,0))</f>
        <v/>
      </c>
      <c r="AI232" s="15">
        <f>IF(T232="","",IF(T232&gt;0,1,0))</f>
        <v/>
      </c>
      <c r="AJ232" s="16">
        <f>IF(Z232="","",IF(AJ231="",Z232,MAX(AJ231,Z232)))</f>
        <v/>
      </c>
      <c r="AK232" s="16">
        <f>IF(AA232="","",IF(AK231="",AA232,MAX(AK231,AA232)))</f>
        <v/>
      </c>
      <c r="AL232" s="16">
        <f>IF(AB232="","",IF(AL231="",AB232,MAX(AL231,AB232)))</f>
        <v/>
      </c>
      <c r="AM232" s="16">
        <f>IF(AC232="","",IF(AM231="",AC232,MAX(AM231,AC232)))</f>
        <v/>
      </c>
      <c r="AN232" s="16">
        <f>IF(AD232="","",IF(AN231="",AD232,MAX(AN231,AD232)))</f>
        <v/>
      </c>
      <c r="AO232" s="16">
        <f>IF(Z232="","",AJ232-Z232)</f>
        <v/>
      </c>
      <c r="AP232" s="16">
        <f>IF(AA232="","",AK232-AA232)</f>
        <v/>
      </c>
      <c r="AQ232" s="16">
        <f>IF(AB232="","",AL232-AB232)</f>
        <v/>
      </c>
      <c r="AR232" s="16">
        <f>IF(AC232="","",AM232-AC232)</f>
        <v/>
      </c>
      <c r="AS232" s="16">
        <f>IF(AD232="","",AN232-AD232)</f>
        <v/>
      </c>
    </row>
    <row r="233">
      <c r="A233">
        <f>ROW()-1</f>
        <v/>
      </c>
      <c r="B233" s="8" t="n"/>
      <c r="C233" s="11" t="n"/>
      <c r="D233" s="10">
        <f>IF(B233="","",CHOOSE(WEEKDAY(B233,2),"Lu","Ma","Mi","Jo","Vi","Sa","Du"))</f>
        <v/>
      </c>
      <c r="E233" s="10">
        <f>IF(OR(B233="",C233=""),"",IF(OR(WEEKDAY(B233,2)=1,WEEKDAY(B233,2)=5),"D",IF(AND(C233&gt;=TIME(15,30,0),C233&lt;TIME(16,30,0)),"C",IF(AND(AND(WEEKDAY(B233,2)&gt;=2,WEEKDAY(B233,2)&lt;=4),C233&gt;=TIME(16,35,0),C233&lt;TIME(17,0,0)),"A1",IF(AND(AND(WEEKDAY(B233,2)&gt;=2,WEEKDAY(B233,2)&lt;=4),C233&gt;=TIME(17,0,0),C233&lt;TIME(18,0,0)),"A2",IF(AND(AND(WEEKDAY(B233,2)&gt;=2,WEEKDAY(B233,2)&lt;=4),C233&gt;=TIME(18,0,0),C233&lt;TIME(19,0,0)),"A3",IF(AND(AND(WEEKDAY(B233,2)&gt;=2,WEEKDAY(B233,2)&lt;=4),C233&gt;=TIME(22,0,0),C233&lt;TIME(22,45,0)),"B","Other")))))))</f>
        <v/>
      </c>
      <c r="F233" s="11" t="n"/>
      <c r="G233" s="11" t="n"/>
      <c r="H233" s="11" t="n"/>
      <c r="I233" s="11" t="n"/>
      <c r="J233" s="12" t="n"/>
      <c r="K233" s="12" t="n"/>
      <c r="L233" s="12" t="n"/>
      <c r="M233" s="12" t="n"/>
      <c r="N233" s="11" t="n"/>
      <c r="O233" s="11" t="n"/>
      <c r="P233" s="13">
        <f>IF(N233="","",IF(N233="SL",-1,K233/J233))</f>
        <v/>
      </c>
      <c r="Q233" s="13">
        <f>IF(N233="","",IF(OR(N233="SL",N233="TP0 only"),-1,L233/J233))</f>
        <v/>
      </c>
      <c r="R233" s="13">
        <f>IF(N233="","",IF(N233="TP2",M233/J233,-1))</f>
        <v/>
      </c>
      <c r="S233" s="13">
        <f>IF(N233="","",IF(N233="SL",-1,IF(N233="TP0 only",0.5*K233/J233,0.5*(K233+L233)/J233)))</f>
        <v/>
      </c>
      <c r="T233" s="13">
        <f>IF(N233="","",IF(N233="SL",-1,IF(N233="TP0 only",0.5*K233/J233-0.5,0.5*(K233+L233)/J233)))</f>
        <v/>
      </c>
      <c r="U233" s="14">
        <f>IF(P233="","",P233*Config!$B$6)</f>
        <v/>
      </c>
      <c r="V233" s="14">
        <f>IF(Q233="","",Q233*Config!$B$6)</f>
        <v/>
      </c>
      <c r="W233" s="14">
        <f>IF(R233="","",R233*Config!$B$6)</f>
        <v/>
      </c>
      <c r="X233" s="14">
        <f>IF(S233="","",S233*Config!$B$6)</f>
        <v/>
      </c>
      <c r="Y233" s="14">
        <f>IF(T233="","",T233*Config!$B$6)</f>
        <v/>
      </c>
      <c r="Z233" s="14">
        <f>IF(U233="","",Config!$B$4 + SUM($U$2:U233))</f>
        <v/>
      </c>
      <c r="AA233" s="14">
        <f>IF(V233="","",Config!$B$4 + SUM($V$2:V233))</f>
        <v/>
      </c>
      <c r="AB233" s="14">
        <f>IF(W233="","",Config!$B$4 + SUM($W$2:W233))</f>
        <v/>
      </c>
      <c r="AC233" s="14">
        <f>IF(X233="","",Config!$B$4 + SUM($X$2:X233))</f>
        <v/>
      </c>
      <c r="AD233" s="14">
        <f>IF(Y233="","",Config!$B$4 + SUM($Y$2:Y233))</f>
        <v/>
      </c>
      <c r="AE233" s="15">
        <f>IF(P233="","",IF(P233&gt;0,1,0))</f>
        <v/>
      </c>
      <c r="AF233" s="15">
        <f>IF(Q233="","",IF(Q233&gt;0,1,0))</f>
        <v/>
      </c>
      <c r="AG233" s="15">
        <f>IF(R233="","",IF(R233&gt;0,1,0))</f>
        <v/>
      </c>
      <c r="AH233" s="15">
        <f>IF(S233="","",IF(S233&gt;0,1,0))</f>
        <v/>
      </c>
      <c r="AI233" s="15">
        <f>IF(T233="","",IF(T233&gt;0,1,0))</f>
        <v/>
      </c>
      <c r="AJ233" s="16">
        <f>IF(Z233="","",IF(AJ232="",Z233,MAX(AJ232,Z233)))</f>
        <v/>
      </c>
      <c r="AK233" s="16">
        <f>IF(AA233="","",IF(AK232="",AA233,MAX(AK232,AA233)))</f>
        <v/>
      </c>
      <c r="AL233" s="16">
        <f>IF(AB233="","",IF(AL232="",AB233,MAX(AL232,AB233)))</f>
        <v/>
      </c>
      <c r="AM233" s="16">
        <f>IF(AC233="","",IF(AM232="",AC233,MAX(AM232,AC233)))</f>
        <v/>
      </c>
      <c r="AN233" s="16">
        <f>IF(AD233="","",IF(AN232="",AD233,MAX(AN232,AD233)))</f>
        <v/>
      </c>
      <c r="AO233" s="16">
        <f>IF(Z233="","",AJ233-Z233)</f>
        <v/>
      </c>
      <c r="AP233" s="16">
        <f>IF(AA233="","",AK233-AA233)</f>
        <v/>
      </c>
      <c r="AQ233" s="16">
        <f>IF(AB233="","",AL233-AB233)</f>
        <v/>
      </c>
      <c r="AR233" s="16">
        <f>IF(AC233="","",AM233-AC233)</f>
        <v/>
      </c>
      <c r="AS233" s="16">
        <f>IF(AD233="","",AN233-AD233)</f>
        <v/>
      </c>
    </row>
    <row r="234">
      <c r="A234">
        <f>ROW()-1</f>
        <v/>
      </c>
      <c r="B234" s="8" t="n"/>
      <c r="C234" s="11" t="n"/>
      <c r="D234" s="10">
        <f>IF(B234="","",CHOOSE(WEEKDAY(B234,2),"Lu","Ma","Mi","Jo","Vi","Sa","Du"))</f>
        <v/>
      </c>
      <c r="E234" s="10">
        <f>IF(OR(B234="",C234=""),"",IF(OR(WEEKDAY(B234,2)=1,WEEKDAY(B234,2)=5),"D",IF(AND(C234&gt;=TIME(15,30,0),C234&lt;TIME(16,30,0)),"C",IF(AND(AND(WEEKDAY(B234,2)&gt;=2,WEEKDAY(B234,2)&lt;=4),C234&gt;=TIME(16,35,0),C234&lt;TIME(17,0,0)),"A1",IF(AND(AND(WEEKDAY(B234,2)&gt;=2,WEEKDAY(B234,2)&lt;=4),C234&gt;=TIME(17,0,0),C234&lt;TIME(18,0,0)),"A2",IF(AND(AND(WEEKDAY(B234,2)&gt;=2,WEEKDAY(B234,2)&lt;=4),C234&gt;=TIME(18,0,0),C234&lt;TIME(19,0,0)),"A3",IF(AND(AND(WEEKDAY(B234,2)&gt;=2,WEEKDAY(B234,2)&lt;=4),C234&gt;=TIME(22,0,0),C234&lt;TIME(22,45,0)),"B","Other")))))))</f>
        <v/>
      </c>
      <c r="F234" s="11" t="n"/>
      <c r="G234" s="11" t="n"/>
      <c r="H234" s="11" t="n"/>
      <c r="I234" s="11" t="n"/>
      <c r="J234" s="12" t="n"/>
      <c r="K234" s="12" t="n"/>
      <c r="L234" s="12" t="n"/>
      <c r="M234" s="12" t="n"/>
      <c r="N234" s="11" t="n"/>
      <c r="O234" s="11" t="n"/>
      <c r="P234" s="13">
        <f>IF(N234="","",IF(N234="SL",-1,K234/J234))</f>
        <v/>
      </c>
      <c r="Q234" s="13">
        <f>IF(N234="","",IF(OR(N234="SL",N234="TP0 only"),-1,L234/J234))</f>
        <v/>
      </c>
      <c r="R234" s="13">
        <f>IF(N234="","",IF(N234="TP2",M234/J234,-1))</f>
        <v/>
      </c>
      <c r="S234" s="13">
        <f>IF(N234="","",IF(N234="SL",-1,IF(N234="TP0 only",0.5*K234/J234,0.5*(K234+L234)/J234)))</f>
        <v/>
      </c>
      <c r="T234" s="13">
        <f>IF(N234="","",IF(N234="SL",-1,IF(N234="TP0 only",0.5*K234/J234-0.5,0.5*(K234+L234)/J234)))</f>
        <v/>
      </c>
      <c r="U234" s="14">
        <f>IF(P234="","",P234*Config!$B$6)</f>
        <v/>
      </c>
      <c r="V234" s="14">
        <f>IF(Q234="","",Q234*Config!$B$6)</f>
        <v/>
      </c>
      <c r="W234" s="14">
        <f>IF(R234="","",R234*Config!$B$6)</f>
        <v/>
      </c>
      <c r="X234" s="14">
        <f>IF(S234="","",S234*Config!$B$6)</f>
        <v/>
      </c>
      <c r="Y234" s="14">
        <f>IF(T234="","",T234*Config!$B$6)</f>
        <v/>
      </c>
      <c r="Z234" s="14">
        <f>IF(U234="","",Config!$B$4 + SUM($U$2:U234))</f>
        <v/>
      </c>
      <c r="AA234" s="14">
        <f>IF(V234="","",Config!$B$4 + SUM($V$2:V234))</f>
        <v/>
      </c>
      <c r="AB234" s="14">
        <f>IF(W234="","",Config!$B$4 + SUM($W$2:W234))</f>
        <v/>
      </c>
      <c r="AC234" s="14">
        <f>IF(X234="","",Config!$B$4 + SUM($X$2:X234))</f>
        <v/>
      </c>
      <c r="AD234" s="14">
        <f>IF(Y234="","",Config!$B$4 + SUM($Y$2:Y234))</f>
        <v/>
      </c>
      <c r="AE234" s="15">
        <f>IF(P234="","",IF(P234&gt;0,1,0))</f>
        <v/>
      </c>
      <c r="AF234" s="15">
        <f>IF(Q234="","",IF(Q234&gt;0,1,0))</f>
        <v/>
      </c>
      <c r="AG234" s="15">
        <f>IF(R234="","",IF(R234&gt;0,1,0))</f>
        <v/>
      </c>
      <c r="AH234" s="15">
        <f>IF(S234="","",IF(S234&gt;0,1,0))</f>
        <v/>
      </c>
      <c r="AI234" s="15">
        <f>IF(T234="","",IF(T234&gt;0,1,0))</f>
        <v/>
      </c>
      <c r="AJ234" s="16">
        <f>IF(Z234="","",IF(AJ233="",Z234,MAX(AJ233,Z234)))</f>
        <v/>
      </c>
      <c r="AK234" s="16">
        <f>IF(AA234="","",IF(AK233="",AA234,MAX(AK233,AA234)))</f>
        <v/>
      </c>
      <c r="AL234" s="16">
        <f>IF(AB234="","",IF(AL233="",AB234,MAX(AL233,AB234)))</f>
        <v/>
      </c>
      <c r="AM234" s="16">
        <f>IF(AC234="","",IF(AM233="",AC234,MAX(AM233,AC234)))</f>
        <v/>
      </c>
      <c r="AN234" s="16">
        <f>IF(AD234="","",IF(AN233="",AD234,MAX(AN233,AD234)))</f>
        <v/>
      </c>
      <c r="AO234" s="16">
        <f>IF(Z234="","",AJ234-Z234)</f>
        <v/>
      </c>
      <c r="AP234" s="16">
        <f>IF(AA234="","",AK234-AA234)</f>
        <v/>
      </c>
      <c r="AQ234" s="16">
        <f>IF(AB234="","",AL234-AB234)</f>
        <v/>
      </c>
      <c r="AR234" s="16">
        <f>IF(AC234="","",AM234-AC234)</f>
        <v/>
      </c>
      <c r="AS234" s="16">
        <f>IF(AD234="","",AN234-AD234)</f>
        <v/>
      </c>
    </row>
    <row r="235">
      <c r="A235">
        <f>ROW()-1</f>
        <v/>
      </c>
      <c r="B235" s="8" t="n"/>
      <c r="C235" s="11" t="n"/>
      <c r="D235" s="10">
        <f>IF(B235="","",CHOOSE(WEEKDAY(B235,2),"Lu","Ma","Mi","Jo","Vi","Sa","Du"))</f>
        <v/>
      </c>
      <c r="E235" s="10">
        <f>IF(OR(B235="",C235=""),"",IF(OR(WEEKDAY(B235,2)=1,WEEKDAY(B235,2)=5),"D",IF(AND(C235&gt;=TIME(15,30,0),C235&lt;TIME(16,30,0)),"C",IF(AND(AND(WEEKDAY(B235,2)&gt;=2,WEEKDAY(B235,2)&lt;=4),C235&gt;=TIME(16,35,0),C235&lt;TIME(17,0,0)),"A1",IF(AND(AND(WEEKDAY(B235,2)&gt;=2,WEEKDAY(B235,2)&lt;=4),C235&gt;=TIME(17,0,0),C235&lt;TIME(18,0,0)),"A2",IF(AND(AND(WEEKDAY(B235,2)&gt;=2,WEEKDAY(B235,2)&lt;=4),C235&gt;=TIME(18,0,0),C235&lt;TIME(19,0,0)),"A3",IF(AND(AND(WEEKDAY(B235,2)&gt;=2,WEEKDAY(B235,2)&lt;=4),C235&gt;=TIME(22,0,0),C235&lt;TIME(22,45,0)),"B","Other")))))))</f>
        <v/>
      </c>
      <c r="F235" s="11" t="n"/>
      <c r="G235" s="11" t="n"/>
      <c r="H235" s="11" t="n"/>
      <c r="I235" s="11" t="n"/>
      <c r="J235" s="12" t="n"/>
      <c r="K235" s="12" t="n"/>
      <c r="L235" s="12" t="n"/>
      <c r="M235" s="12" t="n"/>
      <c r="N235" s="11" t="n"/>
      <c r="O235" s="11" t="n"/>
      <c r="P235" s="13">
        <f>IF(N235="","",IF(N235="SL",-1,K235/J235))</f>
        <v/>
      </c>
      <c r="Q235" s="13">
        <f>IF(N235="","",IF(OR(N235="SL",N235="TP0 only"),-1,L235/J235))</f>
        <v/>
      </c>
      <c r="R235" s="13">
        <f>IF(N235="","",IF(N235="TP2",M235/J235,-1))</f>
        <v/>
      </c>
      <c r="S235" s="13">
        <f>IF(N235="","",IF(N235="SL",-1,IF(N235="TP0 only",0.5*K235/J235,0.5*(K235+L235)/J235)))</f>
        <v/>
      </c>
      <c r="T235" s="13">
        <f>IF(N235="","",IF(N235="SL",-1,IF(N235="TP0 only",0.5*K235/J235-0.5,0.5*(K235+L235)/J235)))</f>
        <v/>
      </c>
      <c r="U235" s="14">
        <f>IF(P235="","",P235*Config!$B$6)</f>
        <v/>
      </c>
      <c r="V235" s="14">
        <f>IF(Q235="","",Q235*Config!$B$6)</f>
        <v/>
      </c>
      <c r="W235" s="14">
        <f>IF(R235="","",R235*Config!$B$6)</f>
        <v/>
      </c>
      <c r="X235" s="14">
        <f>IF(S235="","",S235*Config!$B$6)</f>
        <v/>
      </c>
      <c r="Y235" s="14">
        <f>IF(T235="","",T235*Config!$B$6)</f>
        <v/>
      </c>
      <c r="Z235" s="14">
        <f>IF(U235="","",Config!$B$4 + SUM($U$2:U235))</f>
        <v/>
      </c>
      <c r="AA235" s="14">
        <f>IF(V235="","",Config!$B$4 + SUM($V$2:V235))</f>
        <v/>
      </c>
      <c r="AB235" s="14">
        <f>IF(W235="","",Config!$B$4 + SUM($W$2:W235))</f>
        <v/>
      </c>
      <c r="AC235" s="14">
        <f>IF(X235="","",Config!$B$4 + SUM($X$2:X235))</f>
        <v/>
      </c>
      <c r="AD235" s="14">
        <f>IF(Y235="","",Config!$B$4 + SUM($Y$2:Y235))</f>
        <v/>
      </c>
      <c r="AE235" s="15">
        <f>IF(P235="","",IF(P235&gt;0,1,0))</f>
        <v/>
      </c>
      <c r="AF235" s="15">
        <f>IF(Q235="","",IF(Q235&gt;0,1,0))</f>
        <v/>
      </c>
      <c r="AG235" s="15">
        <f>IF(R235="","",IF(R235&gt;0,1,0))</f>
        <v/>
      </c>
      <c r="AH235" s="15">
        <f>IF(S235="","",IF(S235&gt;0,1,0))</f>
        <v/>
      </c>
      <c r="AI235" s="15">
        <f>IF(T235="","",IF(T235&gt;0,1,0))</f>
        <v/>
      </c>
      <c r="AJ235" s="16">
        <f>IF(Z235="","",IF(AJ234="",Z235,MAX(AJ234,Z235)))</f>
        <v/>
      </c>
      <c r="AK235" s="16">
        <f>IF(AA235="","",IF(AK234="",AA235,MAX(AK234,AA235)))</f>
        <v/>
      </c>
      <c r="AL235" s="16">
        <f>IF(AB235="","",IF(AL234="",AB235,MAX(AL234,AB235)))</f>
        <v/>
      </c>
      <c r="AM235" s="16">
        <f>IF(AC235="","",IF(AM234="",AC235,MAX(AM234,AC235)))</f>
        <v/>
      </c>
      <c r="AN235" s="16">
        <f>IF(AD235="","",IF(AN234="",AD235,MAX(AN234,AD235)))</f>
        <v/>
      </c>
      <c r="AO235" s="16">
        <f>IF(Z235="","",AJ235-Z235)</f>
        <v/>
      </c>
      <c r="AP235" s="16">
        <f>IF(AA235="","",AK235-AA235)</f>
        <v/>
      </c>
      <c r="AQ235" s="16">
        <f>IF(AB235="","",AL235-AB235)</f>
        <v/>
      </c>
      <c r="AR235" s="16">
        <f>IF(AC235="","",AM235-AC235)</f>
        <v/>
      </c>
      <c r="AS235" s="16">
        <f>IF(AD235="","",AN235-AD235)</f>
        <v/>
      </c>
    </row>
    <row r="236">
      <c r="A236">
        <f>ROW()-1</f>
        <v/>
      </c>
      <c r="B236" s="8" t="n"/>
      <c r="C236" s="11" t="n"/>
      <c r="D236" s="10">
        <f>IF(B236="","",CHOOSE(WEEKDAY(B236,2),"Lu","Ma","Mi","Jo","Vi","Sa","Du"))</f>
        <v/>
      </c>
      <c r="E236" s="10">
        <f>IF(OR(B236="",C236=""),"",IF(OR(WEEKDAY(B236,2)=1,WEEKDAY(B236,2)=5),"D",IF(AND(C236&gt;=TIME(15,30,0),C236&lt;TIME(16,30,0)),"C",IF(AND(AND(WEEKDAY(B236,2)&gt;=2,WEEKDAY(B236,2)&lt;=4),C236&gt;=TIME(16,35,0),C236&lt;TIME(17,0,0)),"A1",IF(AND(AND(WEEKDAY(B236,2)&gt;=2,WEEKDAY(B236,2)&lt;=4),C236&gt;=TIME(17,0,0),C236&lt;TIME(18,0,0)),"A2",IF(AND(AND(WEEKDAY(B236,2)&gt;=2,WEEKDAY(B236,2)&lt;=4),C236&gt;=TIME(18,0,0),C236&lt;TIME(19,0,0)),"A3",IF(AND(AND(WEEKDAY(B236,2)&gt;=2,WEEKDAY(B236,2)&lt;=4),C236&gt;=TIME(22,0,0),C236&lt;TIME(22,45,0)),"B","Other")))))))</f>
        <v/>
      </c>
      <c r="F236" s="11" t="n"/>
      <c r="G236" s="11" t="n"/>
      <c r="H236" s="11" t="n"/>
      <c r="I236" s="11" t="n"/>
      <c r="J236" s="12" t="n"/>
      <c r="K236" s="12" t="n"/>
      <c r="L236" s="12" t="n"/>
      <c r="M236" s="12" t="n"/>
      <c r="N236" s="11" t="n"/>
      <c r="O236" s="11" t="n"/>
      <c r="P236" s="13">
        <f>IF(N236="","",IF(N236="SL",-1,K236/J236))</f>
        <v/>
      </c>
      <c r="Q236" s="13">
        <f>IF(N236="","",IF(OR(N236="SL",N236="TP0 only"),-1,L236/J236))</f>
        <v/>
      </c>
      <c r="R236" s="13">
        <f>IF(N236="","",IF(N236="TP2",M236/J236,-1))</f>
        <v/>
      </c>
      <c r="S236" s="13">
        <f>IF(N236="","",IF(N236="SL",-1,IF(N236="TP0 only",0.5*K236/J236,0.5*(K236+L236)/J236)))</f>
        <v/>
      </c>
      <c r="T236" s="13">
        <f>IF(N236="","",IF(N236="SL",-1,IF(N236="TP0 only",0.5*K236/J236-0.5,0.5*(K236+L236)/J236)))</f>
        <v/>
      </c>
      <c r="U236" s="14">
        <f>IF(P236="","",P236*Config!$B$6)</f>
        <v/>
      </c>
      <c r="V236" s="14">
        <f>IF(Q236="","",Q236*Config!$B$6)</f>
        <v/>
      </c>
      <c r="W236" s="14">
        <f>IF(R236="","",R236*Config!$B$6)</f>
        <v/>
      </c>
      <c r="X236" s="14">
        <f>IF(S236="","",S236*Config!$B$6)</f>
        <v/>
      </c>
      <c r="Y236" s="14">
        <f>IF(T236="","",T236*Config!$B$6)</f>
        <v/>
      </c>
      <c r="Z236" s="14">
        <f>IF(U236="","",Config!$B$4 + SUM($U$2:U236))</f>
        <v/>
      </c>
      <c r="AA236" s="14">
        <f>IF(V236="","",Config!$B$4 + SUM($V$2:V236))</f>
        <v/>
      </c>
      <c r="AB236" s="14">
        <f>IF(W236="","",Config!$B$4 + SUM($W$2:W236))</f>
        <v/>
      </c>
      <c r="AC236" s="14">
        <f>IF(X236="","",Config!$B$4 + SUM($X$2:X236))</f>
        <v/>
      </c>
      <c r="AD236" s="14">
        <f>IF(Y236="","",Config!$B$4 + SUM($Y$2:Y236))</f>
        <v/>
      </c>
      <c r="AE236" s="15">
        <f>IF(P236="","",IF(P236&gt;0,1,0))</f>
        <v/>
      </c>
      <c r="AF236" s="15">
        <f>IF(Q236="","",IF(Q236&gt;0,1,0))</f>
        <v/>
      </c>
      <c r="AG236" s="15">
        <f>IF(R236="","",IF(R236&gt;0,1,0))</f>
        <v/>
      </c>
      <c r="AH236" s="15">
        <f>IF(S236="","",IF(S236&gt;0,1,0))</f>
        <v/>
      </c>
      <c r="AI236" s="15">
        <f>IF(T236="","",IF(T236&gt;0,1,0))</f>
        <v/>
      </c>
      <c r="AJ236" s="16">
        <f>IF(Z236="","",IF(AJ235="",Z236,MAX(AJ235,Z236)))</f>
        <v/>
      </c>
      <c r="AK236" s="16">
        <f>IF(AA236="","",IF(AK235="",AA236,MAX(AK235,AA236)))</f>
        <v/>
      </c>
      <c r="AL236" s="16">
        <f>IF(AB236="","",IF(AL235="",AB236,MAX(AL235,AB236)))</f>
        <v/>
      </c>
      <c r="AM236" s="16">
        <f>IF(AC236="","",IF(AM235="",AC236,MAX(AM235,AC236)))</f>
        <v/>
      </c>
      <c r="AN236" s="16">
        <f>IF(AD236="","",IF(AN235="",AD236,MAX(AN235,AD236)))</f>
        <v/>
      </c>
      <c r="AO236" s="16">
        <f>IF(Z236="","",AJ236-Z236)</f>
        <v/>
      </c>
      <c r="AP236" s="16">
        <f>IF(AA236="","",AK236-AA236)</f>
        <v/>
      </c>
      <c r="AQ236" s="16">
        <f>IF(AB236="","",AL236-AB236)</f>
        <v/>
      </c>
      <c r="AR236" s="16">
        <f>IF(AC236="","",AM236-AC236)</f>
        <v/>
      </c>
      <c r="AS236" s="16">
        <f>IF(AD236="","",AN236-AD236)</f>
        <v/>
      </c>
    </row>
    <row r="237">
      <c r="A237">
        <f>ROW()-1</f>
        <v/>
      </c>
      <c r="B237" s="8" t="n"/>
      <c r="C237" s="11" t="n"/>
      <c r="D237" s="10">
        <f>IF(B237="","",CHOOSE(WEEKDAY(B237,2),"Lu","Ma","Mi","Jo","Vi","Sa","Du"))</f>
        <v/>
      </c>
      <c r="E237" s="10">
        <f>IF(OR(B237="",C237=""),"",IF(OR(WEEKDAY(B237,2)=1,WEEKDAY(B237,2)=5),"D",IF(AND(C237&gt;=TIME(15,30,0),C237&lt;TIME(16,30,0)),"C",IF(AND(AND(WEEKDAY(B237,2)&gt;=2,WEEKDAY(B237,2)&lt;=4),C237&gt;=TIME(16,35,0),C237&lt;TIME(17,0,0)),"A1",IF(AND(AND(WEEKDAY(B237,2)&gt;=2,WEEKDAY(B237,2)&lt;=4),C237&gt;=TIME(17,0,0),C237&lt;TIME(18,0,0)),"A2",IF(AND(AND(WEEKDAY(B237,2)&gt;=2,WEEKDAY(B237,2)&lt;=4),C237&gt;=TIME(18,0,0),C237&lt;TIME(19,0,0)),"A3",IF(AND(AND(WEEKDAY(B237,2)&gt;=2,WEEKDAY(B237,2)&lt;=4),C237&gt;=TIME(22,0,0),C237&lt;TIME(22,45,0)),"B","Other")))))))</f>
        <v/>
      </c>
      <c r="F237" s="11" t="n"/>
      <c r="G237" s="11" t="n"/>
      <c r="H237" s="11" t="n"/>
      <c r="I237" s="11" t="n"/>
      <c r="J237" s="12" t="n"/>
      <c r="K237" s="12" t="n"/>
      <c r="L237" s="12" t="n"/>
      <c r="M237" s="12" t="n"/>
      <c r="N237" s="11" t="n"/>
      <c r="O237" s="11" t="n"/>
      <c r="P237" s="13">
        <f>IF(N237="","",IF(N237="SL",-1,K237/J237))</f>
        <v/>
      </c>
      <c r="Q237" s="13">
        <f>IF(N237="","",IF(OR(N237="SL",N237="TP0 only"),-1,L237/J237))</f>
        <v/>
      </c>
      <c r="R237" s="13">
        <f>IF(N237="","",IF(N237="TP2",M237/J237,-1))</f>
        <v/>
      </c>
      <c r="S237" s="13">
        <f>IF(N237="","",IF(N237="SL",-1,IF(N237="TP0 only",0.5*K237/J237,0.5*(K237+L237)/J237)))</f>
        <v/>
      </c>
      <c r="T237" s="13">
        <f>IF(N237="","",IF(N237="SL",-1,IF(N237="TP0 only",0.5*K237/J237-0.5,0.5*(K237+L237)/J237)))</f>
        <v/>
      </c>
      <c r="U237" s="14">
        <f>IF(P237="","",P237*Config!$B$6)</f>
        <v/>
      </c>
      <c r="V237" s="14">
        <f>IF(Q237="","",Q237*Config!$B$6)</f>
        <v/>
      </c>
      <c r="W237" s="14">
        <f>IF(R237="","",R237*Config!$B$6)</f>
        <v/>
      </c>
      <c r="X237" s="14">
        <f>IF(S237="","",S237*Config!$B$6)</f>
        <v/>
      </c>
      <c r="Y237" s="14">
        <f>IF(T237="","",T237*Config!$B$6)</f>
        <v/>
      </c>
      <c r="Z237" s="14">
        <f>IF(U237="","",Config!$B$4 + SUM($U$2:U237))</f>
        <v/>
      </c>
      <c r="AA237" s="14">
        <f>IF(V237="","",Config!$B$4 + SUM($V$2:V237))</f>
        <v/>
      </c>
      <c r="AB237" s="14">
        <f>IF(W237="","",Config!$B$4 + SUM($W$2:W237))</f>
        <v/>
      </c>
      <c r="AC237" s="14">
        <f>IF(X237="","",Config!$B$4 + SUM($X$2:X237))</f>
        <v/>
      </c>
      <c r="AD237" s="14">
        <f>IF(Y237="","",Config!$B$4 + SUM($Y$2:Y237))</f>
        <v/>
      </c>
      <c r="AE237" s="15">
        <f>IF(P237="","",IF(P237&gt;0,1,0))</f>
        <v/>
      </c>
      <c r="AF237" s="15">
        <f>IF(Q237="","",IF(Q237&gt;0,1,0))</f>
        <v/>
      </c>
      <c r="AG237" s="15">
        <f>IF(R237="","",IF(R237&gt;0,1,0))</f>
        <v/>
      </c>
      <c r="AH237" s="15">
        <f>IF(S237="","",IF(S237&gt;0,1,0))</f>
        <v/>
      </c>
      <c r="AI237" s="15">
        <f>IF(T237="","",IF(T237&gt;0,1,0))</f>
        <v/>
      </c>
      <c r="AJ237" s="16">
        <f>IF(Z237="","",IF(AJ236="",Z237,MAX(AJ236,Z237)))</f>
        <v/>
      </c>
      <c r="AK237" s="16">
        <f>IF(AA237="","",IF(AK236="",AA237,MAX(AK236,AA237)))</f>
        <v/>
      </c>
      <c r="AL237" s="16">
        <f>IF(AB237="","",IF(AL236="",AB237,MAX(AL236,AB237)))</f>
        <v/>
      </c>
      <c r="AM237" s="16">
        <f>IF(AC237="","",IF(AM236="",AC237,MAX(AM236,AC237)))</f>
        <v/>
      </c>
      <c r="AN237" s="16">
        <f>IF(AD237="","",IF(AN236="",AD237,MAX(AN236,AD237)))</f>
        <v/>
      </c>
      <c r="AO237" s="16">
        <f>IF(Z237="","",AJ237-Z237)</f>
        <v/>
      </c>
      <c r="AP237" s="16">
        <f>IF(AA237="","",AK237-AA237)</f>
        <v/>
      </c>
      <c r="AQ237" s="16">
        <f>IF(AB237="","",AL237-AB237)</f>
        <v/>
      </c>
      <c r="AR237" s="16">
        <f>IF(AC237="","",AM237-AC237)</f>
        <v/>
      </c>
      <c r="AS237" s="16">
        <f>IF(AD237="","",AN237-AD237)</f>
        <v/>
      </c>
    </row>
    <row r="238">
      <c r="A238">
        <f>ROW()-1</f>
        <v/>
      </c>
      <c r="B238" s="8" t="n"/>
      <c r="C238" s="11" t="n"/>
      <c r="D238" s="10">
        <f>IF(B238="","",CHOOSE(WEEKDAY(B238,2),"Lu","Ma","Mi","Jo","Vi","Sa","Du"))</f>
        <v/>
      </c>
      <c r="E238" s="10">
        <f>IF(OR(B238="",C238=""),"",IF(OR(WEEKDAY(B238,2)=1,WEEKDAY(B238,2)=5),"D",IF(AND(C238&gt;=TIME(15,30,0),C238&lt;TIME(16,30,0)),"C",IF(AND(AND(WEEKDAY(B238,2)&gt;=2,WEEKDAY(B238,2)&lt;=4),C238&gt;=TIME(16,35,0),C238&lt;TIME(17,0,0)),"A1",IF(AND(AND(WEEKDAY(B238,2)&gt;=2,WEEKDAY(B238,2)&lt;=4),C238&gt;=TIME(17,0,0),C238&lt;TIME(18,0,0)),"A2",IF(AND(AND(WEEKDAY(B238,2)&gt;=2,WEEKDAY(B238,2)&lt;=4),C238&gt;=TIME(18,0,0),C238&lt;TIME(19,0,0)),"A3",IF(AND(AND(WEEKDAY(B238,2)&gt;=2,WEEKDAY(B238,2)&lt;=4),C238&gt;=TIME(22,0,0),C238&lt;TIME(22,45,0)),"B","Other")))))))</f>
        <v/>
      </c>
      <c r="F238" s="11" t="n"/>
      <c r="G238" s="11" t="n"/>
      <c r="H238" s="11" t="n"/>
      <c r="I238" s="11" t="n"/>
      <c r="J238" s="12" t="n"/>
      <c r="K238" s="12" t="n"/>
      <c r="L238" s="12" t="n"/>
      <c r="M238" s="12" t="n"/>
      <c r="N238" s="11" t="n"/>
      <c r="O238" s="11" t="n"/>
      <c r="P238" s="13">
        <f>IF(N238="","",IF(N238="SL",-1,K238/J238))</f>
        <v/>
      </c>
      <c r="Q238" s="13">
        <f>IF(N238="","",IF(OR(N238="SL",N238="TP0 only"),-1,L238/J238))</f>
        <v/>
      </c>
      <c r="R238" s="13">
        <f>IF(N238="","",IF(N238="TP2",M238/J238,-1))</f>
        <v/>
      </c>
      <c r="S238" s="13">
        <f>IF(N238="","",IF(N238="SL",-1,IF(N238="TP0 only",0.5*K238/J238,0.5*(K238+L238)/J238)))</f>
        <v/>
      </c>
      <c r="T238" s="13">
        <f>IF(N238="","",IF(N238="SL",-1,IF(N238="TP0 only",0.5*K238/J238-0.5,0.5*(K238+L238)/J238)))</f>
        <v/>
      </c>
      <c r="U238" s="14">
        <f>IF(P238="","",P238*Config!$B$6)</f>
        <v/>
      </c>
      <c r="V238" s="14">
        <f>IF(Q238="","",Q238*Config!$B$6)</f>
        <v/>
      </c>
      <c r="W238" s="14">
        <f>IF(R238="","",R238*Config!$B$6)</f>
        <v/>
      </c>
      <c r="X238" s="14">
        <f>IF(S238="","",S238*Config!$B$6)</f>
        <v/>
      </c>
      <c r="Y238" s="14">
        <f>IF(T238="","",T238*Config!$B$6)</f>
        <v/>
      </c>
      <c r="Z238" s="14">
        <f>IF(U238="","",Config!$B$4 + SUM($U$2:U238))</f>
        <v/>
      </c>
      <c r="AA238" s="14">
        <f>IF(V238="","",Config!$B$4 + SUM($V$2:V238))</f>
        <v/>
      </c>
      <c r="AB238" s="14">
        <f>IF(W238="","",Config!$B$4 + SUM($W$2:W238))</f>
        <v/>
      </c>
      <c r="AC238" s="14">
        <f>IF(X238="","",Config!$B$4 + SUM($X$2:X238))</f>
        <v/>
      </c>
      <c r="AD238" s="14">
        <f>IF(Y238="","",Config!$B$4 + SUM($Y$2:Y238))</f>
        <v/>
      </c>
      <c r="AE238" s="15">
        <f>IF(P238="","",IF(P238&gt;0,1,0))</f>
        <v/>
      </c>
      <c r="AF238" s="15">
        <f>IF(Q238="","",IF(Q238&gt;0,1,0))</f>
        <v/>
      </c>
      <c r="AG238" s="15">
        <f>IF(R238="","",IF(R238&gt;0,1,0))</f>
        <v/>
      </c>
      <c r="AH238" s="15">
        <f>IF(S238="","",IF(S238&gt;0,1,0))</f>
        <v/>
      </c>
      <c r="AI238" s="15">
        <f>IF(T238="","",IF(T238&gt;0,1,0))</f>
        <v/>
      </c>
      <c r="AJ238" s="16">
        <f>IF(Z238="","",IF(AJ237="",Z238,MAX(AJ237,Z238)))</f>
        <v/>
      </c>
      <c r="AK238" s="16">
        <f>IF(AA238="","",IF(AK237="",AA238,MAX(AK237,AA238)))</f>
        <v/>
      </c>
      <c r="AL238" s="16">
        <f>IF(AB238="","",IF(AL237="",AB238,MAX(AL237,AB238)))</f>
        <v/>
      </c>
      <c r="AM238" s="16">
        <f>IF(AC238="","",IF(AM237="",AC238,MAX(AM237,AC238)))</f>
        <v/>
      </c>
      <c r="AN238" s="16">
        <f>IF(AD238="","",IF(AN237="",AD238,MAX(AN237,AD238)))</f>
        <v/>
      </c>
      <c r="AO238" s="16">
        <f>IF(Z238="","",AJ238-Z238)</f>
        <v/>
      </c>
      <c r="AP238" s="16">
        <f>IF(AA238="","",AK238-AA238)</f>
        <v/>
      </c>
      <c r="AQ238" s="16">
        <f>IF(AB238="","",AL238-AB238)</f>
        <v/>
      </c>
      <c r="AR238" s="16">
        <f>IF(AC238="","",AM238-AC238)</f>
        <v/>
      </c>
      <c r="AS238" s="16">
        <f>IF(AD238="","",AN238-AD238)</f>
        <v/>
      </c>
    </row>
    <row r="239">
      <c r="A239">
        <f>ROW()-1</f>
        <v/>
      </c>
      <c r="B239" s="8" t="n"/>
      <c r="C239" s="11" t="n"/>
      <c r="D239" s="10">
        <f>IF(B239="","",CHOOSE(WEEKDAY(B239,2),"Lu","Ma","Mi","Jo","Vi","Sa","Du"))</f>
        <v/>
      </c>
      <c r="E239" s="10">
        <f>IF(OR(B239="",C239=""),"",IF(OR(WEEKDAY(B239,2)=1,WEEKDAY(B239,2)=5),"D",IF(AND(C239&gt;=TIME(15,30,0),C239&lt;TIME(16,30,0)),"C",IF(AND(AND(WEEKDAY(B239,2)&gt;=2,WEEKDAY(B239,2)&lt;=4),C239&gt;=TIME(16,35,0),C239&lt;TIME(17,0,0)),"A1",IF(AND(AND(WEEKDAY(B239,2)&gt;=2,WEEKDAY(B239,2)&lt;=4),C239&gt;=TIME(17,0,0),C239&lt;TIME(18,0,0)),"A2",IF(AND(AND(WEEKDAY(B239,2)&gt;=2,WEEKDAY(B239,2)&lt;=4),C239&gt;=TIME(18,0,0),C239&lt;TIME(19,0,0)),"A3",IF(AND(AND(WEEKDAY(B239,2)&gt;=2,WEEKDAY(B239,2)&lt;=4),C239&gt;=TIME(22,0,0),C239&lt;TIME(22,45,0)),"B","Other")))))))</f>
        <v/>
      </c>
      <c r="F239" s="11" t="n"/>
      <c r="G239" s="11" t="n"/>
      <c r="H239" s="11" t="n"/>
      <c r="I239" s="11" t="n"/>
      <c r="J239" s="12" t="n"/>
      <c r="K239" s="12" t="n"/>
      <c r="L239" s="12" t="n"/>
      <c r="M239" s="12" t="n"/>
      <c r="N239" s="11" t="n"/>
      <c r="O239" s="11" t="n"/>
      <c r="P239" s="13">
        <f>IF(N239="","",IF(N239="SL",-1,K239/J239))</f>
        <v/>
      </c>
      <c r="Q239" s="13">
        <f>IF(N239="","",IF(OR(N239="SL",N239="TP0 only"),-1,L239/J239))</f>
        <v/>
      </c>
      <c r="R239" s="13">
        <f>IF(N239="","",IF(N239="TP2",M239/J239,-1))</f>
        <v/>
      </c>
      <c r="S239" s="13">
        <f>IF(N239="","",IF(N239="SL",-1,IF(N239="TP0 only",0.5*K239/J239,0.5*(K239+L239)/J239)))</f>
        <v/>
      </c>
      <c r="T239" s="13">
        <f>IF(N239="","",IF(N239="SL",-1,IF(N239="TP0 only",0.5*K239/J239-0.5,0.5*(K239+L239)/J239)))</f>
        <v/>
      </c>
      <c r="U239" s="14">
        <f>IF(P239="","",P239*Config!$B$6)</f>
        <v/>
      </c>
      <c r="V239" s="14">
        <f>IF(Q239="","",Q239*Config!$B$6)</f>
        <v/>
      </c>
      <c r="W239" s="14">
        <f>IF(R239="","",R239*Config!$B$6)</f>
        <v/>
      </c>
      <c r="X239" s="14">
        <f>IF(S239="","",S239*Config!$B$6)</f>
        <v/>
      </c>
      <c r="Y239" s="14">
        <f>IF(T239="","",T239*Config!$B$6)</f>
        <v/>
      </c>
      <c r="Z239" s="14">
        <f>IF(U239="","",Config!$B$4 + SUM($U$2:U239))</f>
        <v/>
      </c>
      <c r="AA239" s="14">
        <f>IF(V239="","",Config!$B$4 + SUM($V$2:V239))</f>
        <v/>
      </c>
      <c r="AB239" s="14">
        <f>IF(W239="","",Config!$B$4 + SUM($W$2:W239))</f>
        <v/>
      </c>
      <c r="AC239" s="14">
        <f>IF(X239="","",Config!$B$4 + SUM($X$2:X239))</f>
        <v/>
      </c>
      <c r="AD239" s="14">
        <f>IF(Y239="","",Config!$B$4 + SUM($Y$2:Y239))</f>
        <v/>
      </c>
      <c r="AE239" s="15">
        <f>IF(P239="","",IF(P239&gt;0,1,0))</f>
        <v/>
      </c>
      <c r="AF239" s="15">
        <f>IF(Q239="","",IF(Q239&gt;0,1,0))</f>
        <v/>
      </c>
      <c r="AG239" s="15">
        <f>IF(R239="","",IF(R239&gt;0,1,0))</f>
        <v/>
      </c>
      <c r="AH239" s="15">
        <f>IF(S239="","",IF(S239&gt;0,1,0))</f>
        <v/>
      </c>
      <c r="AI239" s="15">
        <f>IF(T239="","",IF(T239&gt;0,1,0))</f>
        <v/>
      </c>
      <c r="AJ239" s="16">
        <f>IF(Z239="","",IF(AJ238="",Z239,MAX(AJ238,Z239)))</f>
        <v/>
      </c>
      <c r="AK239" s="16">
        <f>IF(AA239="","",IF(AK238="",AA239,MAX(AK238,AA239)))</f>
        <v/>
      </c>
      <c r="AL239" s="16">
        <f>IF(AB239="","",IF(AL238="",AB239,MAX(AL238,AB239)))</f>
        <v/>
      </c>
      <c r="AM239" s="16">
        <f>IF(AC239="","",IF(AM238="",AC239,MAX(AM238,AC239)))</f>
        <v/>
      </c>
      <c r="AN239" s="16">
        <f>IF(AD239="","",IF(AN238="",AD239,MAX(AN238,AD239)))</f>
        <v/>
      </c>
      <c r="AO239" s="16">
        <f>IF(Z239="","",AJ239-Z239)</f>
        <v/>
      </c>
      <c r="AP239" s="16">
        <f>IF(AA239="","",AK239-AA239)</f>
        <v/>
      </c>
      <c r="AQ239" s="16">
        <f>IF(AB239="","",AL239-AB239)</f>
        <v/>
      </c>
      <c r="AR239" s="16">
        <f>IF(AC239="","",AM239-AC239)</f>
        <v/>
      </c>
      <c r="AS239" s="16">
        <f>IF(AD239="","",AN239-AD239)</f>
        <v/>
      </c>
    </row>
    <row r="240">
      <c r="A240">
        <f>ROW()-1</f>
        <v/>
      </c>
      <c r="B240" s="8" t="n"/>
      <c r="C240" s="11" t="n"/>
      <c r="D240" s="10">
        <f>IF(B240="","",CHOOSE(WEEKDAY(B240,2),"Lu","Ma","Mi","Jo","Vi","Sa","Du"))</f>
        <v/>
      </c>
      <c r="E240" s="10">
        <f>IF(OR(B240="",C240=""),"",IF(OR(WEEKDAY(B240,2)=1,WEEKDAY(B240,2)=5),"D",IF(AND(C240&gt;=TIME(15,30,0),C240&lt;TIME(16,30,0)),"C",IF(AND(AND(WEEKDAY(B240,2)&gt;=2,WEEKDAY(B240,2)&lt;=4),C240&gt;=TIME(16,35,0),C240&lt;TIME(17,0,0)),"A1",IF(AND(AND(WEEKDAY(B240,2)&gt;=2,WEEKDAY(B240,2)&lt;=4),C240&gt;=TIME(17,0,0),C240&lt;TIME(18,0,0)),"A2",IF(AND(AND(WEEKDAY(B240,2)&gt;=2,WEEKDAY(B240,2)&lt;=4),C240&gt;=TIME(18,0,0),C240&lt;TIME(19,0,0)),"A3",IF(AND(AND(WEEKDAY(B240,2)&gt;=2,WEEKDAY(B240,2)&lt;=4),C240&gt;=TIME(22,0,0),C240&lt;TIME(22,45,0)),"B","Other")))))))</f>
        <v/>
      </c>
      <c r="F240" s="11" t="n"/>
      <c r="G240" s="11" t="n"/>
      <c r="H240" s="11" t="n"/>
      <c r="I240" s="11" t="n"/>
      <c r="J240" s="12" t="n"/>
      <c r="K240" s="12" t="n"/>
      <c r="L240" s="12" t="n"/>
      <c r="M240" s="12" t="n"/>
      <c r="N240" s="11" t="n"/>
      <c r="O240" s="11" t="n"/>
      <c r="P240" s="13">
        <f>IF(N240="","",IF(N240="SL",-1,K240/J240))</f>
        <v/>
      </c>
      <c r="Q240" s="13">
        <f>IF(N240="","",IF(OR(N240="SL",N240="TP0 only"),-1,L240/J240))</f>
        <v/>
      </c>
      <c r="R240" s="13">
        <f>IF(N240="","",IF(N240="TP2",M240/J240,-1))</f>
        <v/>
      </c>
      <c r="S240" s="13">
        <f>IF(N240="","",IF(N240="SL",-1,IF(N240="TP0 only",0.5*K240/J240,0.5*(K240+L240)/J240)))</f>
        <v/>
      </c>
      <c r="T240" s="13">
        <f>IF(N240="","",IF(N240="SL",-1,IF(N240="TP0 only",0.5*K240/J240-0.5,0.5*(K240+L240)/J240)))</f>
        <v/>
      </c>
      <c r="U240" s="14">
        <f>IF(P240="","",P240*Config!$B$6)</f>
        <v/>
      </c>
      <c r="V240" s="14">
        <f>IF(Q240="","",Q240*Config!$B$6)</f>
        <v/>
      </c>
      <c r="W240" s="14">
        <f>IF(R240="","",R240*Config!$B$6)</f>
        <v/>
      </c>
      <c r="X240" s="14">
        <f>IF(S240="","",S240*Config!$B$6)</f>
        <v/>
      </c>
      <c r="Y240" s="14">
        <f>IF(T240="","",T240*Config!$B$6)</f>
        <v/>
      </c>
      <c r="Z240" s="14">
        <f>IF(U240="","",Config!$B$4 + SUM($U$2:U240))</f>
        <v/>
      </c>
      <c r="AA240" s="14">
        <f>IF(V240="","",Config!$B$4 + SUM($V$2:V240))</f>
        <v/>
      </c>
      <c r="AB240" s="14">
        <f>IF(W240="","",Config!$B$4 + SUM($W$2:W240))</f>
        <v/>
      </c>
      <c r="AC240" s="14">
        <f>IF(X240="","",Config!$B$4 + SUM($X$2:X240))</f>
        <v/>
      </c>
      <c r="AD240" s="14">
        <f>IF(Y240="","",Config!$B$4 + SUM($Y$2:Y240))</f>
        <v/>
      </c>
      <c r="AE240" s="15">
        <f>IF(P240="","",IF(P240&gt;0,1,0))</f>
        <v/>
      </c>
      <c r="AF240" s="15">
        <f>IF(Q240="","",IF(Q240&gt;0,1,0))</f>
        <v/>
      </c>
      <c r="AG240" s="15">
        <f>IF(R240="","",IF(R240&gt;0,1,0))</f>
        <v/>
      </c>
      <c r="AH240" s="15">
        <f>IF(S240="","",IF(S240&gt;0,1,0))</f>
        <v/>
      </c>
      <c r="AI240" s="15">
        <f>IF(T240="","",IF(T240&gt;0,1,0))</f>
        <v/>
      </c>
      <c r="AJ240" s="16">
        <f>IF(Z240="","",IF(AJ239="",Z240,MAX(AJ239,Z240)))</f>
        <v/>
      </c>
      <c r="AK240" s="16">
        <f>IF(AA240="","",IF(AK239="",AA240,MAX(AK239,AA240)))</f>
        <v/>
      </c>
      <c r="AL240" s="16">
        <f>IF(AB240="","",IF(AL239="",AB240,MAX(AL239,AB240)))</f>
        <v/>
      </c>
      <c r="AM240" s="16">
        <f>IF(AC240="","",IF(AM239="",AC240,MAX(AM239,AC240)))</f>
        <v/>
      </c>
      <c r="AN240" s="16">
        <f>IF(AD240="","",IF(AN239="",AD240,MAX(AN239,AD240)))</f>
        <v/>
      </c>
      <c r="AO240" s="16">
        <f>IF(Z240="","",AJ240-Z240)</f>
        <v/>
      </c>
      <c r="AP240" s="16">
        <f>IF(AA240="","",AK240-AA240)</f>
        <v/>
      </c>
      <c r="AQ240" s="16">
        <f>IF(AB240="","",AL240-AB240)</f>
        <v/>
      </c>
      <c r="AR240" s="16">
        <f>IF(AC240="","",AM240-AC240)</f>
        <v/>
      </c>
      <c r="AS240" s="16">
        <f>IF(AD240="","",AN240-AD240)</f>
        <v/>
      </c>
    </row>
    <row r="241">
      <c r="A241">
        <f>ROW()-1</f>
        <v/>
      </c>
      <c r="B241" s="8" t="n"/>
      <c r="C241" s="11" t="n"/>
      <c r="D241" s="10">
        <f>IF(B241="","",CHOOSE(WEEKDAY(B241,2),"Lu","Ma","Mi","Jo","Vi","Sa","Du"))</f>
        <v/>
      </c>
      <c r="E241" s="10">
        <f>IF(OR(B241="",C241=""),"",IF(OR(WEEKDAY(B241,2)=1,WEEKDAY(B241,2)=5),"D",IF(AND(C241&gt;=TIME(15,30,0),C241&lt;TIME(16,30,0)),"C",IF(AND(AND(WEEKDAY(B241,2)&gt;=2,WEEKDAY(B241,2)&lt;=4),C241&gt;=TIME(16,35,0),C241&lt;TIME(17,0,0)),"A1",IF(AND(AND(WEEKDAY(B241,2)&gt;=2,WEEKDAY(B241,2)&lt;=4),C241&gt;=TIME(17,0,0),C241&lt;TIME(18,0,0)),"A2",IF(AND(AND(WEEKDAY(B241,2)&gt;=2,WEEKDAY(B241,2)&lt;=4),C241&gt;=TIME(18,0,0),C241&lt;TIME(19,0,0)),"A3",IF(AND(AND(WEEKDAY(B241,2)&gt;=2,WEEKDAY(B241,2)&lt;=4),C241&gt;=TIME(22,0,0),C241&lt;TIME(22,45,0)),"B","Other")))))))</f>
        <v/>
      </c>
      <c r="F241" s="11" t="n"/>
      <c r="G241" s="11" t="n"/>
      <c r="H241" s="11" t="n"/>
      <c r="I241" s="11" t="n"/>
      <c r="J241" s="12" t="n"/>
      <c r="K241" s="12" t="n"/>
      <c r="L241" s="12" t="n"/>
      <c r="M241" s="12" t="n"/>
      <c r="N241" s="11" t="n"/>
      <c r="O241" s="11" t="n"/>
      <c r="P241" s="13">
        <f>IF(N241="","",IF(N241="SL",-1,K241/J241))</f>
        <v/>
      </c>
      <c r="Q241" s="13">
        <f>IF(N241="","",IF(OR(N241="SL",N241="TP0 only"),-1,L241/J241))</f>
        <v/>
      </c>
      <c r="R241" s="13">
        <f>IF(N241="","",IF(N241="TP2",M241/J241,-1))</f>
        <v/>
      </c>
      <c r="S241" s="13">
        <f>IF(N241="","",IF(N241="SL",-1,IF(N241="TP0 only",0.5*K241/J241,0.5*(K241+L241)/J241)))</f>
        <v/>
      </c>
      <c r="T241" s="13">
        <f>IF(N241="","",IF(N241="SL",-1,IF(N241="TP0 only",0.5*K241/J241-0.5,0.5*(K241+L241)/J241)))</f>
        <v/>
      </c>
      <c r="U241" s="14">
        <f>IF(P241="","",P241*Config!$B$6)</f>
        <v/>
      </c>
      <c r="V241" s="14">
        <f>IF(Q241="","",Q241*Config!$B$6)</f>
        <v/>
      </c>
      <c r="W241" s="14">
        <f>IF(R241="","",R241*Config!$B$6)</f>
        <v/>
      </c>
      <c r="X241" s="14">
        <f>IF(S241="","",S241*Config!$B$6)</f>
        <v/>
      </c>
      <c r="Y241" s="14">
        <f>IF(T241="","",T241*Config!$B$6)</f>
        <v/>
      </c>
      <c r="Z241" s="14">
        <f>IF(U241="","",Config!$B$4 + SUM($U$2:U241))</f>
        <v/>
      </c>
      <c r="AA241" s="14">
        <f>IF(V241="","",Config!$B$4 + SUM($V$2:V241))</f>
        <v/>
      </c>
      <c r="AB241" s="14">
        <f>IF(W241="","",Config!$B$4 + SUM($W$2:W241))</f>
        <v/>
      </c>
      <c r="AC241" s="14">
        <f>IF(X241="","",Config!$B$4 + SUM($X$2:X241))</f>
        <v/>
      </c>
      <c r="AD241" s="14">
        <f>IF(Y241="","",Config!$B$4 + SUM($Y$2:Y241))</f>
        <v/>
      </c>
      <c r="AE241" s="15">
        <f>IF(P241="","",IF(P241&gt;0,1,0))</f>
        <v/>
      </c>
      <c r="AF241" s="15">
        <f>IF(Q241="","",IF(Q241&gt;0,1,0))</f>
        <v/>
      </c>
      <c r="AG241" s="15">
        <f>IF(R241="","",IF(R241&gt;0,1,0))</f>
        <v/>
      </c>
      <c r="AH241" s="15">
        <f>IF(S241="","",IF(S241&gt;0,1,0))</f>
        <v/>
      </c>
      <c r="AI241" s="15">
        <f>IF(T241="","",IF(T241&gt;0,1,0))</f>
        <v/>
      </c>
      <c r="AJ241" s="16">
        <f>IF(Z241="","",IF(AJ240="",Z241,MAX(AJ240,Z241)))</f>
        <v/>
      </c>
      <c r="AK241" s="16">
        <f>IF(AA241="","",IF(AK240="",AA241,MAX(AK240,AA241)))</f>
        <v/>
      </c>
      <c r="AL241" s="16">
        <f>IF(AB241="","",IF(AL240="",AB241,MAX(AL240,AB241)))</f>
        <v/>
      </c>
      <c r="AM241" s="16">
        <f>IF(AC241="","",IF(AM240="",AC241,MAX(AM240,AC241)))</f>
        <v/>
      </c>
      <c r="AN241" s="16">
        <f>IF(AD241="","",IF(AN240="",AD241,MAX(AN240,AD241)))</f>
        <v/>
      </c>
      <c r="AO241" s="16">
        <f>IF(Z241="","",AJ241-Z241)</f>
        <v/>
      </c>
      <c r="AP241" s="16">
        <f>IF(AA241="","",AK241-AA241)</f>
        <v/>
      </c>
      <c r="AQ241" s="16">
        <f>IF(AB241="","",AL241-AB241)</f>
        <v/>
      </c>
      <c r="AR241" s="16">
        <f>IF(AC241="","",AM241-AC241)</f>
        <v/>
      </c>
      <c r="AS241" s="16">
        <f>IF(AD241="","",AN241-AD241)</f>
        <v/>
      </c>
    </row>
    <row r="242">
      <c r="A242">
        <f>ROW()-1</f>
        <v/>
      </c>
      <c r="B242" s="8" t="n"/>
      <c r="C242" s="11" t="n"/>
      <c r="D242" s="10">
        <f>IF(B242="","",CHOOSE(WEEKDAY(B242,2),"Lu","Ma","Mi","Jo","Vi","Sa","Du"))</f>
        <v/>
      </c>
      <c r="E242" s="10">
        <f>IF(OR(B242="",C242=""),"",IF(OR(WEEKDAY(B242,2)=1,WEEKDAY(B242,2)=5),"D",IF(AND(C242&gt;=TIME(15,30,0),C242&lt;TIME(16,30,0)),"C",IF(AND(AND(WEEKDAY(B242,2)&gt;=2,WEEKDAY(B242,2)&lt;=4),C242&gt;=TIME(16,35,0),C242&lt;TIME(17,0,0)),"A1",IF(AND(AND(WEEKDAY(B242,2)&gt;=2,WEEKDAY(B242,2)&lt;=4),C242&gt;=TIME(17,0,0),C242&lt;TIME(18,0,0)),"A2",IF(AND(AND(WEEKDAY(B242,2)&gt;=2,WEEKDAY(B242,2)&lt;=4),C242&gt;=TIME(18,0,0),C242&lt;TIME(19,0,0)),"A3",IF(AND(AND(WEEKDAY(B242,2)&gt;=2,WEEKDAY(B242,2)&lt;=4),C242&gt;=TIME(22,0,0),C242&lt;TIME(22,45,0)),"B","Other")))))))</f>
        <v/>
      </c>
      <c r="F242" s="11" t="n"/>
      <c r="G242" s="11" t="n"/>
      <c r="H242" s="11" t="n"/>
      <c r="I242" s="11" t="n"/>
      <c r="J242" s="12" t="n"/>
      <c r="K242" s="12" t="n"/>
      <c r="L242" s="12" t="n"/>
      <c r="M242" s="12" t="n"/>
      <c r="N242" s="11" t="n"/>
      <c r="O242" s="11" t="n"/>
      <c r="P242" s="13">
        <f>IF(N242="","",IF(N242="SL",-1,K242/J242))</f>
        <v/>
      </c>
      <c r="Q242" s="13">
        <f>IF(N242="","",IF(OR(N242="SL",N242="TP0 only"),-1,L242/J242))</f>
        <v/>
      </c>
      <c r="R242" s="13">
        <f>IF(N242="","",IF(N242="TP2",M242/J242,-1))</f>
        <v/>
      </c>
      <c r="S242" s="13">
        <f>IF(N242="","",IF(N242="SL",-1,IF(N242="TP0 only",0.5*K242/J242,0.5*(K242+L242)/J242)))</f>
        <v/>
      </c>
      <c r="T242" s="13">
        <f>IF(N242="","",IF(N242="SL",-1,IF(N242="TP0 only",0.5*K242/J242-0.5,0.5*(K242+L242)/J242)))</f>
        <v/>
      </c>
      <c r="U242" s="14">
        <f>IF(P242="","",P242*Config!$B$6)</f>
        <v/>
      </c>
      <c r="V242" s="14">
        <f>IF(Q242="","",Q242*Config!$B$6)</f>
        <v/>
      </c>
      <c r="W242" s="14">
        <f>IF(R242="","",R242*Config!$B$6)</f>
        <v/>
      </c>
      <c r="X242" s="14">
        <f>IF(S242="","",S242*Config!$B$6)</f>
        <v/>
      </c>
      <c r="Y242" s="14">
        <f>IF(T242="","",T242*Config!$B$6)</f>
        <v/>
      </c>
      <c r="Z242" s="14">
        <f>IF(U242="","",Config!$B$4 + SUM($U$2:U242))</f>
        <v/>
      </c>
      <c r="AA242" s="14">
        <f>IF(V242="","",Config!$B$4 + SUM($V$2:V242))</f>
        <v/>
      </c>
      <c r="AB242" s="14">
        <f>IF(W242="","",Config!$B$4 + SUM($W$2:W242))</f>
        <v/>
      </c>
      <c r="AC242" s="14">
        <f>IF(X242="","",Config!$B$4 + SUM($X$2:X242))</f>
        <v/>
      </c>
      <c r="AD242" s="14">
        <f>IF(Y242="","",Config!$B$4 + SUM($Y$2:Y242))</f>
        <v/>
      </c>
      <c r="AE242" s="15">
        <f>IF(P242="","",IF(P242&gt;0,1,0))</f>
        <v/>
      </c>
      <c r="AF242" s="15">
        <f>IF(Q242="","",IF(Q242&gt;0,1,0))</f>
        <v/>
      </c>
      <c r="AG242" s="15">
        <f>IF(R242="","",IF(R242&gt;0,1,0))</f>
        <v/>
      </c>
      <c r="AH242" s="15">
        <f>IF(S242="","",IF(S242&gt;0,1,0))</f>
        <v/>
      </c>
      <c r="AI242" s="15">
        <f>IF(T242="","",IF(T242&gt;0,1,0))</f>
        <v/>
      </c>
      <c r="AJ242" s="16">
        <f>IF(Z242="","",IF(AJ241="",Z242,MAX(AJ241,Z242)))</f>
        <v/>
      </c>
      <c r="AK242" s="16">
        <f>IF(AA242="","",IF(AK241="",AA242,MAX(AK241,AA242)))</f>
        <v/>
      </c>
      <c r="AL242" s="16">
        <f>IF(AB242="","",IF(AL241="",AB242,MAX(AL241,AB242)))</f>
        <v/>
      </c>
      <c r="AM242" s="16">
        <f>IF(AC242="","",IF(AM241="",AC242,MAX(AM241,AC242)))</f>
        <v/>
      </c>
      <c r="AN242" s="16">
        <f>IF(AD242="","",IF(AN241="",AD242,MAX(AN241,AD242)))</f>
        <v/>
      </c>
      <c r="AO242" s="16">
        <f>IF(Z242="","",AJ242-Z242)</f>
        <v/>
      </c>
      <c r="AP242" s="16">
        <f>IF(AA242="","",AK242-AA242)</f>
        <v/>
      </c>
      <c r="AQ242" s="16">
        <f>IF(AB242="","",AL242-AB242)</f>
        <v/>
      </c>
      <c r="AR242" s="16">
        <f>IF(AC242="","",AM242-AC242)</f>
        <v/>
      </c>
      <c r="AS242" s="16">
        <f>IF(AD242="","",AN242-AD242)</f>
        <v/>
      </c>
    </row>
    <row r="243">
      <c r="A243">
        <f>ROW()-1</f>
        <v/>
      </c>
      <c r="B243" s="8" t="n"/>
      <c r="C243" s="11" t="n"/>
      <c r="D243" s="10">
        <f>IF(B243="","",CHOOSE(WEEKDAY(B243,2),"Lu","Ma","Mi","Jo","Vi","Sa","Du"))</f>
        <v/>
      </c>
      <c r="E243" s="10">
        <f>IF(OR(B243="",C243=""),"",IF(OR(WEEKDAY(B243,2)=1,WEEKDAY(B243,2)=5),"D",IF(AND(C243&gt;=TIME(15,30,0),C243&lt;TIME(16,30,0)),"C",IF(AND(AND(WEEKDAY(B243,2)&gt;=2,WEEKDAY(B243,2)&lt;=4),C243&gt;=TIME(16,35,0),C243&lt;TIME(17,0,0)),"A1",IF(AND(AND(WEEKDAY(B243,2)&gt;=2,WEEKDAY(B243,2)&lt;=4),C243&gt;=TIME(17,0,0),C243&lt;TIME(18,0,0)),"A2",IF(AND(AND(WEEKDAY(B243,2)&gt;=2,WEEKDAY(B243,2)&lt;=4),C243&gt;=TIME(18,0,0),C243&lt;TIME(19,0,0)),"A3",IF(AND(AND(WEEKDAY(B243,2)&gt;=2,WEEKDAY(B243,2)&lt;=4),C243&gt;=TIME(22,0,0),C243&lt;TIME(22,45,0)),"B","Other")))))))</f>
        <v/>
      </c>
      <c r="F243" s="11" t="n"/>
      <c r="G243" s="11" t="n"/>
      <c r="H243" s="11" t="n"/>
      <c r="I243" s="11" t="n"/>
      <c r="J243" s="12" t="n"/>
      <c r="K243" s="12" t="n"/>
      <c r="L243" s="12" t="n"/>
      <c r="M243" s="12" t="n"/>
      <c r="N243" s="11" t="n"/>
      <c r="O243" s="11" t="n"/>
      <c r="P243" s="13">
        <f>IF(N243="","",IF(N243="SL",-1,K243/J243))</f>
        <v/>
      </c>
      <c r="Q243" s="13">
        <f>IF(N243="","",IF(OR(N243="SL",N243="TP0 only"),-1,L243/J243))</f>
        <v/>
      </c>
      <c r="R243" s="13">
        <f>IF(N243="","",IF(N243="TP2",M243/J243,-1))</f>
        <v/>
      </c>
      <c r="S243" s="13">
        <f>IF(N243="","",IF(N243="SL",-1,IF(N243="TP0 only",0.5*K243/J243,0.5*(K243+L243)/J243)))</f>
        <v/>
      </c>
      <c r="T243" s="13">
        <f>IF(N243="","",IF(N243="SL",-1,IF(N243="TP0 only",0.5*K243/J243-0.5,0.5*(K243+L243)/J243)))</f>
        <v/>
      </c>
      <c r="U243" s="14">
        <f>IF(P243="","",P243*Config!$B$6)</f>
        <v/>
      </c>
      <c r="V243" s="14">
        <f>IF(Q243="","",Q243*Config!$B$6)</f>
        <v/>
      </c>
      <c r="W243" s="14">
        <f>IF(R243="","",R243*Config!$B$6)</f>
        <v/>
      </c>
      <c r="X243" s="14">
        <f>IF(S243="","",S243*Config!$B$6)</f>
        <v/>
      </c>
      <c r="Y243" s="14">
        <f>IF(T243="","",T243*Config!$B$6)</f>
        <v/>
      </c>
      <c r="Z243" s="14">
        <f>IF(U243="","",Config!$B$4 + SUM($U$2:U243))</f>
        <v/>
      </c>
      <c r="AA243" s="14">
        <f>IF(V243="","",Config!$B$4 + SUM($V$2:V243))</f>
        <v/>
      </c>
      <c r="AB243" s="14">
        <f>IF(W243="","",Config!$B$4 + SUM($W$2:W243))</f>
        <v/>
      </c>
      <c r="AC243" s="14">
        <f>IF(X243="","",Config!$B$4 + SUM($X$2:X243))</f>
        <v/>
      </c>
      <c r="AD243" s="14">
        <f>IF(Y243="","",Config!$B$4 + SUM($Y$2:Y243))</f>
        <v/>
      </c>
      <c r="AE243" s="15">
        <f>IF(P243="","",IF(P243&gt;0,1,0))</f>
        <v/>
      </c>
      <c r="AF243" s="15">
        <f>IF(Q243="","",IF(Q243&gt;0,1,0))</f>
        <v/>
      </c>
      <c r="AG243" s="15">
        <f>IF(R243="","",IF(R243&gt;0,1,0))</f>
        <v/>
      </c>
      <c r="AH243" s="15">
        <f>IF(S243="","",IF(S243&gt;0,1,0))</f>
        <v/>
      </c>
      <c r="AI243" s="15">
        <f>IF(T243="","",IF(T243&gt;0,1,0))</f>
        <v/>
      </c>
      <c r="AJ243" s="16">
        <f>IF(Z243="","",IF(AJ242="",Z243,MAX(AJ242,Z243)))</f>
        <v/>
      </c>
      <c r="AK243" s="16">
        <f>IF(AA243="","",IF(AK242="",AA243,MAX(AK242,AA243)))</f>
        <v/>
      </c>
      <c r="AL243" s="16">
        <f>IF(AB243="","",IF(AL242="",AB243,MAX(AL242,AB243)))</f>
        <v/>
      </c>
      <c r="AM243" s="16">
        <f>IF(AC243="","",IF(AM242="",AC243,MAX(AM242,AC243)))</f>
        <v/>
      </c>
      <c r="AN243" s="16">
        <f>IF(AD243="","",IF(AN242="",AD243,MAX(AN242,AD243)))</f>
        <v/>
      </c>
      <c r="AO243" s="16">
        <f>IF(Z243="","",AJ243-Z243)</f>
        <v/>
      </c>
      <c r="AP243" s="16">
        <f>IF(AA243="","",AK243-AA243)</f>
        <v/>
      </c>
      <c r="AQ243" s="16">
        <f>IF(AB243="","",AL243-AB243)</f>
        <v/>
      </c>
      <c r="AR243" s="16">
        <f>IF(AC243="","",AM243-AC243)</f>
        <v/>
      </c>
      <c r="AS243" s="16">
        <f>IF(AD243="","",AN243-AD243)</f>
        <v/>
      </c>
    </row>
    <row r="244">
      <c r="A244">
        <f>ROW()-1</f>
        <v/>
      </c>
      <c r="B244" s="8" t="n"/>
      <c r="C244" s="11" t="n"/>
      <c r="D244" s="10">
        <f>IF(B244="","",CHOOSE(WEEKDAY(B244,2),"Lu","Ma","Mi","Jo","Vi","Sa","Du"))</f>
        <v/>
      </c>
      <c r="E244" s="10">
        <f>IF(OR(B244="",C244=""),"",IF(OR(WEEKDAY(B244,2)=1,WEEKDAY(B244,2)=5),"D",IF(AND(C244&gt;=TIME(15,30,0),C244&lt;TIME(16,30,0)),"C",IF(AND(AND(WEEKDAY(B244,2)&gt;=2,WEEKDAY(B244,2)&lt;=4),C244&gt;=TIME(16,35,0),C244&lt;TIME(17,0,0)),"A1",IF(AND(AND(WEEKDAY(B244,2)&gt;=2,WEEKDAY(B244,2)&lt;=4),C244&gt;=TIME(17,0,0),C244&lt;TIME(18,0,0)),"A2",IF(AND(AND(WEEKDAY(B244,2)&gt;=2,WEEKDAY(B244,2)&lt;=4),C244&gt;=TIME(18,0,0),C244&lt;TIME(19,0,0)),"A3",IF(AND(AND(WEEKDAY(B244,2)&gt;=2,WEEKDAY(B244,2)&lt;=4),C244&gt;=TIME(22,0,0),C244&lt;TIME(22,45,0)),"B","Other")))))))</f>
        <v/>
      </c>
      <c r="F244" s="11" t="n"/>
      <c r="G244" s="11" t="n"/>
      <c r="H244" s="11" t="n"/>
      <c r="I244" s="11" t="n"/>
      <c r="J244" s="12" t="n"/>
      <c r="K244" s="12" t="n"/>
      <c r="L244" s="12" t="n"/>
      <c r="M244" s="12" t="n"/>
      <c r="N244" s="11" t="n"/>
      <c r="O244" s="11" t="n"/>
      <c r="P244" s="13">
        <f>IF(N244="","",IF(N244="SL",-1,K244/J244))</f>
        <v/>
      </c>
      <c r="Q244" s="13">
        <f>IF(N244="","",IF(OR(N244="SL",N244="TP0 only"),-1,L244/J244))</f>
        <v/>
      </c>
      <c r="R244" s="13">
        <f>IF(N244="","",IF(N244="TP2",M244/J244,-1))</f>
        <v/>
      </c>
      <c r="S244" s="13">
        <f>IF(N244="","",IF(N244="SL",-1,IF(N244="TP0 only",0.5*K244/J244,0.5*(K244+L244)/J244)))</f>
        <v/>
      </c>
      <c r="T244" s="13">
        <f>IF(N244="","",IF(N244="SL",-1,IF(N244="TP0 only",0.5*K244/J244-0.5,0.5*(K244+L244)/J244)))</f>
        <v/>
      </c>
      <c r="U244" s="14">
        <f>IF(P244="","",P244*Config!$B$6)</f>
        <v/>
      </c>
      <c r="V244" s="14">
        <f>IF(Q244="","",Q244*Config!$B$6)</f>
        <v/>
      </c>
      <c r="W244" s="14">
        <f>IF(R244="","",R244*Config!$B$6)</f>
        <v/>
      </c>
      <c r="X244" s="14">
        <f>IF(S244="","",S244*Config!$B$6)</f>
        <v/>
      </c>
      <c r="Y244" s="14">
        <f>IF(T244="","",T244*Config!$B$6)</f>
        <v/>
      </c>
      <c r="Z244" s="14">
        <f>IF(U244="","",Config!$B$4 + SUM($U$2:U244))</f>
        <v/>
      </c>
      <c r="AA244" s="14">
        <f>IF(V244="","",Config!$B$4 + SUM($V$2:V244))</f>
        <v/>
      </c>
      <c r="AB244" s="14">
        <f>IF(W244="","",Config!$B$4 + SUM($W$2:W244))</f>
        <v/>
      </c>
      <c r="AC244" s="14">
        <f>IF(X244="","",Config!$B$4 + SUM($X$2:X244))</f>
        <v/>
      </c>
      <c r="AD244" s="14">
        <f>IF(Y244="","",Config!$B$4 + SUM($Y$2:Y244))</f>
        <v/>
      </c>
      <c r="AE244" s="15">
        <f>IF(P244="","",IF(P244&gt;0,1,0))</f>
        <v/>
      </c>
      <c r="AF244" s="15">
        <f>IF(Q244="","",IF(Q244&gt;0,1,0))</f>
        <v/>
      </c>
      <c r="AG244" s="15">
        <f>IF(R244="","",IF(R244&gt;0,1,0))</f>
        <v/>
      </c>
      <c r="AH244" s="15">
        <f>IF(S244="","",IF(S244&gt;0,1,0))</f>
        <v/>
      </c>
      <c r="AI244" s="15">
        <f>IF(T244="","",IF(T244&gt;0,1,0))</f>
        <v/>
      </c>
      <c r="AJ244" s="16">
        <f>IF(Z244="","",IF(AJ243="",Z244,MAX(AJ243,Z244)))</f>
        <v/>
      </c>
      <c r="AK244" s="16">
        <f>IF(AA244="","",IF(AK243="",AA244,MAX(AK243,AA244)))</f>
        <v/>
      </c>
      <c r="AL244" s="16">
        <f>IF(AB244="","",IF(AL243="",AB244,MAX(AL243,AB244)))</f>
        <v/>
      </c>
      <c r="AM244" s="16">
        <f>IF(AC244="","",IF(AM243="",AC244,MAX(AM243,AC244)))</f>
        <v/>
      </c>
      <c r="AN244" s="16">
        <f>IF(AD244="","",IF(AN243="",AD244,MAX(AN243,AD244)))</f>
        <v/>
      </c>
      <c r="AO244" s="16">
        <f>IF(Z244="","",AJ244-Z244)</f>
        <v/>
      </c>
      <c r="AP244" s="16">
        <f>IF(AA244="","",AK244-AA244)</f>
        <v/>
      </c>
      <c r="AQ244" s="16">
        <f>IF(AB244="","",AL244-AB244)</f>
        <v/>
      </c>
      <c r="AR244" s="16">
        <f>IF(AC244="","",AM244-AC244)</f>
        <v/>
      </c>
      <c r="AS244" s="16">
        <f>IF(AD244="","",AN244-AD244)</f>
        <v/>
      </c>
    </row>
    <row r="245">
      <c r="A245">
        <f>ROW()-1</f>
        <v/>
      </c>
      <c r="B245" s="8" t="n"/>
      <c r="C245" s="11" t="n"/>
      <c r="D245" s="10">
        <f>IF(B245="","",CHOOSE(WEEKDAY(B245,2),"Lu","Ma","Mi","Jo","Vi","Sa","Du"))</f>
        <v/>
      </c>
      <c r="E245" s="10">
        <f>IF(OR(B245="",C245=""),"",IF(OR(WEEKDAY(B245,2)=1,WEEKDAY(B245,2)=5),"D",IF(AND(C245&gt;=TIME(15,30,0),C245&lt;TIME(16,30,0)),"C",IF(AND(AND(WEEKDAY(B245,2)&gt;=2,WEEKDAY(B245,2)&lt;=4),C245&gt;=TIME(16,35,0),C245&lt;TIME(17,0,0)),"A1",IF(AND(AND(WEEKDAY(B245,2)&gt;=2,WEEKDAY(B245,2)&lt;=4),C245&gt;=TIME(17,0,0),C245&lt;TIME(18,0,0)),"A2",IF(AND(AND(WEEKDAY(B245,2)&gt;=2,WEEKDAY(B245,2)&lt;=4),C245&gt;=TIME(18,0,0),C245&lt;TIME(19,0,0)),"A3",IF(AND(AND(WEEKDAY(B245,2)&gt;=2,WEEKDAY(B245,2)&lt;=4),C245&gt;=TIME(22,0,0),C245&lt;TIME(22,45,0)),"B","Other")))))))</f>
        <v/>
      </c>
      <c r="F245" s="11" t="n"/>
      <c r="G245" s="11" t="n"/>
      <c r="H245" s="11" t="n"/>
      <c r="I245" s="11" t="n"/>
      <c r="J245" s="12" t="n"/>
      <c r="K245" s="12" t="n"/>
      <c r="L245" s="12" t="n"/>
      <c r="M245" s="12" t="n"/>
      <c r="N245" s="11" t="n"/>
      <c r="O245" s="11" t="n"/>
      <c r="P245" s="13">
        <f>IF(N245="","",IF(N245="SL",-1,K245/J245))</f>
        <v/>
      </c>
      <c r="Q245" s="13">
        <f>IF(N245="","",IF(OR(N245="SL",N245="TP0 only"),-1,L245/J245))</f>
        <v/>
      </c>
      <c r="R245" s="13">
        <f>IF(N245="","",IF(N245="TP2",M245/J245,-1))</f>
        <v/>
      </c>
      <c r="S245" s="13">
        <f>IF(N245="","",IF(N245="SL",-1,IF(N245="TP0 only",0.5*K245/J245,0.5*(K245+L245)/J245)))</f>
        <v/>
      </c>
      <c r="T245" s="13">
        <f>IF(N245="","",IF(N245="SL",-1,IF(N245="TP0 only",0.5*K245/J245-0.5,0.5*(K245+L245)/J245)))</f>
        <v/>
      </c>
      <c r="U245" s="14">
        <f>IF(P245="","",P245*Config!$B$6)</f>
        <v/>
      </c>
      <c r="V245" s="14">
        <f>IF(Q245="","",Q245*Config!$B$6)</f>
        <v/>
      </c>
      <c r="W245" s="14">
        <f>IF(R245="","",R245*Config!$B$6)</f>
        <v/>
      </c>
      <c r="X245" s="14">
        <f>IF(S245="","",S245*Config!$B$6)</f>
        <v/>
      </c>
      <c r="Y245" s="14">
        <f>IF(T245="","",T245*Config!$B$6)</f>
        <v/>
      </c>
      <c r="Z245" s="14">
        <f>IF(U245="","",Config!$B$4 + SUM($U$2:U245))</f>
        <v/>
      </c>
      <c r="AA245" s="14">
        <f>IF(V245="","",Config!$B$4 + SUM($V$2:V245))</f>
        <v/>
      </c>
      <c r="AB245" s="14">
        <f>IF(W245="","",Config!$B$4 + SUM($W$2:W245))</f>
        <v/>
      </c>
      <c r="AC245" s="14">
        <f>IF(X245="","",Config!$B$4 + SUM($X$2:X245))</f>
        <v/>
      </c>
      <c r="AD245" s="14">
        <f>IF(Y245="","",Config!$B$4 + SUM($Y$2:Y245))</f>
        <v/>
      </c>
      <c r="AE245" s="15">
        <f>IF(P245="","",IF(P245&gt;0,1,0))</f>
        <v/>
      </c>
      <c r="AF245" s="15">
        <f>IF(Q245="","",IF(Q245&gt;0,1,0))</f>
        <v/>
      </c>
      <c r="AG245" s="15">
        <f>IF(R245="","",IF(R245&gt;0,1,0))</f>
        <v/>
      </c>
      <c r="AH245" s="15">
        <f>IF(S245="","",IF(S245&gt;0,1,0))</f>
        <v/>
      </c>
      <c r="AI245" s="15">
        <f>IF(T245="","",IF(T245&gt;0,1,0))</f>
        <v/>
      </c>
      <c r="AJ245" s="16">
        <f>IF(Z245="","",IF(AJ244="",Z245,MAX(AJ244,Z245)))</f>
        <v/>
      </c>
      <c r="AK245" s="16">
        <f>IF(AA245="","",IF(AK244="",AA245,MAX(AK244,AA245)))</f>
        <v/>
      </c>
      <c r="AL245" s="16">
        <f>IF(AB245="","",IF(AL244="",AB245,MAX(AL244,AB245)))</f>
        <v/>
      </c>
      <c r="AM245" s="16">
        <f>IF(AC245="","",IF(AM244="",AC245,MAX(AM244,AC245)))</f>
        <v/>
      </c>
      <c r="AN245" s="16">
        <f>IF(AD245="","",IF(AN244="",AD245,MAX(AN244,AD245)))</f>
        <v/>
      </c>
      <c r="AO245" s="16">
        <f>IF(Z245="","",AJ245-Z245)</f>
        <v/>
      </c>
      <c r="AP245" s="16">
        <f>IF(AA245="","",AK245-AA245)</f>
        <v/>
      </c>
      <c r="AQ245" s="16">
        <f>IF(AB245="","",AL245-AB245)</f>
        <v/>
      </c>
      <c r="AR245" s="16">
        <f>IF(AC245="","",AM245-AC245)</f>
        <v/>
      </c>
      <c r="AS245" s="16">
        <f>IF(AD245="","",AN245-AD245)</f>
        <v/>
      </c>
    </row>
    <row r="246">
      <c r="A246">
        <f>ROW()-1</f>
        <v/>
      </c>
      <c r="B246" s="8" t="n"/>
      <c r="C246" s="11" t="n"/>
      <c r="D246" s="10">
        <f>IF(B246="","",CHOOSE(WEEKDAY(B246,2),"Lu","Ma","Mi","Jo","Vi","Sa","Du"))</f>
        <v/>
      </c>
      <c r="E246" s="10">
        <f>IF(OR(B246="",C246=""),"",IF(OR(WEEKDAY(B246,2)=1,WEEKDAY(B246,2)=5),"D",IF(AND(C246&gt;=TIME(15,30,0),C246&lt;TIME(16,30,0)),"C",IF(AND(AND(WEEKDAY(B246,2)&gt;=2,WEEKDAY(B246,2)&lt;=4),C246&gt;=TIME(16,35,0),C246&lt;TIME(17,0,0)),"A1",IF(AND(AND(WEEKDAY(B246,2)&gt;=2,WEEKDAY(B246,2)&lt;=4),C246&gt;=TIME(17,0,0),C246&lt;TIME(18,0,0)),"A2",IF(AND(AND(WEEKDAY(B246,2)&gt;=2,WEEKDAY(B246,2)&lt;=4),C246&gt;=TIME(18,0,0),C246&lt;TIME(19,0,0)),"A3",IF(AND(AND(WEEKDAY(B246,2)&gt;=2,WEEKDAY(B246,2)&lt;=4),C246&gt;=TIME(22,0,0),C246&lt;TIME(22,45,0)),"B","Other")))))))</f>
        <v/>
      </c>
      <c r="F246" s="11" t="n"/>
      <c r="G246" s="11" t="n"/>
      <c r="H246" s="11" t="n"/>
      <c r="I246" s="11" t="n"/>
      <c r="J246" s="12" t="n"/>
      <c r="K246" s="12" t="n"/>
      <c r="L246" s="12" t="n"/>
      <c r="M246" s="12" t="n"/>
      <c r="N246" s="11" t="n"/>
      <c r="O246" s="11" t="n"/>
      <c r="P246" s="13">
        <f>IF(N246="","",IF(N246="SL",-1,K246/J246))</f>
        <v/>
      </c>
      <c r="Q246" s="13">
        <f>IF(N246="","",IF(OR(N246="SL",N246="TP0 only"),-1,L246/J246))</f>
        <v/>
      </c>
      <c r="R246" s="13">
        <f>IF(N246="","",IF(N246="TP2",M246/J246,-1))</f>
        <v/>
      </c>
      <c r="S246" s="13">
        <f>IF(N246="","",IF(N246="SL",-1,IF(N246="TP0 only",0.5*K246/J246,0.5*(K246+L246)/J246)))</f>
        <v/>
      </c>
      <c r="T246" s="13">
        <f>IF(N246="","",IF(N246="SL",-1,IF(N246="TP0 only",0.5*K246/J246-0.5,0.5*(K246+L246)/J246)))</f>
        <v/>
      </c>
      <c r="U246" s="14">
        <f>IF(P246="","",P246*Config!$B$6)</f>
        <v/>
      </c>
      <c r="V246" s="14">
        <f>IF(Q246="","",Q246*Config!$B$6)</f>
        <v/>
      </c>
      <c r="W246" s="14">
        <f>IF(R246="","",R246*Config!$B$6)</f>
        <v/>
      </c>
      <c r="X246" s="14">
        <f>IF(S246="","",S246*Config!$B$6)</f>
        <v/>
      </c>
      <c r="Y246" s="14">
        <f>IF(T246="","",T246*Config!$B$6)</f>
        <v/>
      </c>
      <c r="Z246" s="14">
        <f>IF(U246="","",Config!$B$4 + SUM($U$2:U246))</f>
        <v/>
      </c>
      <c r="AA246" s="14">
        <f>IF(V246="","",Config!$B$4 + SUM($V$2:V246))</f>
        <v/>
      </c>
      <c r="AB246" s="14">
        <f>IF(W246="","",Config!$B$4 + SUM($W$2:W246))</f>
        <v/>
      </c>
      <c r="AC246" s="14">
        <f>IF(X246="","",Config!$B$4 + SUM($X$2:X246))</f>
        <v/>
      </c>
      <c r="AD246" s="14">
        <f>IF(Y246="","",Config!$B$4 + SUM($Y$2:Y246))</f>
        <v/>
      </c>
      <c r="AE246" s="15">
        <f>IF(P246="","",IF(P246&gt;0,1,0))</f>
        <v/>
      </c>
      <c r="AF246" s="15">
        <f>IF(Q246="","",IF(Q246&gt;0,1,0))</f>
        <v/>
      </c>
      <c r="AG246" s="15">
        <f>IF(R246="","",IF(R246&gt;0,1,0))</f>
        <v/>
      </c>
      <c r="AH246" s="15">
        <f>IF(S246="","",IF(S246&gt;0,1,0))</f>
        <v/>
      </c>
      <c r="AI246" s="15">
        <f>IF(T246="","",IF(T246&gt;0,1,0))</f>
        <v/>
      </c>
      <c r="AJ246" s="16">
        <f>IF(Z246="","",IF(AJ245="",Z246,MAX(AJ245,Z246)))</f>
        <v/>
      </c>
      <c r="AK246" s="16">
        <f>IF(AA246="","",IF(AK245="",AA246,MAX(AK245,AA246)))</f>
        <v/>
      </c>
      <c r="AL246" s="16">
        <f>IF(AB246="","",IF(AL245="",AB246,MAX(AL245,AB246)))</f>
        <v/>
      </c>
      <c r="AM246" s="16">
        <f>IF(AC246="","",IF(AM245="",AC246,MAX(AM245,AC246)))</f>
        <v/>
      </c>
      <c r="AN246" s="16">
        <f>IF(AD246="","",IF(AN245="",AD246,MAX(AN245,AD246)))</f>
        <v/>
      </c>
      <c r="AO246" s="16">
        <f>IF(Z246="","",AJ246-Z246)</f>
        <v/>
      </c>
      <c r="AP246" s="16">
        <f>IF(AA246="","",AK246-AA246)</f>
        <v/>
      </c>
      <c r="AQ246" s="16">
        <f>IF(AB246="","",AL246-AB246)</f>
        <v/>
      </c>
      <c r="AR246" s="16">
        <f>IF(AC246="","",AM246-AC246)</f>
        <v/>
      </c>
      <c r="AS246" s="16">
        <f>IF(AD246="","",AN246-AD246)</f>
        <v/>
      </c>
    </row>
    <row r="247">
      <c r="A247">
        <f>ROW()-1</f>
        <v/>
      </c>
      <c r="B247" s="8" t="n"/>
      <c r="C247" s="11" t="n"/>
      <c r="D247" s="10">
        <f>IF(B247="","",CHOOSE(WEEKDAY(B247,2),"Lu","Ma","Mi","Jo","Vi","Sa","Du"))</f>
        <v/>
      </c>
      <c r="E247" s="10">
        <f>IF(OR(B247="",C247=""),"",IF(OR(WEEKDAY(B247,2)=1,WEEKDAY(B247,2)=5),"D",IF(AND(C247&gt;=TIME(15,30,0),C247&lt;TIME(16,30,0)),"C",IF(AND(AND(WEEKDAY(B247,2)&gt;=2,WEEKDAY(B247,2)&lt;=4),C247&gt;=TIME(16,35,0),C247&lt;TIME(17,0,0)),"A1",IF(AND(AND(WEEKDAY(B247,2)&gt;=2,WEEKDAY(B247,2)&lt;=4),C247&gt;=TIME(17,0,0),C247&lt;TIME(18,0,0)),"A2",IF(AND(AND(WEEKDAY(B247,2)&gt;=2,WEEKDAY(B247,2)&lt;=4),C247&gt;=TIME(18,0,0),C247&lt;TIME(19,0,0)),"A3",IF(AND(AND(WEEKDAY(B247,2)&gt;=2,WEEKDAY(B247,2)&lt;=4),C247&gt;=TIME(22,0,0),C247&lt;TIME(22,45,0)),"B","Other")))))))</f>
        <v/>
      </c>
      <c r="F247" s="11" t="n"/>
      <c r="G247" s="11" t="n"/>
      <c r="H247" s="11" t="n"/>
      <c r="I247" s="11" t="n"/>
      <c r="J247" s="12" t="n"/>
      <c r="K247" s="12" t="n"/>
      <c r="L247" s="12" t="n"/>
      <c r="M247" s="12" t="n"/>
      <c r="N247" s="11" t="n"/>
      <c r="O247" s="11" t="n"/>
      <c r="P247" s="13">
        <f>IF(N247="","",IF(N247="SL",-1,K247/J247))</f>
        <v/>
      </c>
      <c r="Q247" s="13">
        <f>IF(N247="","",IF(OR(N247="SL",N247="TP0 only"),-1,L247/J247))</f>
        <v/>
      </c>
      <c r="R247" s="13">
        <f>IF(N247="","",IF(N247="TP2",M247/J247,-1))</f>
        <v/>
      </c>
      <c r="S247" s="13">
        <f>IF(N247="","",IF(N247="SL",-1,IF(N247="TP0 only",0.5*K247/J247,0.5*(K247+L247)/J247)))</f>
        <v/>
      </c>
      <c r="T247" s="13">
        <f>IF(N247="","",IF(N247="SL",-1,IF(N247="TP0 only",0.5*K247/J247-0.5,0.5*(K247+L247)/J247)))</f>
        <v/>
      </c>
      <c r="U247" s="14">
        <f>IF(P247="","",P247*Config!$B$6)</f>
        <v/>
      </c>
      <c r="V247" s="14">
        <f>IF(Q247="","",Q247*Config!$B$6)</f>
        <v/>
      </c>
      <c r="W247" s="14">
        <f>IF(R247="","",R247*Config!$B$6)</f>
        <v/>
      </c>
      <c r="X247" s="14">
        <f>IF(S247="","",S247*Config!$B$6)</f>
        <v/>
      </c>
      <c r="Y247" s="14">
        <f>IF(T247="","",T247*Config!$B$6)</f>
        <v/>
      </c>
      <c r="Z247" s="14">
        <f>IF(U247="","",Config!$B$4 + SUM($U$2:U247))</f>
        <v/>
      </c>
      <c r="AA247" s="14">
        <f>IF(V247="","",Config!$B$4 + SUM($V$2:V247))</f>
        <v/>
      </c>
      <c r="AB247" s="14">
        <f>IF(W247="","",Config!$B$4 + SUM($W$2:W247))</f>
        <v/>
      </c>
      <c r="AC247" s="14">
        <f>IF(X247="","",Config!$B$4 + SUM($X$2:X247))</f>
        <v/>
      </c>
      <c r="AD247" s="14">
        <f>IF(Y247="","",Config!$B$4 + SUM($Y$2:Y247))</f>
        <v/>
      </c>
      <c r="AE247" s="15">
        <f>IF(P247="","",IF(P247&gt;0,1,0))</f>
        <v/>
      </c>
      <c r="AF247" s="15">
        <f>IF(Q247="","",IF(Q247&gt;0,1,0))</f>
        <v/>
      </c>
      <c r="AG247" s="15">
        <f>IF(R247="","",IF(R247&gt;0,1,0))</f>
        <v/>
      </c>
      <c r="AH247" s="15">
        <f>IF(S247="","",IF(S247&gt;0,1,0))</f>
        <v/>
      </c>
      <c r="AI247" s="15">
        <f>IF(T247="","",IF(T247&gt;0,1,0))</f>
        <v/>
      </c>
      <c r="AJ247" s="16">
        <f>IF(Z247="","",IF(AJ246="",Z247,MAX(AJ246,Z247)))</f>
        <v/>
      </c>
      <c r="AK247" s="16">
        <f>IF(AA247="","",IF(AK246="",AA247,MAX(AK246,AA247)))</f>
        <v/>
      </c>
      <c r="AL247" s="16">
        <f>IF(AB247="","",IF(AL246="",AB247,MAX(AL246,AB247)))</f>
        <v/>
      </c>
      <c r="AM247" s="16">
        <f>IF(AC247="","",IF(AM246="",AC247,MAX(AM246,AC247)))</f>
        <v/>
      </c>
      <c r="AN247" s="16">
        <f>IF(AD247="","",IF(AN246="",AD247,MAX(AN246,AD247)))</f>
        <v/>
      </c>
      <c r="AO247" s="16">
        <f>IF(Z247="","",AJ247-Z247)</f>
        <v/>
      </c>
      <c r="AP247" s="16">
        <f>IF(AA247="","",AK247-AA247)</f>
        <v/>
      </c>
      <c r="AQ247" s="16">
        <f>IF(AB247="","",AL247-AB247)</f>
        <v/>
      </c>
      <c r="AR247" s="16">
        <f>IF(AC247="","",AM247-AC247)</f>
        <v/>
      </c>
      <c r="AS247" s="16">
        <f>IF(AD247="","",AN247-AD247)</f>
        <v/>
      </c>
    </row>
    <row r="248">
      <c r="A248">
        <f>ROW()-1</f>
        <v/>
      </c>
      <c r="B248" s="8" t="n"/>
      <c r="C248" s="11" t="n"/>
      <c r="D248" s="10">
        <f>IF(B248="","",CHOOSE(WEEKDAY(B248,2),"Lu","Ma","Mi","Jo","Vi","Sa","Du"))</f>
        <v/>
      </c>
      <c r="E248" s="10">
        <f>IF(OR(B248="",C248=""),"",IF(OR(WEEKDAY(B248,2)=1,WEEKDAY(B248,2)=5),"D",IF(AND(C248&gt;=TIME(15,30,0),C248&lt;TIME(16,30,0)),"C",IF(AND(AND(WEEKDAY(B248,2)&gt;=2,WEEKDAY(B248,2)&lt;=4),C248&gt;=TIME(16,35,0),C248&lt;TIME(17,0,0)),"A1",IF(AND(AND(WEEKDAY(B248,2)&gt;=2,WEEKDAY(B248,2)&lt;=4),C248&gt;=TIME(17,0,0),C248&lt;TIME(18,0,0)),"A2",IF(AND(AND(WEEKDAY(B248,2)&gt;=2,WEEKDAY(B248,2)&lt;=4),C248&gt;=TIME(18,0,0),C248&lt;TIME(19,0,0)),"A3",IF(AND(AND(WEEKDAY(B248,2)&gt;=2,WEEKDAY(B248,2)&lt;=4),C248&gt;=TIME(22,0,0),C248&lt;TIME(22,45,0)),"B","Other")))))))</f>
        <v/>
      </c>
      <c r="F248" s="11" t="n"/>
      <c r="G248" s="11" t="n"/>
      <c r="H248" s="11" t="n"/>
      <c r="I248" s="11" t="n"/>
      <c r="J248" s="12" t="n"/>
      <c r="K248" s="12" t="n"/>
      <c r="L248" s="12" t="n"/>
      <c r="M248" s="12" t="n"/>
      <c r="N248" s="11" t="n"/>
      <c r="O248" s="11" t="n"/>
      <c r="P248" s="13">
        <f>IF(N248="","",IF(N248="SL",-1,K248/J248))</f>
        <v/>
      </c>
      <c r="Q248" s="13">
        <f>IF(N248="","",IF(OR(N248="SL",N248="TP0 only"),-1,L248/J248))</f>
        <v/>
      </c>
      <c r="R248" s="13">
        <f>IF(N248="","",IF(N248="TP2",M248/J248,-1))</f>
        <v/>
      </c>
      <c r="S248" s="13">
        <f>IF(N248="","",IF(N248="SL",-1,IF(N248="TP0 only",0.5*K248/J248,0.5*(K248+L248)/J248)))</f>
        <v/>
      </c>
      <c r="T248" s="13">
        <f>IF(N248="","",IF(N248="SL",-1,IF(N248="TP0 only",0.5*K248/J248-0.5,0.5*(K248+L248)/J248)))</f>
        <v/>
      </c>
      <c r="U248" s="14">
        <f>IF(P248="","",P248*Config!$B$6)</f>
        <v/>
      </c>
      <c r="V248" s="14">
        <f>IF(Q248="","",Q248*Config!$B$6)</f>
        <v/>
      </c>
      <c r="W248" s="14">
        <f>IF(R248="","",R248*Config!$B$6)</f>
        <v/>
      </c>
      <c r="X248" s="14">
        <f>IF(S248="","",S248*Config!$B$6)</f>
        <v/>
      </c>
      <c r="Y248" s="14">
        <f>IF(T248="","",T248*Config!$B$6)</f>
        <v/>
      </c>
      <c r="Z248" s="14">
        <f>IF(U248="","",Config!$B$4 + SUM($U$2:U248))</f>
        <v/>
      </c>
      <c r="AA248" s="14">
        <f>IF(V248="","",Config!$B$4 + SUM($V$2:V248))</f>
        <v/>
      </c>
      <c r="AB248" s="14">
        <f>IF(W248="","",Config!$B$4 + SUM($W$2:W248))</f>
        <v/>
      </c>
      <c r="AC248" s="14">
        <f>IF(X248="","",Config!$B$4 + SUM($X$2:X248))</f>
        <v/>
      </c>
      <c r="AD248" s="14">
        <f>IF(Y248="","",Config!$B$4 + SUM($Y$2:Y248))</f>
        <v/>
      </c>
      <c r="AE248" s="15">
        <f>IF(P248="","",IF(P248&gt;0,1,0))</f>
        <v/>
      </c>
      <c r="AF248" s="15">
        <f>IF(Q248="","",IF(Q248&gt;0,1,0))</f>
        <v/>
      </c>
      <c r="AG248" s="15">
        <f>IF(R248="","",IF(R248&gt;0,1,0))</f>
        <v/>
      </c>
      <c r="AH248" s="15">
        <f>IF(S248="","",IF(S248&gt;0,1,0))</f>
        <v/>
      </c>
      <c r="AI248" s="15">
        <f>IF(T248="","",IF(T248&gt;0,1,0))</f>
        <v/>
      </c>
      <c r="AJ248" s="16">
        <f>IF(Z248="","",IF(AJ247="",Z248,MAX(AJ247,Z248)))</f>
        <v/>
      </c>
      <c r="AK248" s="16">
        <f>IF(AA248="","",IF(AK247="",AA248,MAX(AK247,AA248)))</f>
        <v/>
      </c>
      <c r="AL248" s="16">
        <f>IF(AB248="","",IF(AL247="",AB248,MAX(AL247,AB248)))</f>
        <v/>
      </c>
      <c r="AM248" s="16">
        <f>IF(AC248="","",IF(AM247="",AC248,MAX(AM247,AC248)))</f>
        <v/>
      </c>
      <c r="AN248" s="16">
        <f>IF(AD248="","",IF(AN247="",AD248,MAX(AN247,AD248)))</f>
        <v/>
      </c>
      <c r="AO248" s="16">
        <f>IF(Z248="","",AJ248-Z248)</f>
        <v/>
      </c>
      <c r="AP248" s="16">
        <f>IF(AA248="","",AK248-AA248)</f>
        <v/>
      </c>
      <c r="AQ248" s="16">
        <f>IF(AB248="","",AL248-AB248)</f>
        <v/>
      </c>
      <c r="AR248" s="16">
        <f>IF(AC248="","",AM248-AC248)</f>
        <v/>
      </c>
      <c r="AS248" s="16">
        <f>IF(AD248="","",AN248-AD248)</f>
        <v/>
      </c>
    </row>
    <row r="249">
      <c r="A249">
        <f>ROW()-1</f>
        <v/>
      </c>
      <c r="B249" s="8" t="n"/>
      <c r="C249" s="11" t="n"/>
      <c r="D249" s="10">
        <f>IF(B249="","",CHOOSE(WEEKDAY(B249,2),"Lu","Ma","Mi","Jo","Vi","Sa","Du"))</f>
        <v/>
      </c>
      <c r="E249" s="10">
        <f>IF(OR(B249="",C249=""),"",IF(OR(WEEKDAY(B249,2)=1,WEEKDAY(B249,2)=5),"D",IF(AND(C249&gt;=TIME(15,30,0),C249&lt;TIME(16,30,0)),"C",IF(AND(AND(WEEKDAY(B249,2)&gt;=2,WEEKDAY(B249,2)&lt;=4),C249&gt;=TIME(16,35,0),C249&lt;TIME(17,0,0)),"A1",IF(AND(AND(WEEKDAY(B249,2)&gt;=2,WEEKDAY(B249,2)&lt;=4),C249&gt;=TIME(17,0,0),C249&lt;TIME(18,0,0)),"A2",IF(AND(AND(WEEKDAY(B249,2)&gt;=2,WEEKDAY(B249,2)&lt;=4),C249&gt;=TIME(18,0,0),C249&lt;TIME(19,0,0)),"A3",IF(AND(AND(WEEKDAY(B249,2)&gt;=2,WEEKDAY(B249,2)&lt;=4),C249&gt;=TIME(22,0,0),C249&lt;TIME(22,45,0)),"B","Other")))))))</f>
        <v/>
      </c>
      <c r="F249" s="11" t="n"/>
      <c r="G249" s="11" t="n"/>
      <c r="H249" s="11" t="n"/>
      <c r="I249" s="11" t="n"/>
      <c r="J249" s="12" t="n"/>
      <c r="K249" s="12" t="n"/>
      <c r="L249" s="12" t="n"/>
      <c r="M249" s="12" t="n"/>
      <c r="N249" s="11" t="n"/>
      <c r="O249" s="11" t="n"/>
      <c r="P249" s="13">
        <f>IF(N249="","",IF(N249="SL",-1,K249/J249))</f>
        <v/>
      </c>
      <c r="Q249" s="13">
        <f>IF(N249="","",IF(OR(N249="SL",N249="TP0 only"),-1,L249/J249))</f>
        <v/>
      </c>
      <c r="R249" s="13">
        <f>IF(N249="","",IF(N249="TP2",M249/J249,-1))</f>
        <v/>
      </c>
      <c r="S249" s="13">
        <f>IF(N249="","",IF(N249="SL",-1,IF(N249="TP0 only",0.5*K249/J249,0.5*(K249+L249)/J249)))</f>
        <v/>
      </c>
      <c r="T249" s="13">
        <f>IF(N249="","",IF(N249="SL",-1,IF(N249="TP0 only",0.5*K249/J249-0.5,0.5*(K249+L249)/J249)))</f>
        <v/>
      </c>
      <c r="U249" s="14">
        <f>IF(P249="","",P249*Config!$B$6)</f>
        <v/>
      </c>
      <c r="V249" s="14">
        <f>IF(Q249="","",Q249*Config!$B$6)</f>
        <v/>
      </c>
      <c r="W249" s="14">
        <f>IF(R249="","",R249*Config!$B$6)</f>
        <v/>
      </c>
      <c r="X249" s="14">
        <f>IF(S249="","",S249*Config!$B$6)</f>
        <v/>
      </c>
      <c r="Y249" s="14">
        <f>IF(T249="","",T249*Config!$B$6)</f>
        <v/>
      </c>
      <c r="Z249" s="14">
        <f>IF(U249="","",Config!$B$4 + SUM($U$2:U249))</f>
        <v/>
      </c>
      <c r="AA249" s="14">
        <f>IF(V249="","",Config!$B$4 + SUM($V$2:V249))</f>
        <v/>
      </c>
      <c r="AB249" s="14">
        <f>IF(W249="","",Config!$B$4 + SUM($W$2:W249))</f>
        <v/>
      </c>
      <c r="AC249" s="14">
        <f>IF(X249="","",Config!$B$4 + SUM($X$2:X249))</f>
        <v/>
      </c>
      <c r="AD249" s="14">
        <f>IF(Y249="","",Config!$B$4 + SUM($Y$2:Y249))</f>
        <v/>
      </c>
      <c r="AE249" s="15">
        <f>IF(P249="","",IF(P249&gt;0,1,0))</f>
        <v/>
      </c>
      <c r="AF249" s="15">
        <f>IF(Q249="","",IF(Q249&gt;0,1,0))</f>
        <v/>
      </c>
      <c r="AG249" s="15">
        <f>IF(R249="","",IF(R249&gt;0,1,0))</f>
        <v/>
      </c>
      <c r="AH249" s="15">
        <f>IF(S249="","",IF(S249&gt;0,1,0))</f>
        <v/>
      </c>
      <c r="AI249" s="15">
        <f>IF(T249="","",IF(T249&gt;0,1,0))</f>
        <v/>
      </c>
      <c r="AJ249" s="16">
        <f>IF(Z249="","",IF(AJ248="",Z249,MAX(AJ248,Z249)))</f>
        <v/>
      </c>
      <c r="AK249" s="16">
        <f>IF(AA249="","",IF(AK248="",AA249,MAX(AK248,AA249)))</f>
        <v/>
      </c>
      <c r="AL249" s="16">
        <f>IF(AB249="","",IF(AL248="",AB249,MAX(AL248,AB249)))</f>
        <v/>
      </c>
      <c r="AM249" s="16">
        <f>IF(AC249="","",IF(AM248="",AC249,MAX(AM248,AC249)))</f>
        <v/>
      </c>
      <c r="AN249" s="16">
        <f>IF(AD249="","",IF(AN248="",AD249,MAX(AN248,AD249)))</f>
        <v/>
      </c>
      <c r="AO249" s="16">
        <f>IF(Z249="","",AJ249-Z249)</f>
        <v/>
      </c>
      <c r="AP249" s="16">
        <f>IF(AA249="","",AK249-AA249)</f>
        <v/>
      </c>
      <c r="AQ249" s="16">
        <f>IF(AB249="","",AL249-AB249)</f>
        <v/>
      </c>
      <c r="AR249" s="16">
        <f>IF(AC249="","",AM249-AC249)</f>
        <v/>
      </c>
      <c r="AS249" s="16">
        <f>IF(AD249="","",AN249-AD249)</f>
        <v/>
      </c>
    </row>
    <row r="250">
      <c r="A250">
        <f>ROW()-1</f>
        <v/>
      </c>
      <c r="B250" s="8" t="n"/>
      <c r="C250" s="11" t="n"/>
      <c r="D250" s="10">
        <f>IF(B250="","",CHOOSE(WEEKDAY(B250,2),"Lu","Ma","Mi","Jo","Vi","Sa","Du"))</f>
        <v/>
      </c>
      <c r="E250" s="10">
        <f>IF(OR(B250="",C250=""),"",IF(OR(WEEKDAY(B250,2)=1,WEEKDAY(B250,2)=5),"D",IF(AND(C250&gt;=TIME(15,30,0),C250&lt;TIME(16,30,0)),"C",IF(AND(AND(WEEKDAY(B250,2)&gt;=2,WEEKDAY(B250,2)&lt;=4),C250&gt;=TIME(16,35,0),C250&lt;TIME(17,0,0)),"A1",IF(AND(AND(WEEKDAY(B250,2)&gt;=2,WEEKDAY(B250,2)&lt;=4),C250&gt;=TIME(17,0,0),C250&lt;TIME(18,0,0)),"A2",IF(AND(AND(WEEKDAY(B250,2)&gt;=2,WEEKDAY(B250,2)&lt;=4),C250&gt;=TIME(18,0,0),C250&lt;TIME(19,0,0)),"A3",IF(AND(AND(WEEKDAY(B250,2)&gt;=2,WEEKDAY(B250,2)&lt;=4),C250&gt;=TIME(22,0,0),C250&lt;TIME(22,45,0)),"B","Other")))))))</f>
        <v/>
      </c>
      <c r="F250" s="11" t="n"/>
      <c r="G250" s="11" t="n"/>
      <c r="H250" s="11" t="n"/>
      <c r="I250" s="11" t="n"/>
      <c r="J250" s="12" t="n"/>
      <c r="K250" s="12" t="n"/>
      <c r="L250" s="12" t="n"/>
      <c r="M250" s="12" t="n"/>
      <c r="N250" s="11" t="n"/>
      <c r="O250" s="11" t="n"/>
      <c r="P250" s="13">
        <f>IF(N250="","",IF(N250="SL",-1,K250/J250))</f>
        <v/>
      </c>
      <c r="Q250" s="13">
        <f>IF(N250="","",IF(OR(N250="SL",N250="TP0 only"),-1,L250/J250))</f>
        <v/>
      </c>
      <c r="R250" s="13">
        <f>IF(N250="","",IF(N250="TP2",M250/J250,-1))</f>
        <v/>
      </c>
      <c r="S250" s="13">
        <f>IF(N250="","",IF(N250="SL",-1,IF(N250="TP0 only",0.5*K250/J250,0.5*(K250+L250)/J250)))</f>
        <v/>
      </c>
      <c r="T250" s="13">
        <f>IF(N250="","",IF(N250="SL",-1,IF(N250="TP0 only",0.5*K250/J250-0.5,0.5*(K250+L250)/J250)))</f>
        <v/>
      </c>
      <c r="U250" s="14">
        <f>IF(P250="","",P250*Config!$B$6)</f>
        <v/>
      </c>
      <c r="V250" s="14">
        <f>IF(Q250="","",Q250*Config!$B$6)</f>
        <v/>
      </c>
      <c r="W250" s="14">
        <f>IF(R250="","",R250*Config!$B$6)</f>
        <v/>
      </c>
      <c r="X250" s="14">
        <f>IF(S250="","",S250*Config!$B$6)</f>
        <v/>
      </c>
      <c r="Y250" s="14">
        <f>IF(T250="","",T250*Config!$B$6)</f>
        <v/>
      </c>
      <c r="Z250" s="14">
        <f>IF(U250="","",Config!$B$4 + SUM($U$2:U250))</f>
        <v/>
      </c>
      <c r="AA250" s="14">
        <f>IF(V250="","",Config!$B$4 + SUM($V$2:V250))</f>
        <v/>
      </c>
      <c r="AB250" s="14">
        <f>IF(W250="","",Config!$B$4 + SUM($W$2:W250))</f>
        <v/>
      </c>
      <c r="AC250" s="14">
        <f>IF(X250="","",Config!$B$4 + SUM($X$2:X250))</f>
        <v/>
      </c>
      <c r="AD250" s="14">
        <f>IF(Y250="","",Config!$B$4 + SUM($Y$2:Y250))</f>
        <v/>
      </c>
      <c r="AE250" s="15">
        <f>IF(P250="","",IF(P250&gt;0,1,0))</f>
        <v/>
      </c>
      <c r="AF250" s="15">
        <f>IF(Q250="","",IF(Q250&gt;0,1,0))</f>
        <v/>
      </c>
      <c r="AG250" s="15">
        <f>IF(R250="","",IF(R250&gt;0,1,0))</f>
        <v/>
      </c>
      <c r="AH250" s="15">
        <f>IF(S250="","",IF(S250&gt;0,1,0))</f>
        <v/>
      </c>
      <c r="AI250" s="15">
        <f>IF(T250="","",IF(T250&gt;0,1,0))</f>
        <v/>
      </c>
      <c r="AJ250" s="16">
        <f>IF(Z250="","",IF(AJ249="",Z250,MAX(AJ249,Z250)))</f>
        <v/>
      </c>
      <c r="AK250" s="16">
        <f>IF(AA250="","",IF(AK249="",AA250,MAX(AK249,AA250)))</f>
        <v/>
      </c>
      <c r="AL250" s="16">
        <f>IF(AB250="","",IF(AL249="",AB250,MAX(AL249,AB250)))</f>
        <v/>
      </c>
      <c r="AM250" s="16">
        <f>IF(AC250="","",IF(AM249="",AC250,MAX(AM249,AC250)))</f>
        <v/>
      </c>
      <c r="AN250" s="16">
        <f>IF(AD250="","",IF(AN249="",AD250,MAX(AN249,AD250)))</f>
        <v/>
      </c>
      <c r="AO250" s="16">
        <f>IF(Z250="","",AJ250-Z250)</f>
        <v/>
      </c>
      <c r="AP250" s="16">
        <f>IF(AA250="","",AK250-AA250)</f>
        <v/>
      </c>
      <c r="AQ250" s="16">
        <f>IF(AB250="","",AL250-AB250)</f>
        <v/>
      </c>
      <c r="AR250" s="16">
        <f>IF(AC250="","",AM250-AC250)</f>
        <v/>
      </c>
      <c r="AS250" s="16">
        <f>IF(AD250="","",AN250-AD250)</f>
        <v/>
      </c>
    </row>
    <row r="251">
      <c r="A251">
        <f>ROW()-1</f>
        <v/>
      </c>
      <c r="B251" s="8" t="n"/>
      <c r="C251" s="11" t="n"/>
      <c r="D251" s="10">
        <f>IF(B251="","",CHOOSE(WEEKDAY(B251,2),"Lu","Ma","Mi","Jo","Vi","Sa","Du"))</f>
        <v/>
      </c>
      <c r="E251" s="10">
        <f>IF(OR(B251="",C251=""),"",IF(OR(WEEKDAY(B251,2)=1,WEEKDAY(B251,2)=5),"D",IF(AND(C251&gt;=TIME(15,30,0),C251&lt;TIME(16,30,0)),"C",IF(AND(AND(WEEKDAY(B251,2)&gt;=2,WEEKDAY(B251,2)&lt;=4),C251&gt;=TIME(16,35,0),C251&lt;TIME(17,0,0)),"A1",IF(AND(AND(WEEKDAY(B251,2)&gt;=2,WEEKDAY(B251,2)&lt;=4),C251&gt;=TIME(17,0,0),C251&lt;TIME(18,0,0)),"A2",IF(AND(AND(WEEKDAY(B251,2)&gt;=2,WEEKDAY(B251,2)&lt;=4),C251&gt;=TIME(18,0,0),C251&lt;TIME(19,0,0)),"A3",IF(AND(AND(WEEKDAY(B251,2)&gt;=2,WEEKDAY(B251,2)&lt;=4),C251&gt;=TIME(22,0,0),C251&lt;TIME(22,45,0)),"B","Other")))))))</f>
        <v/>
      </c>
      <c r="F251" s="11" t="n"/>
      <c r="G251" s="11" t="n"/>
      <c r="H251" s="11" t="n"/>
      <c r="I251" s="11" t="n"/>
      <c r="J251" s="12" t="n"/>
      <c r="K251" s="12" t="n"/>
      <c r="L251" s="12" t="n"/>
      <c r="M251" s="12" t="n"/>
      <c r="N251" s="11" t="n"/>
      <c r="O251" s="11" t="n"/>
      <c r="P251" s="13">
        <f>IF(N251="","",IF(N251="SL",-1,K251/J251))</f>
        <v/>
      </c>
      <c r="Q251" s="13">
        <f>IF(N251="","",IF(OR(N251="SL",N251="TP0 only"),-1,L251/J251))</f>
        <v/>
      </c>
      <c r="R251" s="13">
        <f>IF(N251="","",IF(N251="TP2",M251/J251,-1))</f>
        <v/>
      </c>
      <c r="S251" s="13">
        <f>IF(N251="","",IF(N251="SL",-1,IF(N251="TP0 only",0.5*K251/J251,0.5*(K251+L251)/J251)))</f>
        <v/>
      </c>
      <c r="T251" s="13">
        <f>IF(N251="","",IF(N251="SL",-1,IF(N251="TP0 only",0.5*K251/J251-0.5,0.5*(K251+L251)/J251)))</f>
        <v/>
      </c>
      <c r="U251" s="14">
        <f>IF(P251="","",P251*Config!$B$6)</f>
        <v/>
      </c>
      <c r="V251" s="14">
        <f>IF(Q251="","",Q251*Config!$B$6)</f>
        <v/>
      </c>
      <c r="W251" s="14">
        <f>IF(R251="","",R251*Config!$B$6)</f>
        <v/>
      </c>
      <c r="X251" s="14">
        <f>IF(S251="","",S251*Config!$B$6)</f>
        <v/>
      </c>
      <c r="Y251" s="14">
        <f>IF(T251="","",T251*Config!$B$6)</f>
        <v/>
      </c>
      <c r="Z251" s="14">
        <f>IF(U251="","",Config!$B$4 + SUM($U$2:U251))</f>
        <v/>
      </c>
      <c r="AA251" s="14">
        <f>IF(V251="","",Config!$B$4 + SUM($V$2:V251))</f>
        <v/>
      </c>
      <c r="AB251" s="14">
        <f>IF(W251="","",Config!$B$4 + SUM($W$2:W251))</f>
        <v/>
      </c>
      <c r="AC251" s="14">
        <f>IF(X251="","",Config!$B$4 + SUM($X$2:X251))</f>
        <v/>
      </c>
      <c r="AD251" s="14">
        <f>IF(Y251="","",Config!$B$4 + SUM($Y$2:Y251))</f>
        <v/>
      </c>
      <c r="AE251" s="15">
        <f>IF(P251="","",IF(P251&gt;0,1,0))</f>
        <v/>
      </c>
      <c r="AF251" s="15">
        <f>IF(Q251="","",IF(Q251&gt;0,1,0))</f>
        <v/>
      </c>
      <c r="AG251" s="15">
        <f>IF(R251="","",IF(R251&gt;0,1,0))</f>
        <v/>
      </c>
      <c r="AH251" s="15">
        <f>IF(S251="","",IF(S251&gt;0,1,0))</f>
        <v/>
      </c>
      <c r="AI251" s="15">
        <f>IF(T251="","",IF(T251&gt;0,1,0))</f>
        <v/>
      </c>
      <c r="AJ251" s="16">
        <f>IF(Z251="","",IF(AJ250="",Z251,MAX(AJ250,Z251)))</f>
        <v/>
      </c>
      <c r="AK251" s="16">
        <f>IF(AA251="","",IF(AK250="",AA251,MAX(AK250,AA251)))</f>
        <v/>
      </c>
      <c r="AL251" s="16">
        <f>IF(AB251="","",IF(AL250="",AB251,MAX(AL250,AB251)))</f>
        <v/>
      </c>
      <c r="AM251" s="16">
        <f>IF(AC251="","",IF(AM250="",AC251,MAX(AM250,AC251)))</f>
        <v/>
      </c>
      <c r="AN251" s="16">
        <f>IF(AD251="","",IF(AN250="",AD251,MAX(AN250,AD251)))</f>
        <v/>
      </c>
      <c r="AO251" s="16">
        <f>IF(Z251="","",AJ251-Z251)</f>
        <v/>
      </c>
      <c r="AP251" s="16">
        <f>IF(AA251="","",AK251-AA251)</f>
        <v/>
      </c>
      <c r="AQ251" s="16">
        <f>IF(AB251="","",AL251-AB251)</f>
        <v/>
      </c>
      <c r="AR251" s="16">
        <f>IF(AC251="","",AM251-AC251)</f>
        <v/>
      </c>
      <c r="AS251" s="16">
        <f>IF(AD251="","",AN251-AD251)</f>
        <v/>
      </c>
    </row>
    <row r="252">
      <c r="A252">
        <f>ROW()-1</f>
        <v/>
      </c>
      <c r="B252" s="8" t="n"/>
      <c r="C252" s="11" t="n"/>
      <c r="D252" s="10">
        <f>IF(B252="","",CHOOSE(WEEKDAY(B252,2),"Lu","Ma","Mi","Jo","Vi","Sa","Du"))</f>
        <v/>
      </c>
      <c r="E252" s="10">
        <f>IF(OR(B252="",C252=""),"",IF(OR(WEEKDAY(B252,2)=1,WEEKDAY(B252,2)=5),"D",IF(AND(C252&gt;=TIME(15,30,0),C252&lt;TIME(16,30,0)),"C",IF(AND(AND(WEEKDAY(B252,2)&gt;=2,WEEKDAY(B252,2)&lt;=4),C252&gt;=TIME(16,35,0),C252&lt;TIME(17,0,0)),"A1",IF(AND(AND(WEEKDAY(B252,2)&gt;=2,WEEKDAY(B252,2)&lt;=4),C252&gt;=TIME(17,0,0),C252&lt;TIME(18,0,0)),"A2",IF(AND(AND(WEEKDAY(B252,2)&gt;=2,WEEKDAY(B252,2)&lt;=4),C252&gt;=TIME(18,0,0),C252&lt;TIME(19,0,0)),"A3",IF(AND(AND(WEEKDAY(B252,2)&gt;=2,WEEKDAY(B252,2)&lt;=4),C252&gt;=TIME(22,0,0),C252&lt;TIME(22,45,0)),"B","Other")))))))</f>
        <v/>
      </c>
      <c r="F252" s="11" t="n"/>
      <c r="G252" s="11" t="n"/>
      <c r="H252" s="11" t="n"/>
      <c r="I252" s="11" t="n"/>
      <c r="J252" s="12" t="n"/>
      <c r="K252" s="12" t="n"/>
      <c r="L252" s="12" t="n"/>
      <c r="M252" s="12" t="n"/>
      <c r="N252" s="11" t="n"/>
      <c r="O252" s="11" t="n"/>
      <c r="P252" s="13">
        <f>IF(N252="","",IF(N252="SL",-1,K252/J252))</f>
        <v/>
      </c>
      <c r="Q252" s="13">
        <f>IF(N252="","",IF(OR(N252="SL",N252="TP0 only"),-1,L252/J252))</f>
        <v/>
      </c>
      <c r="R252" s="13">
        <f>IF(N252="","",IF(N252="TP2",M252/J252,-1))</f>
        <v/>
      </c>
      <c r="S252" s="13">
        <f>IF(N252="","",IF(N252="SL",-1,IF(N252="TP0 only",0.5*K252/J252,0.5*(K252+L252)/J252)))</f>
        <v/>
      </c>
      <c r="T252" s="13">
        <f>IF(N252="","",IF(N252="SL",-1,IF(N252="TP0 only",0.5*K252/J252-0.5,0.5*(K252+L252)/J252)))</f>
        <v/>
      </c>
      <c r="U252" s="14">
        <f>IF(P252="","",P252*Config!$B$6)</f>
        <v/>
      </c>
      <c r="V252" s="14">
        <f>IF(Q252="","",Q252*Config!$B$6)</f>
        <v/>
      </c>
      <c r="W252" s="14">
        <f>IF(R252="","",R252*Config!$B$6)</f>
        <v/>
      </c>
      <c r="X252" s="14">
        <f>IF(S252="","",S252*Config!$B$6)</f>
        <v/>
      </c>
      <c r="Y252" s="14">
        <f>IF(T252="","",T252*Config!$B$6)</f>
        <v/>
      </c>
      <c r="Z252" s="14">
        <f>IF(U252="","",Config!$B$4 + SUM($U$2:U252))</f>
        <v/>
      </c>
      <c r="AA252" s="14">
        <f>IF(V252="","",Config!$B$4 + SUM($V$2:V252))</f>
        <v/>
      </c>
      <c r="AB252" s="14">
        <f>IF(W252="","",Config!$B$4 + SUM($W$2:W252))</f>
        <v/>
      </c>
      <c r="AC252" s="14">
        <f>IF(X252="","",Config!$B$4 + SUM($X$2:X252))</f>
        <v/>
      </c>
      <c r="AD252" s="14">
        <f>IF(Y252="","",Config!$B$4 + SUM($Y$2:Y252))</f>
        <v/>
      </c>
      <c r="AE252" s="15">
        <f>IF(P252="","",IF(P252&gt;0,1,0))</f>
        <v/>
      </c>
      <c r="AF252" s="15">
        <f>IF(Q252="","",IF(Q252&gt;0,1,0))</f>
        <v/>
      </c>
      <c r="AG252" s="15">
        <f>IF(R252="","",IF(R252&gt;0,1,0))</f>
        <v/>
      </c>
      <c r="AH252" s="15">
        <f>IF(S252="","",IF(S252&gt;0,1,0))</f>
        <v/>
      </c>
      <c r="AI252" s="15">
        <f>IF(T252="","",IF(T252&gt;0,1,0))</f>
        <v/>
      </c>
      <c r="AJ252" s="16">
        <f>IF(Z252="","",IF(AJ251="",Z252,MAX(AJ251,Z252)))</f>
        <v/>
      </c>
      <c r="AK252" s="16">
        <f>IF(AA252="","",IF(AK251="",AA252,MAX(AK251,AA252)))</f>
        <v/>
      </c>
      <c r="AL252" s="16">
        <f>IF(AB252="","",IF(AL251="",AB252,MAX(AL251,AB252)))</f>
        <v/>
      </c>
      <c r="AM252" s="16">
        <f>IF(AC252="","",IF(AM251="",AC252,MAX(AM251,AC252)))</f>
        <v/>
      </c>
      <c r="AN252" s="16">
        <f>IF(AD252="","",IF(AN251="",AD252,MAX(AN251,AD252)))</f>
        <v/>
      </c>
      <c r="AO252" s="16">
        <f>IF(Z252="","",AJ252-Z252)</f>
        <v/>
      </c>
      <c r="AP252" s="16">
        <f>IF(AA252="","",AK252-AA252)</f>
        <v/>
      </c>
      <c r="AQ252" s="16">
        <f>IF(AB252="","",AL252-AB252)</f>
        <v/>
      </c>
      <c r="AR252" s="16">
        <f>IF(AC252="","",AM252-AC252)</f>
        <v/>
      </c>
      <c r="AS252" s="16">
        <f>IF(AD252="","",AN252-AD252)</f>
        <v/>
      </c>
    </row>
    <row r="253">
      <c r="A253">
        <f>ROW()-1</f>
        <v/>
      </c>
      <c r="B253" s="8" t="n"/>
      <c r="C253" s="11" t="n"/>
      <c r="D253" s="10">
        <f>IF(B253="","",CHOOSE(WEEKDAY(B253,2),"Lu","Ma","Mi","Jo","Vi","Sa","Du"))</f>
        <v/>
      </c>
      <c r="E253" s="10">
        <f>IF(OR(B253="",C253=""),"",IF(OR(WEEKDAY(B253,2)=1,WEEKDAY(B253,2)=5),"D",IF(AND(C253&gt;=TIME(15,30,0),C253&lt;TIME(16,30,0)),"C",IF(AND(AND(WEEKDAY(B253,2)&gt;=2,WEEKDAY(B253,2)&lt;=4),C253&gt;=TIME(16,35,0),C253&lt;TIME(17,0,0)),"A1",IF(AND(AND(WEEKDAY(B253,2)&gt;=2,WEEKDAY(B253,2)&lt;=4),C253&gt;=TIME(17,0,0),C253&lt;TIME(18,0,0)),"A2",IF(AND(AND(WEEKDAY(B253,2)&gt;=2,WEEKDAY(B253,2)&lt;=4),C253&gt;=TIME(18,0,0),C253&lt;TIME(19,0,0)),"A3",IF(AND(AND(WEEKDAY(B253,2)&gt;=2,WEEKDAY(B253,2)&lt;=4),C253&gt;=TIME(22,0,0),C253&lt;TIME(22,45,0)),"B","Other")))))))</f>
        <v/>
      </c>
      <c r="F253" s="11" t="n"/>
      <c r="G253" s="11" t="n"/>
      <c r="H253" s="11" t="n"/>
      <c r="I253" s="11" t="n"/>
      <c r="J253" s="12" t="n"/>
      <c r="K253" s="12" t="n"/>
      <c r="L253" s="12" t="n"/>
      <c r="M253" s="12" t="n"/>
      <c r="N253" s="11" t="n"/>
      <c r="O253" s="11" t="n"/>
      <c r="P253" s="13">
        <f>IF(N253="","",IF(N253="SL",-1,K253/J253))</f>
        <v/>
      </c>
      <c r="Q253" s="13">
        <f>IF(N253="","",IF(OR(N253="SL",N253="TP0 only"),-1,L253/J253))</f>
        <v/>
      </c>
      <c r="R253" s="13">
        <f>IF(N253="","",IF(N253="TP2",M253/J253,-1))</f>
        <v/>
      </c>
      <c r="S253" s="13">
        <f>IF(N253="","",IF(N253="SL",-1,IF(N253="TP0 only",0.5*K253/J253,0.5*(K253+L253)/J253)))</f>
        <v/>
      </c>
      <c r="T253" s="13">
        <f>IF(N253="","",IF(N253="SL",-1,IF(N253="TP0 only",0.5*K253/J253-0.5,0.5*(K253+L253)/J253)))</f>
        <v/>
      </c>
      <c r="U253" s="14">
        <f>IF(P253="","",P253*Config!$B$6)</f>
        <v/>
      </c>
      <c r="V253" s="14">
        <f>IF(Q253="","",Q253*Config!$B$6)</f>
        <v/>
      </c>
      <c r="W253" s="14">
        <f>IF(R253="","",R253*Config!$B$6)</f>
        <v/>
      </c>
      <c r="X253" s="14">
        <f>IF(S253="","",S253*Config!$B$6)</f>
        <v/>
      </c>
      <c r="Y253" s="14">
        <f>IF(T253="","",T253*Config!$B$6)</f>
        <v/>
      </c>
      <c r="Z253" s="14">
        <f>IF(U253="","",Config!$B$4 + SUM($U$2:U253))</f>
        <v/>
      </c>
      <c r="AA253" s="14">
        <f>IF(V253="","",Config!$B$4 + SUM($V$2:V253))</f>
        <v/>
      </c>
      <c r="AB253" s="14">
        <f>IF(W253="","",Config!$B$4 + SUM($W$2:W253))</f>
        <v/>
      </c>
      <c r="AC253" s="14">
        <f>IF(X253="","",Config!$B$4 + SUM($X$2:X253))</f>
        <v/>
      </c>
      <c r="AD253" s="14">
        <f>IF(Y253="","",Config!$B$4 + SUM($Y$2:Y253))</f>
        <v/>
      </c>
      <c r="AE253" s="15">
        <f>IF(P253="","",IF(P253&gt;0,1,0))</f>
        <v/>
      </c>
      <c r="AF253" s="15">
        <f>IF(Q253="","",IF(Q253&gt;0,1,0))</f>
        <v/>
      </c>
      <c r="AG253" s="15">
        <f>IF(R253="","",IF(R253&gt;0,1,0))</f>
        <v/>
      </c>
      <c r="AH253" s="15">
        <f>IF(S253="","",IF(S253&gt;0,1,0))</f>
        <v/>
      </c>
      <c r="AI253" s="15">
        <f>IF(T253="","",IF(T253&gt;0,1,0))</f>
        <v/>
      </c>
      <c r="AJ253" s="16">
        <f>IF(Z253="","",IF(AJ252="",Z253,MAX(AJ252,Z253)))</f>
        <v/>
      </c>
      <c r="AK253" s="16">
        <f>IF(AA253="","",IF(AK252="",AA253,MAX(AK252,AA253)))</f>
        <v/>
      </c>
      <c r="AL253" s="16">
        <f>IF(AB253="","",IF(AL252="",AB253,MAX(AL252,AB253)))</f>
        <v/>
      </c>
      <c r="AM253" s="16">
        <f>IF(AC253="","",IF(AM252="",AC253,MAX(AM252,AC253)))</f>
        <v/>
      </c>
      <c r="AN253" s="16">
        <f>IF(AD253="","",IF(AN252="",AD253,MAX(AN252,AD253)))</f>
        <v/>
      </c>
      <c r="AO253" s="16">
        <f>IF(Z253="","",AJ253-Z253)</f>
        <v/>
      </c>
      <c r="AP253" s="16">
        <f>IF(AA253="","",AK253-AA253)</f>
        <v/>
      </c>
      <c r="AQ253" s="16">
        <f>IF(AB253="","",AL253-AB253)</f>
        <v/>
      </c>
      <c r="AR253" s="16">
        <f>IF(AC253="","",AM253-AC253)</f>
        <v/>
      </c>
      <c r="AS253" s="16">
        <f>IF(AD253="","",AN253-AD253)</f>
        <v/>
      </c>
    </row>
    <row r="254">
      <c r="A254">
        <f>ROW()-1</f>
        <v/>
      </c>
      <c r="B254" s="8" t="n"/>
      <c r="C254" s="11" t="n"/>
      <c r="D254" s="10">
        <f>IF(B254="","",CHOOSE(WEEKDAY(B254,2),"Lu","Ma","Mi","Jo","Vi","Sa","Du"))</f>
        <v/>
      </c>
      <c r="E254" s="10">
        <f>IF(OR(B254="",C254=""),"",IF(OR(WEEKDAY(B254,2)=1,WEEKDAY(B254,2)=5),"D",IF(AND(C254&gt;=TIME(15,30,0),C254&lt;TIME(16,30,0)),"C",IF(AND(AND(WEEKDAY(B254,2)&gt;=2,WEEKDAY(B254,2)&lt;=4),C254&gt;=TIME(16,35,0),C254&lt;TIME(17,0,0)),"A1",IF(AND(AND(WEEKDAY(B254,2)&gt;=2,WEEKDAY(B254,2)&lt;=4),C254&gt;=TIME(17,0,0),C254&lt;TIME(18,0,0)),"A2",IF(AND(AND(WEEKDAY(B254,2)&gt;=2,WEEKDAY(B254,2)&lt;=4),C254&gt;=TIME(18,0,0),C254&lt;TIME(19,0,0)),"A3",IF(AND(AND(WEEKDAY(B254,2)&gt;=2,WEEKDAY(B254,2)&lt;=4),C254&gt;=TIME(22,0,0),C254&lt;TIME(22,45,0)),"B","Other")))))))</f>
        <v/>
      </c>
      <c r="F254" s="11" t="n"/>
      <c r="G254" s="11" t="n"/>
      <c r="H254" s="11" t="n"/>
      <c r="I254" s="11" t="n"/>
      <c r="J254" s="12" t="n"/>
      <c r="K254" s="12" t="n"/>
      <c r="L254" s="12" t="n"/>
      <c r="M254" s="12" t="n"/>
      <c r="N254" s="11" t="n"/>
      <c r="O254" s="11" t="n"/>
      <c r="P254" s="13">
        <f>IF(N254="","",IF(N254="SL",-1,K254/J254))</f>
        <v/>
      </c>
      <c r="Q254" s="13">
        <f>IF(N254="","",IF(OR(N254="SL",N254="TP0 only"),-1,L254/J254))</f>
        <v/>
      </c>
      <c r="R254" s="13">
        <f>IF(N254="","",IF(N254="TP2",M254/J254,-1))</f>
        <v/>
      </c>
      <c r="S254" s="13">
        <f>IF(N254="","",IF(N254="SL",-1,IF(N254="TP0 only",0.5*K254/J254,0.5*(K254+L254)/J254)))</f>
        <v/>
      </c>
      <c r="T254" s="13">
        <f>IF(N254="","",IF(N254="SL",-1,IF(N254="TP0 only",0.5*K254/J254-0.5,0.5*(K254+L254)/J254)))</f>
        <v/>
      </c>
      <c r="U254" s="14">
        <f>IF(P254="","",P254*Config!$B$6)</f>
        <v/>
      </c>
      <c r="V254" s="14">
        <f>IF(Q254="","",Q254*Config!$B$6)</f>
        <v/>
      </c>
      <c r="W254" s="14">
        <f>IF(R254="","",R254*Config!$B$6)</f>
        <v/>
      </c>
      <c r="X254" s="14">
        <f>IF(S254="","",S254*Config!$B$6)</f>
        <v/>
      </c>
      <c r="Y254" s="14">
        <f>IF(T254="","",T254*Config!$B$6)</f>
        <v/>
      </c>
      <c r="Z254" s="14">
        <f>IF(U254="","",Config!$B$4 + SUM($U$2:U254))</f>
        <v/>
      </c>
      <c r="AA254" s="14">
        <f>IF(V254="","",Config!$B$4 + SUM($V$2:V254))</f>
        <v/>
      </c>
      <c r="AB254" s="14">
        <f>IF(W254="","",Config!$B$4 + SUM($W$2:W254))</f>
        <v/>
      </c>
      <c r="AC254" s="14">
        <f>IF(X254="","",Config!$B$4 + SUM($X$2:X254))</f>
        <v/>
      </c>
      <c r="AD254" s="14">
        <f>IF(Y254="","",Config!$B$4 + SUM($Y$2:Y254))</f>
        <v/>
      </c>
      <c r="AE254" s="15">
        <f>IF(P254="","",IF(P254&gt;0,1,0))</f>
        <v/>
      </c>
      <c r="AF254" s="15">
        <f>IF(Q254="","",IF(Q254&gt;0,1,0))</f>
        <v/>
      </c>
      <c r="AG254" s="15">
        <f>IF(R254="","",IF(R254&gt;0,1,0))</f>
        <v/>
      </c>
      <c r="AH254" s="15">
        <f>IF(S254="","",IF(S254&gt;0,1,0))</f>
        <v/>
      </c>
      <c r="AI254" s="15">
        <f>IF(T254="","",IF(T254&gt;0,1,0))</f>
        <v/>
      </c>
      <c r="AJ254" s="16">
        <f>IF(Z254="","",IF(AJ253="",Z254,MAX(AJ253,Z254)))</f>
        <v/>
      </c>
      <c r="AK254" s="16">
        <f>IF(AA254="","",IF(AK253="",AA254,MAX(AK253,AA254)))</f>
        <v/>
      </c>
      <c r="AL254" s="16">
        <f>IF(AB254="","",IF(AL253="",AB254,MAX(AL253,AB254)))</f>
        <v/>
      </c>
      <c r="AM254" s="16">
        <f>IF(AC254="","",IF(AM253="",AC254,MAX(AM253,AC254)))</f>
        <v/>
      </c>
      <c r="AN254" s="16">
        <f>IF(AD254="","",IF(AN253="",AD254,MAX(AN253,AD254)))</f>
        <v/>
      </c>
      <c r="AO254" s="16">
        <f>IF(Z254="","",AJ254-Z254)</f>
        <v/>
      </c>
      <c r="AP254" s="16">
        <f>IF(AA254="","",AK254-AA254)</f>
        <v/>
      </c>
      <c r="AQ254" s="16">
        <f>IF(AB254="","",AL254-AB254)</f>
        <v/>
      </c>
      <c r="AR254" s="16">
        <f>IF(AC254="","",AM254-AC254)</f>
        <v/>
      </c>
      <c r="AS254" s="16">
        <f>IF(AD254="","",AN254-AD254)</f>
        <v/>
      </c>
    </row>
    <row r="255">
      <c r="A255">
        <f>ROW()-1</f>
        <v/>
      </c>
      <c r="B255" s="8" t="n"/>
      <c r="C255" s="11" t="n"/>
      <c r="D255" s="10">
        <f>IF(B255="","",CHOOSE(WEEKDAY(B255,2),"Lu","Ma","Mi","Jo","Vi","Sa","Du"))</f>
        <v/>
      </c>
      <c r="E255" s="10">
        <f>IF(OR(B255="",C255=""),"",IF(OR(WEEKDAY(B255,2)=1,WEEKDAY(B255,2)=5),"D",IF(AND(C255&gt;=TIME(15,30,0),C255&lt;TIME(16,30,0)),"C",IF(AND(AND(WEEKDAY(B255,2)&gt;=2,WEEKDAY(B255,2)&lt;=4),C255&gt;=TIME(16,35,0),C255&lt;TIME(17,0,0)),"A1",IF(AND(AND(WEEKDAY(B255,2)&gt;=2,WEEKDAY(B255,2)&lt;=4),C255&gt;=TIME(17,0,0),C255&lt;TIME(18,0,0)),"A2",IF(AND(AND(WEEKDAY(B255,2)&gt;=2,WEEKDAY(B255,2)&lt;=4),C255&gt;=TIME(18,0,0),C255&lt;TIME(19,0,0)),"A3",IF(AND(AND(WEEKDAY(B255,2)&gt;=2,WEEKDAY(B255,2)&lt;=4),C255&gt;=TIME(22,0,0),C255&lt;TIME(22,45,0)),"B","Other")))))))</f>
        <v/>
      </c>
      <c r="F255" s="11" t="n"/>
      <c r="G255" s="11" t="n"/>
      <c r="H255" s="11" t="n"/>
      <c r="I255" s="11" t="n"/>
      <c r="J255" s="12" t="n"/>
      <c r="K255" s="12" t="n"/>
      <c r="L255" s="12" t="n"/>
      <c r="M255" s="12" t="n"/>
      <c r="N255" s="11" t="n"/>
      <c r="O255" s="11" t="n"/>
      <c r="P255" s="13">
        <f>IF(N255="","",IF(N255="SL",-1,K255/J255))</f>
        <v/>
      </c>
      <c r="Q255" s="13">
        <f>IF(N255="","",IF(OR(N255="SL",N255="TP0 only"),-1,L255/J255))</f>
        <v/>
      </c>
      <c r="R255" s="13">
        <f>IF(N255="","",IF(N255="TP2",M255/J255,-1))</f>
        <v/>
      </c>
      <c r="S255" s="13">
        <f>IF(N255="","",IF(N255="SL",-1,IF(N255="TP0 only",0.5*K255/J255,0.5*(K255+L255)/J255)))</f>
        <v/>
      </c>
      <c r="T255" s="13">
        <f>IF(N255="","",IF(N255="SL",-1,IF(N255="TP0 only",0.5*K255/J255-0.5,0.5*(K255+L255)/J255)))</f>
        <v/>
      </c>
      <c r="U255" s="14">
        <f>IF(P255="","",P255*Config!$B$6)</f>
        <v/>
      </c>
      <c r="V255" s="14">
        <f>IF(Q255="","",Q255*Config!$B$6)</f>
        <v/>
      </c>
      <c r="W255" s="14">
        <f>IF(R255="","",R255*Config!$B$6)</f>
        <v/>
      </c>
      <c r="X255" s="14">
        <f>IF(S255="","",S255*Config!$B$6)</f>
        <v/>
      </c>
      <c r="Y255" s="14">
        <f>IF(T255="","",T255*Config!$B$6)</f>
        <v/>
      </c>
      <c r="Z255" s="14">
        <f>IF(U255="","",Config!$B$4 + SUM($U$2:U255))</f>
        <v/>
      </c>
      <c r="AA255" s="14">
        <f>IF(V255="","",Config!$B$4 + SUM($V$2:V255))</f>
        <v/>
      </c>
      <c r="AB255" s="14">
        <f>IF(W255="","",Config!$B$4 + SUM($W$2:W255))</f>
        <v/>
      </c>
      <c r="AC255" s="14">
        <f>IF(X255="","",Config!$B$4 + SUM($X$2:X255))</f>
        <v/>
      </c>
      <c r="AD255" s="14">
        <f>IF(Y255="","",Config!$B$4 + SUM($Y$2:Y255))</f>
        <v/>
      </c>
      <c r="AE255" s="15">
        <f>IF(P255="","",IF(P255&gt;0,1,0))</f>
        <v/>
      </c>
      <c r="AF255" s="15">
        <f>IF(Q255="","",IF(Q255&gt;0,1,0))</f>
        <v/>
      </c>
      <c r="AG255" s="15">
        <f>IF(R255="","",IF(R255&gt;0,1,0))</f>
        <v/>
      </c>
      <c r="AH255" s="15">
        <f>IF(S255="","",IF(S255&gt;0,1,0))</f>
        <v/>
      </c>
      <c r="AI255" s="15">
        <f>IF(T255="","",IF(T255&gt;0,1,0))</f>
        <v/>
      </c>
      <c r="AJ255" s="16">
        <f>IF(Z255="","",IF(AJ254="",Z255,MAX(AJ254,Z255)))</f>
        <v/>
      </c>
      <c r="AK255" s="16">
        <f>IF(AA255="","",IF(AK254="",AA255,MAX(AK254,AA255)))</f>
        <v/>
      </c>
      <c r="AL255" s="16">
        <f>IF(AB255="","",IF(AL254="",AB255,MAX(AL254,AB255)))</f>
        <v/>
      </c>
      <c r="AM255" s="16">
        <f>IF(AC255="","",IF(AM254="",AC255,MAX(AM254,AC255)))</f>
        <v/>
      </c>
      <c r="AN255" s="16">
        <f>IF(AD255="","",IF(AN254="",AD255,MAX(AN254,AD255)))</f>
        <v/>
      </c>
      <c r="AO255" s="16">
        <f>IF(Z255="","",AJ255-Z255)</f>
        <v/>
      </c>
      <c r="AP255" s="16">
        <f>IF(AA255="","",AK255-AA255)</f>
        <v/>
      </c>
      <c r="AQ255" s="16">
        <f>IF(AB255="","",AL255-AB255)</f>
        <v/>
      </c>
      <c r="AR255" s="16">
        <f>IF(AC255="","",AM255-AC255)</f>
        <v/>
      </c>
      <c r="AS255" s="16">
        <f>IF(AD255="","",AN255-AD255)</f>
        <v/>
      </c>
    </row>
    <row r="256">
      <c r="A256">
        <f>ROW()-1</f>
        <v/>
      </c>
      <c r="B256" s="8" t="n"/>
      <c r="C256" s="11" t="n"/>
      <c r="D256" s="10">
        <f>IF(B256="","",CHOOSE(WEEKDAY(B256,2),"Lu","Ma","Mi","Jo","Vi","Sa","Du"))</f>
        <v/>
      </c>
      <c r="E256" s="10">
        <f>IF(OR(B256="",C256=""),"",IF(OR(WEEKDAY(B256,2)=1,WEEKDAY(B256,2)=5),"D",IF(AND(C256&gt;=TIME(15,30,0),C256&lt;TIME(16,30,0)),"C",IF(AND(AND(WEEKDAY(B256,2)&gt;=2,WEEKDAY(B256,2)&lt;=4),C256&gt;=TIME(16,35,0),C256&lt;TIME(17,0,0)),"A1",IF(AND(AND(WEEKDAY(B256,2)&gt;=2,WEEKDAY(B256,2)&lt;=4),C256&gt;=TIME(17,0,0),C256&lt;TIME(18,0,0)),"A2",IF(AND(AND(WEEKDAY(B256,2)&gt;=2,WEEKDAY(B256,2)&lt;=4),C256&gt;=TIME(18,0,0),C256&lt;TIME(19,0,0)),"A3",IF(AND(AND(WEEKDAY(B256,2)&gt;=2,WEEKDAY(B256,2)&lt;=4),C256&gt;=TIME(22,0,0),C256&lt;TIME(22,45,0)),"B","Other")))))))</f>
        <v/>
      </c>
      <c r="F256" s="11" t="n"/>
      <c r="G256" s="11" t="n"/>
      <c r="H256" s="11" t="n"/>
      <c r="I256" s="11" t="n"/>
      <c r="J256" s="12" t="n"/>
      <c r="K256" s="12" t="n"/>
      <c r="L256" s="12" t="n"/>
      <c r="M256" s="12" t="n"/>
      <c r="N256" s="11" t="n"/>
      <c r="O256" s="11" t="n"/>
      <c r="P256" s="13">
        <f>IF(N256="","",IF(N256="SL",-1,K256/J256))</f>
        <v/>
      </c>
      <c r="Q256" s="13">
        <f>IF(N256="","",IF(OR(N256="SL",N256="TP0 only"),-1,L256/J256))</f>
        <v/>
      </c>
      <c r="R256" s="13">
        <f>IF(N256="","",IF(N256="TP2",M256/J256,-1))</f>
        <v/>
      </c>
      <c r="S256" s="13">
        <f>IF(N256="","",IF(N256="SL",-1,IF(N256="TP0 only",0.5*K256/J256,0.5*(K256+L256)/J256)))</f>
        <v/>
      </c>
      <c r="T256" s="13">
        <f>IF(N256="","",IF(N256="SL",-1,IF(N256="TP0 only",0.5*K256/J256-0.5,0.5*(K256+L256)/J256)))</f>
        <v/>
      </c>
      <c r="U256" s="14">
        <f>IF(P256="","",P256*Config!$B$6)</f>
        <v/>
      </c>
      <c r="V256" s="14">
        <f>IF(Q256="","",Q256*Config!$B$6)</f>
        <v/>
      </c>
      <c r="W256" s="14">
        <f>IF(R256="","",R256*Config!$B$6)</f>
        <v/>
      </c>
      <c r="X256" s="14">
        <f>IF(S256="","",S256*Config!$B$6)</f>
        <v/>
      </c>
      <c r="Y256" s="14">
        <f>IF(T256="","",T256*Config!$B$6)</f>
        <v/>
      </c>
      <c r="Z256" s="14">
        <f>IF(U256="","",Config!$B$4 + SUM($U$2:U256))</f>
        <v/>
      </c>
      <c r="AA256" s="14">
        <f>IF(V256="","",Config!$B$4 + SUM($V$2:V256))</f>
        <v/>
      </c>
      <c r="AB256" s="14">
        <f>IF(W256="","",Config!$B$4 + SUM($W$2:W256))</f>
        <v/>
      </c>
      <c r="AC256" s="14">
        <f>IF(X256="","",Config!$B$4 + SUM($X$2:X256))</f>
        <v/>
      </c>
      <c r="AD256" s="14">
        <f>IF(Y256="","",Config!$B$4 + SUM($Y$2:Y256))</f>
        <v/>
      </c>
      <c r="AE256" s="15">
        <f>IF(P256="","",IF(P256&gt;0,1,0))</f>
        <v/>
      </c>
      <c r="AF256" s="15">
        <f>IF(Q256="","",IF(Q256&gt;0,1,0))</f>
        <v/>
      </c>
      <c r="AG256" s="15">
        <f>IF(R256="","",IF(R256&gt;0,1,0))</f>
        <v/>
      </c>
      <c r="AH256" s="15">
        <f>IF(S256="","",IF(S256&gt;0,1,0))</f>
        <v/>
      </c>
      <c r="AI256" s="15">
        <f>IF(T256="","",IF(T256&gt;0,1,0))</f>
        <v/>
      </c>
      <c r="AJ256" s="16">
        <f>IF(Z256="","",IF(AJ255="",Z256,MAX(AJ255,Z256)))</f>
        <v/>
      </c>
      <c r="AK256" s="16">
        <f>IF(AA256="","",IF(AK255="",AA256,MAX(AK255,AA256)))</f>
        <v/>
      </c>
      <c r="AL256" s="16">
        <f>IF(AB256="","",IF(AL255="",AB256,MAX(AL255,AB256)))</f>
        <v/>
      </c>
      <c r="AM256" s="16">
        <f>IF(AC256="","",IF(AM255="",AC256,MAX(AM255,AC256)))</f>
        <v/>
      </c>
      <c r="AN256" s="16">
        <f>IF(AD256="","",IF(AN255="",AD256,MAX(AN255,AD256)))</f>
        <v/>
      </c>
      <c r="AO256" s="16">
        <f>IF(Z256="","",AJ256-Z256)</f>
        <v/>
      </c>
      <c r="AP256" s="16">
        <f>IF(AA256="","",AK256-AA256)</f>
        <v/>
      </c>
      <c r="AQ256" s="16">
        <f>IF(AB256="","",AL256-AB256)</f>
        <v/>
      </c>
      <c r="AR256" s="16">
        <f>IF(AC256="","",AM256-AC256)</f>
        <v/>
      </c>
      <c r="AS256" s="16">
        <f>IF(AD256="","",AN256-AD256)</f>
        <v/>
      </c>
    </row>
    <row r="257">
      <c r="A257">
        <f>ROW()-1</f>
        <v/>
      </c>
      <c r="B257" s="8" t="n"/>
      <c r="C257" s="11" t="n"/>
      <c r="D257" s="10">
        <f>IF(B257="","",CHOOSE(WEEKDAY(B257,2),"Lu","Ma","Mi","Jo","Vi","Sa","Du"))</f>
        <v/>
      </c>
      <c r="E257" s="10">
        <f>IF(OR(B257="",C257=""),"",IF(OR(WEEKDAY(B257,2)=1,WEEKDAY(B257,2)=5),"D",IF(AND(C257&gt;=TIME(15,30,0),C257&lt;TIME(16,30,0)),"C",IF(AND(AND(WEEKDAY(B257,2)&gt;=2,WEEKDAY(B257,2)&lt;=4),C257&gt;=TIME(16,35,0),C257&lt;TIME(17,0,0)),"A1",IF(AND(AND(WEEKDAY(B257,2)&gt;=2,WEEKDAY(B257,2)&lt;=4),C257&gt;=TIME(17,0,0),C257&lt;TIME(18,0,0)),"A2",IF(AND(AND(WEEKDAY(B257,2)&gt;=2,WEEKDAY(B257,2)&lt;=4),C257&gt;=TIME(18,0,0),C257&lt;TIME(19,0,0)),"A3",IF(AND(AND(WEEKDAY(B257,2)&gt;=2,WEEKDAY(B257,2)&lt;=4),C257&gt;=TIME(22,0,0),C257&lt;TIME(22,45,0)),"B","Other")))))))</f>
        <v/>
      </c>
      <c r="F257" s="11" t="n"/>
      <c r="G257" s="11" t="n"/>
      <c r="H257" s="11" t="n"/>
      <c r="I257" s="11" t="n"/>
      <c r="J257" s="12" t="n"/>
      <c r="K257" s="12" t="n"/>
      <c r="L257" s="12" t="n"/>
      <c r="M257" s="12" t="n"/>
      <c r="N257" s="11" t="n"/>
      <c r="O257" s="11" t="n"/>
      <c r="P257" s="13">
        <f>IF(N257="","",IF(N257="SL",-1,K257/J257))</f>
        <v/>
      </c>
      <c r="Q257" s="13">
        <f>IF(N257="","",IF(OR(N257="SL",N257="TP0 only"),-1,L257/J257))</f>
        <v/>
      </c>
      <c r="R257" s="13">
        <f>IF(N257="","",IF(N257="TP2",M257/J257,-1))</f>
        <v/>
      </c>
      <c r="S257" s="13">
        <f>IF(N257="","",IF(N257="SL",-1,IF(N257="TP0 only",0.5*K257/J257,0.5*(K257+L257)/J257)))</f>
        <v/>
      </c>
      <c r="T257" s="13">
        <f>IF(N257="","",IF(N257="SL",-1,IF(N257="TP0 only",0.5*K257/J257-0.5,0.5*(K257+L257)/J257)))</f>
        <v/>
      </c>
      <c r="U257" s="14">
        <f>IF(P257="","",P257*Config!$B$6)</f>
        <v/>
      </c>
      <c r="V257" s="14">
        <f>IF(Q257="","",Q257*Config!$B$6)</f>
        <v/>
      </c>
      <c r="W257" s="14">
        <f>IF(R257="","",R257*Config!$B$6)</f>
        <v/>
      </c>
      <c r="X257" s="14">
        <f>IF(S257="","",S257*Config!$B$6)</f>
        <v/>
      </c>
      <c r="Y257" s="14">
        <f>IF(T257="","",T257*Config!$B$6)</f>
        <v/>
      </c>
      <c r="Z257" s="14">
        <f>IF(U257="","",Config!$B$4 + SUM($U$2:U257))</f>
        <v/>
      </c>
      <c r="AA257" s="14">
        <f>IF(V257="","",Config!$B$4 + SUM($V$2:V257))</f>
        <v/>
      </c>
      <c r="AB257" s="14">
        <f>IF(W257="","",Config!$B$4 + SUM($W$2:W257))</f>
        <v/>
      </c>
      <c r="AC257" s="14">
        <f>IF(X257="","",Config!$B$4 + SUM($X$2:X257))</f>
        <v/>
      </c>
      <c r="AD257" s="14">
        <f>IF(Y257="","",Config!$B$4 + SUM($Y$2:Y257))</f>
        <v/>
      </c>
      <c r="AE257" s="15">
        <f>IF(P257="","",IF(P257&gt;0,1,0))</f>
        <v/>
      </c>
      <c r="AF257" s="15">
        <f>IF(Q257="","",IF(Q257&gt;0,1,0))</f>
        <v/>
      </c>
      <c r="AG257" s="15">
        <f>IF(R257="","",IF(R257&gt;0,1,0))</f>
        <v/>
      </c>
      <c r="AH257" s="15">
        <f>IF(S257="","",IF(S257&gt;0,1,0))</f>
        <v/>
      </c>
      <c r="AI257" s="15">
        <f>IF(T257="","",IF(T257&gt;0,1,0))</f>
        <v/>
      </c>
      <c r="AJ257" s="16">
        <f>IF(Z257="","",IF(AJ256="",Z257,MAX(AJ256,Z257)))</f>
        <v/>
      </c>
      <c r="AK257" s="16">
        <f>IF(AA257="","",IF(AK256="",AA257,MAX(AK256,AA257)))</f>
        <v/>
      </c>
      <c r="AL257" s="16">
        <f>IF(AB257="","",IF(AL256="",AB257,MAX(AL256,AB257)))</f>
        <v/>
      </c>
      <c r="AM257" s="16">
        <f>IF(AC257="","",IF(AM256="",AC257,MAX(AM256,AC257)))</f>
        <v/>
      </c>
      <c r="AN257" s="16">
        <f>IF(AD257="","",IF(AN256="",AD257,MAX(AN256,AD257)))</f>
        <v/>
      </c>
      <c r="AO257" s="16">
        <f>IF(Z257="","",AJ257-Z257)</f>
        <v/>
      </c>
      <c r="AP257" s="16">
        <f>IF(AA257="","",AK257-AA257)</f>
        <v/>
      </c>
      <c r="AQ257" s="16">
        <f>IF(AB257="","",AL257-AB257)</f>
        <v/>
      </c>
      <c r="AR257" s="16">
        <f>IF(AC257="","",AM257-AC257)</f>
        <v/>
      </c>
      <c r="AS257" s="16">
        <f>IF(AD257="","",AN257-AD257)</f>
        <v/>
      </c>
    </row>
    <row r="258">
      <c r="A258">
        <f>ROW()-1</f>
        <v/>
      </c>
      <c r="B258" s="8" t="n"/>
      <c r="C258" s="11" t="n"/>
      <c r="D258" s="10">
        <f>IF(B258="","",CHOOSE(WEEKDAY(B258,2),"Lu","Ma","Mi","Jo","Vi","Sa","Du"))</f>
        <v/>
      </c>
      <c r="E258" s="10">
        <f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/>
      </c>
      <c r="F258" s="11" t="n"/>
      <c r="G258" s="11" t="n"/>
      <c r="H258" s="11" t="n"/>
      <c r="I258" s="11" t="n"/>
      <c r="J258" s="12" t="n"/>
      <c r="K258" s="12" t="n"/>
      <c r="L258" s="12" t="n"/>
      <c r="M258" s="12" t="n"/>
      <c r="N258" s="11" t="n"/>
      <c r="O258" s="11" t="n"/>
      <c r="P258" s="13">
        <f>IF(N258="","",IF(N258="SL",-1,K258/J258))</f>
        <v/>
      </c>
      <c r="Q258" s="13">
        <f>IF(N258="","",IF(OR(N258="SL",N258="TP0 only"),-1,L258/J258))</f>
        <v/>
      </c>
      <c r="R258" s="13">
        <f>IF(N258="","",IF(N258="TP2",M258/J258,-1))</f>
        <v/>
      </c>
      <c r="S258" s="13">
        <f>IF(N258="","",IF(N258="SL",-1,IF(N258="TP0 only",0.5*K258/J258,0.5*(K258+L258)/J258)))</f>
        <v/>
      </c>
      <c r="T258" s="13">
        <f>IF(N258="","",IF(N258="SL",-1,IF(N258="TP0 only",0.5*K258/J258-0.5,0.5*(K258+L258)/J258)))</f>
        <v/>
      </c>
      <c r="U258" s="14">
        <f>IF(P258="","",P258*Config!$B$6)</f>
        <v/>
      </c>
      <c r="V258" s="14">
        <f>IF(Q258="","",Q258*Config!$B$6)</f>
        <v/>
      </c>
      <c r="W258" s="14">
        <f>IF(R258="","",R258*Config!$B$6)</f>
        <v/>
      </c>
      <c r="X258" s="14">
        <f>IF(S258="","",S258*Config!$B$6)</f>
        <v/>
      </c>
      <c r="Y258" s="14">
        <f>IF(T258="","",T258*Config!$B$6)</f>
        <v/>
      </c>
      <c r="Z258" s="14">
        <f>IF(U258="","",Config!$B$4 + SUM($U$2:U258))</f>
        <v/>
      </c>
      <c r="AA258" s="14">
        <f>IF(V258="","",Config!$B$4 + SUM($V$2:V258))</f>
        <v/>
      </c>
      <c r="AB258" s="14">
        <f>IF(W258="","",Config!$B$4 + SUM($W$2:W258))</f>
        <v/>
      </c>
      <c r="AC258" s="14">
        <f>IF(X258="","",Config!$B$4 + SUM($X$2:X258))</f>
        <v/>
      </c>
      <c r="AD258" s="14">
        <f>IF(Y258="","",Config!$B$4 + SUM($Y$2:Y258))</f>
        <v/>
      </c>
      <c r="AE258" s="15">
        <f>IF(P258="","",IF(P258&gt;0,1,0))</f>
        <v/>
      </c>
      <c r="AF258" s="15">
        <f>IF(Q258="","",IF(Q258&gt;0,1,0))</f>
        <v/>
      </c>
      <c r="AG258" s="15">
        <f>IF(R258="","",IF(R258&gt;0,1,0))</f>
        <v/>
      </c>
      <c r="AH258" s="15">
        <f>IF(S258="","",IF(S258&gt;0,1,0))</f>
        <v/>
      </c>
      <c r="AI258" s="15">
        <f>IF(T258="","",IF(T258&gt;0,1,0))</f>
        <v/>
      </c>
      <c r="AJ258" s="16">
        <f>IF(Z258="","",IF(AJ257="",Z258,MAX(AJ257,Z258)))</f>
        <v/>
      </c>
      <c r="AK258" s="16">
        <f>IF(AA258="","",IF(AK257="",AA258,MAX(AK257,AA258)))</f>
        <v/>
      </c>
      <c r="AL258" s="16">
        <f>IF(AB258="","",IF(AL257="",AB258,MAX(AL257,AB258)))</f>
        <v/>
      </c>
      <c r="AM258" s="16">
        <f>IF(AC258="","",IF(AM257="",AC258,MAX(AM257,AC258)))</f>
        <v/>
      </c>
      <c r="AN258" s="16">
        <f>IF(AD258="","",IF(AN257="",AD258,MAX(AN257,AD258)))</f>
        <v/>
      </c>
      <c r="AO258" s="16">
        <f>IF(Z258="","",AJ258-Z258)</f>
        <v/>
      </c>
      <c r="AP258" s="16">
        <f>IF(AA258="","",AK258-AA258)</f>
        <v/>
      </c>
      <c r="AQ258" s="16">
        <f>IF(AB258="","",AL258-AB258)</f>
        <v/>
      </c>
      <c r="AR258" s="16">
        <f>IF(AC258="","",AM258-AC258)</f>
        <v/>
      </c>
      <c r="AS258" s="16">
        <f>IF(AD258="","",AN258-AD258)</f>
        <v/>
      </c>
    </row>
    <row r="259">
      <c r="A259">
        <f>ROW()-1</f>
        <v/>
      </c>
      <c r="B259" s="8" t="n"/>
      <c r="C259" s="11" t="n"/>
      <c r="D259" s="10">
        <f>IF(B259="","",CHOOSE(WEEKDAY(B259,2),"Lu","Ma","Mi","Jo","Vi","Sa","Du"))</f>
        <v/>
      </c>
      <c r="E259" s="10">
        <f>IF(OR(B259="",C259=""),"",IF(OR(WEEKDAY(B259,2)=1,WEEKDAY(B259,2)=5),"D",IF(AND(C259&gt;=TIME(15,30,0),C259&lt;TIME(16,30,0)),"C",IF(AND(AND(WEEKDAY(B259,2)&gt;=2,WEEKDAY(B259,2)&lt;=4),C259&gt;=TIME(16,35,0),C259&lt;TIME(17,0,0)),"A1",IF(AND(AND(WEEKDAY(B259,2)&gt;=2,WEEKDAY(B259,2)&lt;=4),C259&gt;=TIME(17,0,0),C259&lt;TIME(18,0,0)),"A2",IF(AND(AND(WEEKDAY(B259,2)&gt;=2,WEEKDAY(B259,2)&lt;=4),C259&gt;=TIME(18,0,0),C259&lt;TIME(19,0,0)),"A3",IF(AND(AND(WEEKDAY(B259,2)&gt;=2,WEEKDAY(B259,2)&lt;=4),C259&gt;=TIME(22,0,0),C259&lt;TIME(22,45,0)),"B","Other")))))))</f>
        <v/>
      </c>
      <c r="F259" s="11" t="n"/>
      <c r="G259" s="11" t="n"/>
      <c r="H259" s="11" t="n"/>
      <c r="I259" s="11" t="n"/>
      <c r="J259" s="12" t="n"/>
      <c r="K259" s="12" t="n"/>
      <c r="L259" s="12" t="n"/>
      <c r="M259" s="12" t="n"/>
      <c r="N259" s="11" t="n"/>
      <c r="O259" s="11" t="n"/>
      <c r="P259" s="13">
        <f>IF(N259="","",IF(N259="SL",-1,K259/J259))</f>
        <v/>
      </c>
      <c r="Q259" s="13">
        <f>IF(N259="","",IF(OR(N259="SL",N259="TP0 only"),-1,L259/J259))</f>
        <v/>
      </c>
      <c r="R259" s="13">
        <f>IF(N259="","",IF(N259="TP2",M259/J259,-1))</f>
        <v/>
      </c>
      <c r="S259" s="13">
        <f>IF(N259="","",IF(N259="SL",-1,IF(N259="TP0 only",0.5*K259/J259,0.5*(K259+L259)/J259)))</f>
        <v/>
      </c>
      <c r="T259" s="13">
        <f>IF(N259="","",IF(N259="SL",-1,IF(N259="TP0 only",0.5*K259/J259-0.5,0.5*(K259+L259)/J259)))</f>
        <v/>
      </c>
      <c r="U259" s="14">
        <f>IF(P259="","",P259*Config!$B$6)</f>
        <v/>
      </c>
      <c r="V259" s="14">
        <f>IF(Q259="","",Q259*Config!$B$6)</f>
        <v/>
      </c>
      <c r="W259" s="14">
        <f>IF(R259="","",R259*Config!$B$6)</f>
        <v/>
      </c>
      <c r="X259" s="14">
        <f>IF(S259="","",S259*Config!$B$6)</f>
        <v/>
      </c>
      <c r="Y259" s="14">
        <f>IF(T259="","",T259*Config!$B$6)</f>
        <v/>
      </c>
      <c r="Z259" s="14">
        <f>IF(U259="","",Config!$B$4 + SUM($U$2:U259))</f>
        <v/>
      </c>
      <c r="AA259" s="14">
        <f>IF(V259="","",Config!$B$4 + SUM($V$2:V259))</f>
        <v/>
      </c>
      <c r="AB259" s="14">
        <f>IF(W259="","",Config!$B$4 + SUM($W$2:W259))</f>
        <v/>
      </c>
      <c r="AC259" s="14">
        <f>IF(X259="","",Config!$B$4 + SUM($X$2:X259))</f>
        <v/>
      </c>
      <c r="AD259" s="14">
        <f>IF(Y259="","",Config!$B$4 + SUM($Y$2:Y259))</f>
        <v/>
      </c>
      <c r="AE259" s="15">
        <f>IF(P259="","",IF(P259&gt;0,1,0))</f>
        <v/>
      </c>
      <c r="AF259" s="15">
        <f>IF(Q259="","",IF(Q259&gt;0,1,0))</f>
        <v/>
      </c>
      <c r="AG259" s="15">
        <f>IF(R259="","",IF(R259&gt;0,1,0))</f>
        <v/>
      </c>
      <c r="AH259" s="15">
        <f>IF(S259="","",IF(S259&gt;0,1,0))</f>
        <v/>
      </c>
      <c r="AI259" s="15">
        <f>IF(T259="","",IF(T259&gt;0,1,0))</f>
        <v/>
      </c>
      <c r="AJ259" s="16">
        <f>IF(Z259="","",IF(AJ258="",Z259,MAX(AJ258,Z259)))</f>
        <v/>
      </c>
      <c r="AK259" s="16">
        <f>IF(AA259="","",IF(AK258="",AA259,MAX(AK258,AA259)))</f>
        <v/>
      </c>
      <c r="AL259" s="16">
        <f>IF(AB259="","",IF(AL258="",AB259,MAX(AL258,AB259)))</f>
        <v/>
      </c>
      <c r="AM259" s="16">
        <f>IF(AC259="","",IF(AM258="",AC259,MAX(AM258,AC259)))</f>
        <v/>
      </c>
      <c r="AN259" s="16">
        <f>IF(AD259="","",IF(AN258="",AD259,MAX(AN258,AD259)))</f>
        <v/>
      </c>
      <c r="AO259" s="16">
        <f>IF(Z259="","",AJ259-Z259)</f>
        <v/>
      </c>
      <c r="AP259" s="16">
        <f>IF(AA259="","",AK259-AA259)</f>
        <v/>
      </c>
      <c r="AQ259" s="16">
        <f>IF(AB259="","",AL259-AB259)</f>
        <v/>
      </c>
      <c r="AR259" s="16">
        <f>IF(AC259="","",AM259-AC259)</f>
        <v/>
      </c>
      <c r="AS259" s="16">
        <f>IF(AD259="","",AN259-AD259)</f>
        <v/>
      </c>
    </row>
    <row r="260">
      <c r="A260">
        <f>ROW()-1</f>
        <v/>
      </c>
      <c r="B260" s="8" t="n"/>
      <c r="C260" s="11" t="n"/>
      <c r="D260" s="10">
        <f>IF(B260="","",CHOOSE(WEEKDAY(B260,2),"Lu","Ma","Mi","Jo","Vi","Sa","Du"))</f>
        <v/>
      </c>
      <c r="E260" s="10">
        <f>IF(OR(B260="",C260=""),"",IF(OR(WEEKDAY(B260,2)=1,WEEKDAY(B260,2)=5),"D",IF(AND(C260&gt;=TIME(15,30,0),C260&lt;TIME(16,30,0)),"C",IF(AND(AND(WEEKDAY(B260,2)&gt;=2,WEEKDAY(B260,2)&lt;=4),C260&gt;=TIME(16,35,0),C260&lt;TIME(17,0,0)),"A1",IF(AND(AND(WEEKDAY(B260,2)&gt;=2,WEEKDAY(B260,2)&lt;=4),C260&gt;=TIME(17,0,0),C260&lt;TIME(18,0,0)),"A2",IF(AND(AND(WEEKDAY(B260,2)&gt;=2,WEEKDAY(B260,2)&lt;=4),C260&gt;=TIME(18,0,0),C260&lt;TIME(19,0,0)),"A3",IF(AND(AND(WEEKDAY(B260,2)&gt;=2,WEEKDAY(B260,2)&lt;=4),C260&gt;=TIME(22,0,0),C260&lt;TIME(22,45,0)),"B","Other")))))))</f>
        <v/>
      </c>
      <c r="F260" s="11" t="n"/>
      <c r="G260" s="11" t="n"/>
      <c r="H260" s="11" t="n"/>
      <c r="I260" s="11" t="n"/>
      <c r="J260" s="12" t="n"/>
      <c r="K260" s="12" t="n"/>
      <c r="L260" s="12" t="n"/>
      <c r="M260" s="12" t="n"/>
      <c r="N260" s="11" t="n"/>
      <c r="O260" s="11" t="n"/>
      <c r="P260" s="13">
        <f>IF(N260="","",IF(N260="SL",-1,K260/J260))</f>
        <v/>
      </c>
      <c r="Q260" s="13">
        <f>IF(N260="","",IF(OR(N260="SL",N260="TP0 only"),-1,L260/J260))</f>
        <v/>
      </c>
      <c r="R260" s="13">
        <f>IF(N260="","",IF(N260="TP2",M260/J260,-1))</f>
        <v/>
      </c>
      <c r="S260" s="13">
        <f>IF(N260="","",IF(N260="SL",-1,IF(N260="TP0 only",0.5*K260/J260,0.5*(K260+L260)/J260)))</f>
        <v/>
      </c>
      <c r="T260" s="13">
        <f>IF(N260="","",IF(N260="SL",-1,IF(N260="TP0 only",0.5*K260/J260-0.5,0.5*(K260+L260)/J260)))</f>
        <v/>
      </c>
      <c r="U260" s="14">
        <f>IF(P260="","",P260*Config!$B$6)</f>
        <v/>
      </c>
      <c r="V260" s="14">
        <f>IF(Q260="","",Q260*Config!$B$6)</f>
        <v/>
      </c>
      <c r="W260" s="14">
        <f>IF(R260="","",R260*Config!$B$6)</f>
        <v/>
      </c>
      <c r="X260" s="14">
        <f>IF(S260="","",S260*Config!$B$6)</f>
        <v/>
      </c>
      <c r="Y260" s="14">
        <f>IF(T260="","",T260*Config!$B$6)</f>
        <v/>
      </c>
      <c r="Z260" s="14">
        <f>IF(U260="","",Config!$B$4 + SUM($U$2:U260))</f>
        <v/>
      </c>
      <c r="AA260" s="14">
        <f>IF(V260="","",Config!$B$4 + SUM($V$2:V260))</f>
        <v/>
      </c>
      <c r="AB260" s="14">
        <f>IF(W260="","",Config!$B$4 + SUM($W$2:W260))</f>
        <v/>
      </c>
      <c r="AC260" s="14">
        <f>IF(X260="","",Config!$B$4 + SUM($X$2:X260))</f>
        <v/>
      </c>
      <c r="AD260" s="14">
        <f>IF(Y260="","",Config!$B$4 + SUM($Y$2:Y260))</f>
        <v/>
      </c>
      <c r="AE260" s="15">
        <f>IF(P260="","",IF(P260&gt;0,1,0))</f>
        <v/>
      </c>
      <c r="AF260" s="15">
        <f>IF(Q260="","",IF(Q260&gt;0,1,0))</f>
        <v/>
      </c>
      <c r="AG260" s="15">
        <f>IF(R260="","",IF(R260&gt;0,1,0))</f>
        <v/>
      </c>
      <c r="AH260" s="15">
        <f>IF(S260="","",IF(S260&gt;0,1,0))</f>
        <v/>
      </c>
      <c r="AI260" s="15">
        <f>IF(T260="","",IF(T260&gt;0,1,0))</f>
        <v/>
      </c>
      <c r="AJ260" s="16">
        <f>IF(Z260="","",IF(AJ259="",Z260,MAX(AJ259,Z260)))</f>
        <v/>
      </c>
      <c r="AK260" s="16">
        <f>IF(AA260="","",IF(AK259="",AA260,MAX(AK259,AA260)))</f>
        <v/>
      </c>
      <c r="AL260" s="16">
        <f>IF(AB260="","",IF(AL259="",AB260,MAX(AL259,AB260)))</f>
        <v/>
      </c>
      <c r="AM260" s="16">
        <f>IF(AC260="","",IF(AM259="",AC260,MAX(AM259,AC260)))</f>
        <v/>
      </c>
      <c r="AN260" s="16">
        <f>IF(AD260="","",IF(AN259="",AD260,MAX(AN259,AD260)))</f>
        <v/>
      </c>
      <c r="AO260" s="16">
        <f>IF(Z260="","",AJ260-Z260)</f>
        <v/>
      </c>
      <c r="AP260" s="16">
        <f>IF(AA260="","",AK260-AA260)</f>
        <v/>
      </c>
      <c r="AQ260" s="16">
        <f>IF(AB260="","",AL260-AB260)</f>
        <v/>
      </c>
      <c r="AR260" s="16">
        <f>IF(AC260="","",AM260-AC260)</f>
        <v/>
      </c>
      <c r="AS260" s="16">
        <f>IF(AD260="","",AN260-AD260)</f>
        <v/>
      </c>
    </row>
    <row r="261">
      <c r="A261">
        <f>ROW()-1</f>
        <v/>
      </c>
      <c r="B261" s="8" t="n"/>
      <c r="C261" s="11" t="n"/>
      <c r="D261" s="10">
        <f>IF(B261="","",CHOOSE(WEEKDAY(B261,2),"Lu","Ma","Mi","Jo","Vi","Sa","Du"))</f>
        <v/>
      </c>
      <c r="E261" s="10">
        <f>IF(OR(B261="",C261=""),"",IF(OR(WEEKDAY(B261,2)=1,WEEKDAY(B261,2)=5),"D",IF(AND(C261&gt;=TIME(15,30,0),C261&lt;TIME(16,30,0)),"C",IF(AND(AND(WEEKDAY(B261,2)&gt;=2,WEEKDAY(B261,2)&lt;=4),C261&gt;=TIME(16,35,0),C261&lt;TIME(17,0,0)),"A1",IF(AND(AND(WEEKDAY(B261,2)&gt;=2,WEEKDAY(B261,2)&lt;=4),C261&gt;=TIME(17,0,0),C261&lt;TIME(18,0,0)),"A2",IF(AND(AND(WEEKDAY(B261,2)&gt;=2,WEEKDAY(B261,2)&lt;=4),C261&gt;=TIME(18,0,0),C261&lt;TIME(19,0,0)),"A3",IF(AND(AND(WEEKDAY(B261,2)&gt;=2,WEEKDAY(B261,2)&lt;=4),C261&gt;=TIME(22,0,0),C261&lt;TIME(22,45,0)),"B","Other")))))))</f>
        <v/>
      </c>
      <c r="F261" s="11" t="n"/>
      <c r="G261" s="11" t="n"/>
      <c r="H261" s="11" t="n"/>
      <c r="I261" s="11" t="n"/>
      <c r="J261" s="12" t="n"/>
      <c r="K261" s="12" t="n"/>
      <c r="L261" s="12" t="n"/>
      <c r="M261" s="12" t="n"/>
      <c r="N261" s="11" t="n"/>
      <c r="O261" s="11" t="n"/>
      <c r="P261" s="13">
        <f>IF(N261="","",IF(N261="SL",-1,K261/J261))</f>
        <v/>
      </c>
      <c r="Q261" s="13">
        <f>IF(N261="","",IF(OR(N261="SL",N261="TP0 only"),-1,L261/J261))</f>
        <v/>
      </c>
      <c r="R261" s="13">
        <f>IF(N261="","",IF(N261="TP2",M261/J261,-1))</f>
        <v/>
      </c>
      <c r="S261" s="13">
        <f>IF(N261="","",IF(N261="SL",-1,IF(N261="TP0 only",0.5*K261/J261,0.5*(K261+L261)/J261)))</f>
        <v/>
      </c>
      <c r="T261" s="13">
        <f>IF(N261="","",IF(N261="SL",-1,IF(N261="TP0 only",0.5*K261/J261-0.5,0.5*(K261+L261)/J261)))</f>
        <v/>
      </c>
      <c r="U261" s="14">
        <f>IF(P261="","",P261*Config!$B$6)</f>
        <v/>
      </c>
      <c r="V261" s="14">
        <f>IF(Q261="","",Q261*Config!$B$6)</f>
        <v/>
      </c>
      <c r="W261" s="14">
        <f>IF(R261="","",R261*Config!$B$6)</f>
        <v/>
      </c>
      <c r="X261" s="14">
        <f>IF(S261="","",S261*Config!$B$6)</f>
        <v/>
      </c>
      <c r="Y261" s="14">
        <f>IF(T261="","",T261*Config!$B$6)</f>
        <v/>
      </c>
      <c r="Z261" s="14">
        <f>IF(U261="","",Config!$B$4 + SUM($U$2:U261))</f>
        <v/>
      </c>
      <c r="AA261" s="14">
        <f>IF(V261="","",Config!$B$4 + SUM($V$2:V261))</f>
        <v/>
      </c>
      <c r="AB261" s="14">
        <f>IF(W261="","",Config!$B$4 + SUM($W$2:W261))</f>
        <v/>
      </c>
      <c r="AC261" s="14">
        <f>IF(X261="","",Config!$B$4 + SUM($X$2:X261))</f>
        <v/>
      </c>
      <c r="AD261" s="14">
        <f>IF(Y261="","",Config!$B$4 + SUM($Y$2:Y261))</f>
        <v/>
      </c>
      <c r="AE261" s="15">
        <f>IF(P261="","",IF(P261&gt;0,1,0))</f>
        <v/>
      </c>
      <c r="AF261" s="15">
        <f>IF(Q261="","",IF(Q261&gt;0,1,0))</f>
        <v/>
      </c>
      <c r="AG261" s="15">
        <f>IF(R261="","",IF(R261&gt;0,1,0))</f>
        <v/>
      </c>
      <c r="AH261" s="15">
        <f>IF(S261="","",IF(S261&gt;0,1,0))</f>
        <v/>
      </c>
      <c r="AI261" s="15">
        <f>IF(T261="","",IF(T261&gt;0,1,0))</f>
        <v/>
      </c>
      <c r="AJ261" s="16">
        <f>IF(Z261="","",IF(AJ260="",Z261,MAX(AJ260,Z261)))</f>
        <v/>
      </c>
      <c r="AK261" s="16">
        <f>IF(AA261="","",IF(AK260="",AA261,MAX(AK260,AA261)))</f>
        <v/>
      </c>
      <c r="AL261" s="16">
        <f>IF(AB261="","",IF(AL260="",AB261,MAX(AL260,AB261)))</f>
        <v/>
      </c>
      <c r="AM261" s="16">
        <f>IF(AC261="","",IF(AM260="",AC261,MAX(AM260,AC261)))</f>
        <v/>
      </c>
      <c r="AN261" s="16">
        <f>IF(AD261="","",IF(AN260="",AD261,MAX(AN260,AD261)))</f>
        <v/>
      </c>
      <c r="AO261" s="16">
        <f>IF(Z261="","",AJ261-Z261)</f>
        <v/>
      </c>
      <c r="AP261" s="16">
        <f>IF(AA261="","",AK261-AA261)</f>
        <v/>
      </c>
      <c r="AQ261" s="16">
        <f>IF(AB261="","",AL261-AB261)</f>
        <v/>
      </c>
      <c r="AR261" s="16">
        <f>IF(AC261="","",AM261-AC261)</f>
        <v/>
      </c>
      <c r="AS261" s="16">
        <f>IF(AD261="","",AN261-AD261)</f>
        <v/>
      </c>
    </row>
    <row r="262">
      <c r="A262">
        <f>ROW()-1</f>
        <v/>
      </c>
      <c r="B262" s="8" t="n"/>
      <c r="C262" s="11" t="n"/>
      <c r="D262" s="10">
        <f>IF(B262="","",CHOOSE(WEEKDAY(B262,2),"Lu","Ma","Mi","Jo","Vi","Sa","Du"))</f>
        <v/>
      </c>
      <c r="E262" s="10">
        <f>IF(OR(B262="",C262=""),"",IF(OR(WEEKDAY(B262,2)=1,WEEKDAY(B262,2)=5),"D",IF(AND(C262&gt;=TIME(15,30,0),C262&lt;TIME(16,30,0)),"C",IF(AND(AND(WEEKDAY(B262,2)&gt;=2,WEEKDAY(B262,2)&lt;=4),C262&gt;=TIME(16,35,0),C262&lt;TIME(17,0,0)),"A1",IF(AND(AND(WEEKDAY(B262,2)&gt;=2,WEEKDAY(B262,2)&lt;=4),C262&gt;=TIME(17,0,0),C262&lt;TIME(18,0,0)),"A2",IF(AND(AND(WEEKDAY(B262,2)&gt;=2,WEEKDAY(B262,2)&lt;=4),C262&gt;=TIME(18,0,0),C262&lt;TIME(19,0,0)),"A3",IF(AND(AND(WEEKDAY(B262,2)&gt;=2,WEEKDAY(B262,2)&lt;=4),C262&gt;=TIME(22,0,0),C262&lt;TIME(22,45,0)),"B","Other")))))))</f>
        <v/>
      </c>
      <c r="F262" s="11" t="n"/>
      <c r="G262" s="11" t="n"/>
      <c r="H262" s="11" t="n"/>
      <c r="I262" s="11" t="n"/>
      <c r="J262" s="12" t="n"/>
      <c r="K262" s="12" t="n"/>
      <c r="L262" s="12" t="n"/>
      <c r="M262" s="12" t="n"/>
      <c r="N262" s="11" t="n"/>
      <c r="O262" s="11" t="n"/>
      <c r="P262" s="13">
        <f>IF(N262="","",IF(N262="SL",-1,K262/J262))</f>
        <v/>
      </c>
      <c r="Q262" s="13">
        <f>IF(N262="","",IF(OR(N262="SL",N262="TP0 only"),-1,L262/J262))</f>
        <v/>
      </c>
      <c r="R262" s="13">
        <f>IF(N262="","",IF(N262="TP2",M262/J262,-1))</f>
        <v/>
      </c>
      <c r="S262" s="13">
        <f>IF(N262="","",IF(N262="SL",-1,IF(N262="TP0 only",0.5*K262/J262,0.5*(K262+L262)/J262)))</f>
        <v/>
      </c>
      <c r="T262" s="13">
        <f>IF(N262="","",IF(N262="SL",-1,IF(N262="TP0 only",0.5*K262/J262-0.5,0.5*(K262+L262)/J262)))</f>
        <v/>
      </c>
      <c r="U262" s="14">
        <f>IF(P262="","",P262*Config!$B$6)</f>
        <v/>
      </c>
      <c r="V262" s="14">
        <f>IF(Q262="","",Q262*Config!$B$6)</f>
        <v/>
      </c>
      <c r="W262" s="14">
        <f>IF(R262="","",R262*Config!$B$6)</f>
        <v/>
      </c>
      <c r="X262" s="14">
        <f>IF(S262="","",S262*Config!$B$6)</f>
        <v/>
      </c>
      <c r="Y262" s="14">
        <f>IF(T262="","",T262*Config!$B$6)</f>
        <v/>
      </c>
      <c r="Z262" s="14">
        <f>IF(U262="","",Config!$B$4 + SUM($U$2:U262))</f>
        <v/>
      </c>
      <c r="AA262" s="14">
        <f>IF(V262="","",Config!$B$4 + SUM($V$2:V262))</f>
        <v/>
      </c>
      <c r="AB262" s="14">
        <f>IF(W262="","",Config!$B$4 + SUM($W$2:W262))</f>
        <v/>
      </c>
      <c r="AC262" s="14">
        <f>IF(X262="","",Config!$B$4 + SUM($X$2:X262))</f>
        <v/>
      </c>
      <c r="AD262" s="14">
        <f>IF(Y262="","",Config!$B$4 + SUM($Y$2:Y262))</f>
        <v/>
      </c>
      <c r="AE262" s="15">
        <f>IF(P262="","",IF(P262&gt;0,1,0))</f>
        <v/>
      </c>
      <c r="AF262" s="15">
        <f>IF(Q262="","",IF(Q262&gt;0,1,0))</f>
        <v/>
      </c>
      <c r="AG262" s="15">
        <f>IF(R262="","",IF(R262&gt;0,1,0))</f>
        <v/>
      </c>
      <c r="AH262" s="15">
        <f>IF(S262="","",IF(S262&gt;0,1,0))</f>
        <v/>
      </c>
      <c r="AI262" s="15">
        <f>IF(T262="","",IF(T262&gt;0,1,0))</f>
        <v/>
      </c>
      <c r="AJ262" s="16">
        <f>IF(Z262="","",IF(AJ261="",Z262,MAX(AJ261,Z262)))</f>
        <v/>
      </c>
      <c r="AK262" s="16">
        <f>IF(AA262="","",IF(AK261="",AA262,MAX(AK261,AA262)))</f>
        <v/>
      </c>
      <c r="AL262" s="16">
        <f>IF(AB262="","",IF(AL261="",AB262,MAX(AL261,AB262)))</f>
        <v/>
      </c>
      <c r="AM262" s="16">
        <f>IF(AC262="","",IF(AM261="",AC262,MAX(AM261,AC262)))</f>
        <v/>
      </c>
      <c r="AN262" s="16">
        <f>IF(AD262="","",IF(AN261="",AD262,MAX(AN261,AD262)))</f>
        <v/>
      </c>
      <c r="AO262" s="16">
        <f>IF(Z262="","",AJ262-Z262)</f>
        <v/>
      </c>
      <c r="AP262" s="16">
        <f>IF(AA262="","",AK262-AA262)</f>
        <v/>
      </c>
      <c r="AQ262" s="16">
        <f>IF(AB262="","",AL262-AB262)</f>
        <v/>
      </c>
      <c r="AR262" s="16">
        <f>IF(AC262="","",AM262-AC262)</f>
        <v/>
      </c>
      <c r="AS262" s="16">
        <f>IF(AD262="","",AN262-AD262)</f>
        <v/>
      </c>
    </row>
    <row r="263">
      <c r="A263">
        <f>ROW()-1</f>
        <v/>
      </c>
      <c r="B263" s="8" t="n"/>
      <c r="C263" s="11" t="n"/>
      <c r="D263" s="10">
        <f>IF(B263="","",CHOOSE(WEEKDAY(B263,2),"Lu","Ma","Mi","Jo","Vi","Sa","Du"))</f>
        <v/>
      </c>
      <c r="E263" s="10">
        <f>IF(OR(B263="",C263=""),"",IF(OR(WEEKDAY(B263,2)=1,WEEKDAY(B263,2)=5),"D",IF(AND(C263&gt;=TIME(15,30,0),C263&lt;TIME(16,30,0)),"C",IF(AND(AND(WEEKDAY(B263,2)&gt;=2,WEEKDAY(B263,2)&lt;=4),C263&gt;=TIME(16,35,0),C263&lt;TIME(17,0,0)),"A1",IF(AND(AND(WEEKDAY(B263,2)&gt;=2,WEEKDAY(B263,2)&lt;=4),C263&gt;=TIME(17,0,0),C263&lt;TIME(18,0,0)),"A2",IF(AND(AND(WEEKDAY(B263,2)&gt;=2,WEEKDAY(B263,2)&lt;=4),C263&gt;=TIME(18,0,0),C263&lt;TIME(19,0,0)),"A3",IF(AND(AND(WEEKDAY(B263,2)&gt;=2,WEEKDAY(B263,2)&lt;=4),C263&gt;=TIME(22,0,0),C263&lt;TIME(22,45,0)),"B","Other")))))))</f>
        <v/>
      </c>
      <c r="F263" s="11" t="n"/>
      <c r="G263" s="11" t="n"/>
      <c r="H263" s="11" t="n"/>
      <c r="I263" s="11" t="n"/>
      <c r="J263" s="12" t="n"/>
      <c r="K263" s="12" t="n"/>
      <c r="L263" s="12" t="n"/>
      <c r="M263" s="12" t="n"/>
      <c r="N263" s="11" t="n"/>
      <c r="O263" s="11" t="n"/>
      <c r="P263" s="13">
        <f>IF(N263="","",IF(N263="SL",-1,K263/J263))</f>
        <v/>
      </c>
      <c r="Q263" s="13">
        <f>IF(N263="","",IF(OR(N263="SL",N263="TP0 only"),-1,L263/J263))</f>
        <v/>
      </c>
      <c r="R263" s="13">
        <f>IF(N263="","",IF(N263="TP2",M263/J263,-1))</f>
        <v/>
      </c>
      <c r="S263" s="13">
        <f>IF(N263="","",IF(N263="SL",-1,IF(N263="TP0 only",0.5*K263/J263,0.5*(K263+L263)/J263)))</f>
        <v/>
      </c>
      <c r="T263" s="13">
        <f>IF(N263="","",IF(N263="SL",-1,IF(N263="TP0 only",0.5*K263/J263-0.5,0.5*(K263+L263)/J263)))</f>
        <v/>
      </c>
      <c r="U263" s="14">
        <f>IF(P263="","",P263*Config!$B$6)</f>
        <v/>
      </c>
      <c r="V263" s="14">
        <f>IF(Q263="","",Q263*Config!$B$6)</f>
        <v/>
      </c>
      <c r="W263" s="14">
        <f>IF(R263="","",R263*Config!$B$6)</f>
        <v/>
      </c>
      <c r="X263" s="14">
        <f>IF(S263="","",S263*Config!$B$6)</f>
        <v/>
      </c>
      <c r="Y263" s="14">
        <f>IF(T263="","",T263*Config!$B$6)</f>
        <v/>
      </c>
      <c r="Z263" s="14">
        <f>IF(U263="","",Config!$B$4 + SUM($U$2:U263))</f>
        <v/>
      </c>
      <c r="AA263" s="14">
        <f>IF(V263="","",Config!$B$4 + SUM($V$2:V263))</f>
        <v/>
      </c>
      <c r="AB263" s="14">
        <f>IF(W263="","",Config!$B$4 + SUM($W$2:W263))</f>
        <v/>
      </c>
      <c r="AC263" s="14">
        <f>IF(X263="","",Config!$B$4 + SUM($X$2:X263))</f>
        <v/>
      </c>
      <c r="AD263" s="14">
        <f>IF(Y263="","",Config!$B$4 + SUM($Y$2:Y263))</f>
        <v/>
      </c>
      <c r="AE263" s="15">
        <f>IF(P263="","",IF(P263&gt;0,1,0))</f>
        <v/>
      </c>
      <c r="AF263" s="15">
        <f>IF(Q263="","",IF(Q263&gt;0,1,0))</f>
        <v/>
      </c>
      <c r="AG263" s="15">
        <f>IF(R263="","",IF(R263&gt;0,1,0))</f>
        <v/>
      </c>
      <c r="AH263" s="15">
        <f>IF(S263="","",IF(S263&gt;0,1,0))</f>
        <v/>
      </c>
      <c r="AI263" s="15">
        <f>IF(T263="","",IF(T263&gt;0,1,0))</f>
        <v/>
      </c>
      <c r="AJ263" s="16">
        <f>IF(Z263="","",IF(AJ262="",Z263,MAX(AJ262,Z263)))</f>
        <v/>
      </c>
      <c r="AK263" s="16">
        <f>IF(AA263="","",IF(AK262="",AA263,MAX(AK262,AA263)))</f>
        <v/>
      </c>
      <c r="AL263" s="16">
        <f>IF(AB263="","",IF(AL262="",AB263,MAX(AL262,AB263)))</f>
        <v/>
      </c>
      <c r="AM263" s="16">
        <f>IF(AC263="","",IF(AM262="",AC263,MAX(AM262,AC263)))</f>
        <v/>
      </c>
      <c r="AN263" s="16">
        <f>IF(AD263="","",IF(AN262="",AD263,MAX(AN262,AD263)))</f>
        <v/>
      </c>
      <c r="AO263" s="16">
        <f>IF(Z263="","",AJ263-Z263)</f>
        <v/>
      </c>
      <c r="AP263" s="16">
        <f>IF(AA263="","",AK263-AA263)</f>
        <v/>
      </c>
      <c r="AQ263" s="16">
        <f>IF(AB263="","",AL263-AB263)</f>
        <v/>
      </c>
      <c r="AR263" s="16">
        <f>IF(AC263="","",AM263-AC263)</f>
        <v/>
      </c>
      <c r="AS263" s="16">
        <f>IF(AD263="","",AN263-AD263)</f>
        <v/>
      </c>
    </row>
    <row r="264">
      <c r="A264">
        <f>ROW()-1</f>
        <v/>
      </c>
      <c r="B264" s="8" t="n"/>
      <c r="C264" s="11" t="n"/>
      <c r="D264" s="10">
        <f>IF(B264="","",CHOOSE(WEEKDAY(B264,2),"Lu","Ma","Mi","Jo","Vi","Sa","Du"))</f>
        <v/>
      </c>
      <c r="E264" s="10">
        <f>IF(OR(B264="",C264=""),"",IF(OR(WEEKDAY(B264,2)=1,WEEKDAY(B264,2)=5),"D",IF(AND(C264&gt;=TIME(15,30,0),C264&lt;TIME(16,30,0)),"C",IF(AND(AND(WEEKDAY(B264,2)&gt;=2,WEEKDAY(B264,2)&lt;=4),C264&gt;=TIME(16,35,0),C264&lt;TIME(17,0,0)),"A1",IF(AND(AND(WEEKDAY(B264,2)&gt;=2,WEEKDAY(B264,2)&lt;=4),C264&gt;=TIME(17,0,0),C264&lt;TIME(18,0,0)),"A2",IF(AND(AND(WEEKDAY(B264,2)&gt;=2,WEEKDAY(B264,2)&lt;=4),C264&gt;=TIME(18,0,0),C264&lt;TIME(19,0,0)),"A3",IF(AND(AND(WEEKDAY(B264,2)&gt;=2,WEEKDAY(B264,2)&lt;=4),C264&gt;=TIME(22,0,0),C264&lt;TIME(22,45,0)),"B","Other")))))))</f>
        <v/>
      </c>
      <c r="F264" s="11" t="n"/>
      <c r="G264" s="11" t="n"/>
      <c r="H264" s="11" t="n"/>
      <c r="I264" s="11" t="n"/>
      <c r="J264" s="12" t="n"/>
      <c r="K264" s="12" t="n"/>
      <c r="L264" s="12" t="n"/>
      <c r="M264" s="12" t="n"/>
      <c r="N264" s="11" t="n"/>
      <c r="O264" s="11" t="n"/>
      <c r="P264" s="13">
        <f>IF(N264="","",IF(N264="SL",-1,K264/J264))</f>
        <v/>
      </c>
      <c r="Q264" s="13">
        <f>IF(N264="","",IF(OR(N264="SL",N264="TP0 only"),-1,L264/J264))</f>
        <v/>
      </c>
      <c r="R264" s="13">
        <f>IF(N264="","",IF(N264="TP2",M264/J264,-1))</f>
        <v/>
      </c>
      <c r="S264" s="13">
        <f>IF(N264="","",IF(N264="SL",-1,IF(N264="TP0 only",0.5*K264/J264,0.5*(K264+L264)/J264)))</f>
        <v/>
      </c>
      <c r="T264" s="13">
        <f>IF(N264="","",IF(N264="SL",-1,IF(N264="TP0 only",0.5*K264/J264-0.5,0.5*(K264+L264)/J264)))</f>
        <v/>
      </c>
      <c r="U264" s="14">
        <f>IF(P264="","",P264*Config!$B$6)</f>
        <v/>
      </c>
      <c r="V264" s="14">
        <f>IF(Q264="","",Q264*Config!$B$6)</f>
        <v/>
      </c>
      <c r="W264" s="14">
        <f>IF(R264="","",R264*Config!$B$6)</f>
        <v/>
      </c>
      <c r="X264" s="14">
        <f>IF(S264="","",S264*Config!$B$6)</f>
        <v/>
      </c>
      <c r="Y264" s="14">
        <f>IF(T264="","",T264*Config!$B$6)</f>
        <v/>
      </c>
      <c r="Z264" s="14">
        <f>IF(U264="","",Config!$B$4 + SUM($U$2:U264))</f>
        <v/>
      </c>
      <c r="AA264" s="14">
        <f>IF(V264="","",Config!$B$4 + SUM($V$2:V264))</f>
        <v/>
      </c>
      <c r="AB264" s="14">
        <f>IF(W264="","",Config!$B$4 + SUM($W$2:W264))</f>
        <v/>
      </c>
      <c r="AC264" s="14">
        <f>IF(X264="","",Config!$B$4 + SUM($X$2:X264))</f>
        <v/>
      </c>
      <c r="AD264" s="14">
        <f>IF(Y264="","",Config!$B$4 + SUM($Y$2:Y264))</f>
        <v/>
      </c>
      <c r="AE264" s="15">
        <f>IF(P264="","",IF(P264&gt;0,1,0))</f>
        <v/>
      </c>
      <c r="AF264" s="15">
        <f>IF(Q264="","",IF(Q264&gt;0,1,0))</f>
        <v/>
      </c>
      <c r="AG264" s="15">
        <f>IF(R264="","",IF(R264&gt;0,1,0))</f>
        <v/>
      </c>
      <c r="AH264" s="15">
        <f>IF(S264="","",IF(S264&gt;0,1,0))</f>
        <v/>
      </c>
      <c r="AI264" s="15">
        <f>IF(T264="","",IF(T264&gt;0,1,0))</f>
        <v/>
      </c>
      <c r="AJ264" s="16">
        <f>IF(Z264="","",IF(AJ263="",Z264,MAX(AJ263,Z264)))</f>
        <v/>
      </c>
      <c r="AK264" s="16">
        <f>IF(AA264="","",IF(AK263="",AA264,MAX(AK263,AA264)))</f>
        <v/>
      </c>
      <c r="AL264" s="16">
        <f>IF(AB264="","",IF(AL263="",AB264,MAX(AL263,AB264)))</f>
        <v/>
      </c>
      <c r="AM264" s="16">
        <f>IF(AC264="","",IF(AM263="",AC264,MAX(AM263,AC264)))</f>
        <v/>
      </c>
      <c r="AN264" s="16">
        <f>IF(AD264="","",IF(AN263="",AD264,MAX(AN263,AD264)))</f>
        <v/>
      </c>
      <c r="AO264" s="16">
        <f>IF(Z264="","",AJ264-Z264)</f>
        <v/>
      </c>
      <c r="AP264" s="16">
        <f>IF(AA264="","",AK264-AA264)</f>
        <v/>
      </c>
      <c r="AQ264" s="16">
        <f>IF(AB264="","",AL264-AB264)</f>
        <v/>
      </c>
      <c r="AR264" s="16">
        <f>IF(AC264="","",AM264-AC264)</f>
        <v/>
      </c>
      <c r="AS264" s="16">
        <f>IF(AD264="","",AN264-AD264)</f>
        <v/>
      </c>
    </row>
    <row r="265">
      <c r="A265">
        <f>ROW()-1</f>
        <v/>
      </c>
      <c r="B265" s="8" t="n"/>
      <c r="C265" s="11" t="n"/>
      <c r="D265" s="10">
        <f>IF(B265="","",CHOOSE(WEEKDAY(B265,2),"Lu","Ma","Mi","Jo","Vi","Sa","Du"))</f>
        <v/>
      </c>
      <c r="E265" s="10">
        <f>IF(OR(B265="",C265=""),"",IF(OR(WEEKDAY(B265,2)=1,WEEKDAY(B265,2)=5),"D",IF(AND(C265&gt;=TIME(15,30,0),C265&lt;TIME(16,30,0)),"C",IF(AND(AND(WEEKDAY(B265,2)&gt;=2,WEEKDAY(B265,2)&lt;=4),C265&gt;=TIME(16,35,0),C265&lt;TIME(17,0,0)),"A1",IF(AND(AND(WEEKDAY(B265,2)&gt;=2,WEEKDAY(B265,2)&lt;=4),C265&gt;=TIME(17,0,0),C265&lt;TIME(18,0,0)),"A2",IF(AND(AND(WEEKDAY(B265,2)&gt;=2,WEEKDAY(B265,2)&lt;=4),C265&gt;=TIME(18,0,0),C265&lt;TIME(19,0,0)),"A3",IF(AND(AND(WEEKDAY(B265,2)&gt;=2,WEEKDAY(B265,2)&lt;=4),C265&gt;=TIME(22,0,0),C265&lt;TIME(22,45,0)),"B","Other")))))))</f>
        <v/>
      </c>
      <c r="F265" s="11" t="n"/>
      <c r="G265" s="11" t="n"/>
      <c r="H265" s="11" t="n"/>
      <c r="I265" s="11" t="n"/>
      <c r="J265" s="12" t="n"/>
      <c r="K265" s="12" t="n"/>
      <c r="L265" s="12" t="n"/>
      <c r="M265" s="12" t="n"/>
      <c r="N265" s="11" t="n"/>
      <c r="O265" s="11" t="n"/>
      <c r="P265" s="13">
        <f>IF(N265="","",IF(N265="SL",-1,K265/J265))</f>
        <v/>
      </c>
      <c r="Q265" s="13">
        <f>IF(N265="","",IF(OR(N265="SL",N265="TP0 only"),-1,L265/J265))</f>
        <v/>
      </c>
      <c r="R265" s="13">
        <f>IF(N265="","",IF(N265="TP2",M265/J265,-1))</f>
        <v/>
      </c>
      <c r="S265" s="13">
        <f>IF(N265="","",IF(N265="SL",-1,IF(N265="TP0 only",0.5*K265/J265,0.5*(K265+L265)/J265)))</f>
        <v/>
      </c>
      <c r="T265" s="13">
        <f>IF(N265="","",IF(N265="SL",-1,IF(N265="TP0 only",0.5*K265/J265-0.5,0.5*(K265+L265)/J265)))</f>
        <v/>
      </c>
      <c r="U265" s="14">
        <f>IF(P265="","",P265*Config!$B$6)</f>
        <v/>
      </c>
      <c r="V265" s="14">
        <f>IF(Q265="","",Q265*Config!$B$6)</f>
        <v/>
      </c>
      <c r="W265" s="14">
        <f>IF(R265="","",R265*Config!$B$6)</f>
        <v/>
      </c>
      <c r="X265" s="14">
        <f>IF(S265="","",S265*Config!$B$6)</f>
        <v/>
      </c>
      <c r="Y265" s="14">
        <f>IF(T265="","",T265*Config!$B$6)</f>
        <v/>
      </c>
      <c r="Z265" s="14">
        <f>IF(U265="","",Config!$B$4 + SUM($U$2:U265))</f>
        <v/>
      </c>
      <c r="AA265" s="14">
        <f>IF(V265="","",Config!$B$4 + SUM($V$2:V265))</f>
        <v/>
      </c>
      <c r="AB265" s="14">
        <f>IF(W265="","",Config!$B$4 + SUM($W$2:W265))</f>
        <v/>
      </c>
      <c r="AC265" s="14">
        <f>IF(X265="","",Config!$B$4 + SUM($X$2:X265))</f>
        <v/>
      </c>
      <c r="AD265" s="14">
        <f>IF(Y265="","",Config!$B$4 + SUM($Y$2:Y265))</f>
        <v/>
      </c>
      <c r="AE265" s="15">
        <f>IF(P265="","",IF(P265&gt;0,1,0))</f>
        <v/>
      </c>
      <c r="AF265" s="15">
        <f>IF(Q265="","",IF(Q265&gt;0,1,0))</f>
        <v/>
      </c>
      <c r="AG265" s="15">
        <f>IF(R265="","",IF(R265&gt;0,1,0))</f>
        <v/>
      </c>
      <c r="AH265" s="15">
        <f>IF(S265="","",IF(S265&gt;0,1,0))</f>
        <v/>
      </c>
      <c r="AI265" s="15">
        <f>IF(T265="","",IF(T265&gt;0,1,0))</f>
        <v/>
      </c>
      <c r="AJ265" s="16">
        <f>IF(Z265="","",IF(AJ264="",Z265,MAX(AJ264,Z265)))</f>
        <v/>
      </c>
      <c r="AK265" s="16">
        <f>IF(AA265="","",IF(AK264="",AA265,MAX(AK264,AA265)))</f>
        <v/>
      </c>
      <c r="AL265" s="16">
        <f>IF(AB265="","",IF(AL264="",AB265,MAX(AL264,AB265)))</f>
        <v/>
      </c>
      <c r="AM265" s="16">
        <f>IF(AC265="","",IF(AM264="",AC265,MAX(AM264,AC265)))</f>
        <v/>
      </c>
      <c r="AN265" s="16">
        <f>IF(AD265="","",IF(AN264="",AD265,MAX(AN264,AD265)))</f>
        <v/>
      </c>
      <c r="AO265" s="16">
        <f>IF(Z265="","",AJ265-Z265)</f>
        <v/>
      </c>
      <c r="AP265" s="16">
        <f>IF(AA265="","",AK265-AA265)</f>
        <v/>
      </c>
      <c r="AQ265" s="16">
        <f>IF(AB265="","",AL265-AB265)</f>
        <v/>
      </c>
      <c r="AR265" s="16">
        <f>IF(AC265="","",AM265-AC265)</f>
        <v/>
      </c>
      <c r="AS265" s="16">
        <f>IF(AD265="","",AN265-AD265)</f>
        <v/>
      </c>
    </row>
    <row r="266">
      <c r="A266">
        <f>ROW()-1</f>
        <v/>
      </c>
      <c r="B266" s="8" t="n"/>
      <c r="C266" s="11" t="n"/>
      <c r="D266" s="10">
        <f>IF(B266="","",CHOOSE(WEEKDAY(B266,2),"Lu","Ma","Mi","Jo","Vi","Sa","Du"))</f>
        <v/>
      </c>
      <c r="E266" s="10">
        <f>IF(OR(B266="",C266=""),"",IF(OR(WEEKDAY(B266,2)=1,WEEKDAY(B266,2)=5),"D",IF(AND(C266&gt;=TIME(15,30,0),C266&lt;TIME(16,30,0)),"C",IF(AND(AND(WEEKDAY(B266,2)&gt;=2,WEEKDAY(B266,2)&lt;=4),C266&gt;=TIME(16,35,0),C266&lt;TIME(17,0,0)),"A1",IF(AND(AND(WEEKDAY(B266,2)&gt;=2,WEEKDAY(B266,2)&lt;=4),C266&gt;=TIME(17,0,0),C266&lt;TIME(18,0,0)),"A2",IF(AND(AND(WEEKDAY(B266,2)&gt;=2,WEEKDAY(B266,2)&lt;=4),C266&gt;=TIME(18,0,0),C266&lt;TIME(19,0,0)),"A3",IF(AND(AND(WEEKDAY(B266,2)&gt;=2,WEEKDAY(B266,2)&lt;=4),C266&gt;=TIME(22,0,0),C266&lt;TIME(22,45,0)),"B","Other")))))))</f>
        <v/>
      </c>
      <c r="F266" s="11" t="n"/>
      <c r="G266" s="11" t="n"/>
      <c r="H266" s="11" t="n"/>
      <c r="I266" s="11" t="n"/>
      <c r="J266" s="12" t="n"/>
      <c r="K266" s="12" t="n"/>
      <c r="L266" s="12" t="n"/>
      <c r="M266" s="12" t="n"/>
      <c r="N266" s="11" t="n"/>
      <c r="O266" s="11" t="n"/>
      <c r="P266" s="13">
        <f>IF(N266="","",IF(N266="SL",-1,K266/J266))</f>
        <v/>
      </c>
      <c r="Q266" s="13">
        <f>IF(N266="","",IF(OR(N266="SL",N266="TP0 only"),-1,L266/J266))</f>
        <v/>
      </c>
      <c r="R266" s="13">
        <f>IF(N266="","",IF(N266="TP2",M266/J266,-1))</f>
        <v/>
      </c>
      <c r="S266" s="13">
        <f>IF(N266="","",IF(N266="SL",-1,IF(N266="TP0 only",0.5*K266/J266,0.5*(K266+L266)/J266)))</f>
        <v/>
      </c>
      <c r="T266" s="13">
        <f>IF(N266="","",IF(N266="SL",-1,IF(N266="TP0 only",0.5*K266/J266-0.5,0.5*(K266+L266)/J266)))</f>
        <v/>
      </c>
      <c r="U266" s="14">
        <f>IF(P266="","",P266*Config!$B$6)</f>
        <v/>
      </c>
      <c r="V266" s="14">
        <f>IF(Q266="","",Q266*Config!$B$6)</f>
        <v/>
      </c>
      <c r="W266" s="14">
        <f>IF(R266="","",R266*Config!$B$6)</f>
        <v/>
      </c>
      <c r="X266" s="14">
        <f>IF(S266="","",S266*Config!$B$6)</f>
        <v/>
      </c>
      <c r="Y266" s="14">
        <f>IF(T266="","",T266*Config!$B$6)</f>
        <v/>
      </c>
      <c r="Z266" s="14">
        <f>IF(U266="","",Config!$B$4 + SUM($U$2:U266))</f>
        <v/>
      </c>
      <c r="AA266" s="14">
        <f>IF(V266="","",Config!$B$4 + SUM($V$2:V266))</f>
        <v/>
      </c>
      <c r="AB266" s="14">
        <f>IF(W266="","",Config!$B$4 + SUM($W$2:W266))</f>
        <v/>
      </c>
      <c r="AC266" s="14">
        <f>IF(X266="","",Config!$B$4 + SUM($X$2:X266))</f>
        <v/>
      </c>
      <c r="AD266" s="14">
        <f>IF(Y266="","",Config!$B$4 + SUM($Y$2:Y266))</f>
        <v/>
      </c>
      <c r="AE266" s="15">
        <f>IF(P266="","",IF(P266&gt;0,1,0))</f>
        <v/>
      </c>
      <c r="AF266" s="15">
        <f>IF(Q266="","",IF(Q266&gt;0,1,0))</f>
        <v/>
      </c>
      <c r="AG266" s="15">
        <f>IF(R266="","",IF(R266&gt;0,1,0))</f>
        <v/>
      </c>
      <c r="AH266" s="15">
        <f>IF(S266="","",IF(S266&gt;0,1,0))</f>
        <v/>
      </c>
      <c r="AI266" s="15">
        <f>IF(T266="","",IF(T266&gt;0,1,0))</f>
        <v/>
      </c>
      <c r="AJ266" s="16">
        <f>IF(Z266="","",IF(AJ265="",Z266,MAX(AJ265,Z266)))</f>
        <v/>
      </c>
      <c r="AK266" s="16">
        <f>IF(AA266="","",IF(AK265="",AA266,MAX(AK265,AA266)))</f>
        <v/>
      </c>
      <c r="AL266" s="16">
        <f>IF(AB266="","",IF(AL265="",AB266,MAX(AL265,AB266)))</f>
        <v/>
      </c>
      <c r="AM266" s="16">
        <f>IF(AC266="","",IF(AM265="",AC266,MAX(AM265,AC266)))</f>
        <v/>
      </c>
      <c r="AN266" s="16">
        <f>IF(AD266="","",IF(AN265="",AD266,MAX(AN265,AD266)))</f>
        <v/>
      </c>
      <c r="AO266" s="16">
        <f>IF(Z266="","",AJ266-Z266)</f>
        <v/>
      </c>
      <c r="AP266" s="16">
        <f>IF(AA266="","",AK266-AA266)</f>
        <v/>
      </c>
      <c r="AQ266" s="16">
        <f>IF(AB266="","",AL266-AB266)</f>
        <v/>
      </c>
      <c r="AR266" s="16">
        <f>IF(AC266="","",AM266-AC266)</f>
        <v/>
      </c>
      <c r="AS266" s="16">
        <f>IF(AD266="","",AN266-AD266)</f>
        <v/>
      </c>
    </row>
    <row r="267">
      <c r="A267">
        <f>ROW()-1</f>
        <v/>
      </c>
      <c r="B267" s="8" t="n"/>
      <c r="C267" s="11" t="n"/>
      <c r="D267" s="10">
        <f>IF(B267="","",CHOOSE(WEEKDAY(B267,2),"Lu","Ma","Mi","Jo","Vi","Sa","Du"))</f>
        <v/>
      </c>
      <c r="E267" s="10">
        <f>IF(OR(B267="",C267=""),"",IF(OR(WEEKDAY(B267,2)=1,WEEKDAY(B267,2)=5),"D",IF(AND(C267&gt;=TIME(15,30,0),C267&lt;TIME(16,30,0)),"C",IF(AND(AND(WEEKDAY(B267,2)&gt;=2,WEEKDAY(B267,2)&lt;=4),C267&gt;=TIME(16,35,0),C267&lt;TIME(17,0,0)),"A1",IF(AND(AND(WEEKDAY(B267,2)&gt;=2,WEEKDAY(B267,2)&lt;=4),C267&gt;=TIME(17,0,0),C267&lt;TIME(18,0,0)),"A2",IF(AND(AND(WEEKDAY(B267,2)&gt;=2,WEEKDAY(B267,2)&lt;=4),C267&gt;=TIME(18,0,0),C267&lt;TIME(19,0,0)),"A3",IF(AND(AND(WEEKDAY(B267,2)&gt;=2,WEEKDAY(B267,2)&lt;=4),C267&gt;=TIME(22,0,0),C267&lt;TIME(22,45,0)),"B","Other")))))))</f>
        <v/>
      </c>
      <c r="F267" s="11" t="n"/>
      <c r="G267" s="11" t="n"/>
      <c r="H267" s="11" t="n"/>
      <c r="I267" s="11" t="n"/>
      <c r="J267" s="12" t="n"/>
      <c r="K267" s="12" t="n"/>
      <c r="L267" s="12" t="n"/>
      <c r="M267" s="12" t="n"/>
      <c r="N267" s="11" t="n"/>
      <c r="O267" s="11" t="n"/>
      <c r="P267" s="13">
        <f>IF(N267="","",IF(N267="SL",-1,K267/J267))</f>
        <v/>
      </c>
      <c r="Q267" s="13">
        <f>IF(N267="","",IF(OR(N267="SL",N267="TP0 only"),-1,L267/J267))</f>
        <v/>
      </c>
      <c r="R267" s="13">
        <f>IF(N267="","",IF(N267="TP2",M267/J267,-1))</f>
        <v/>
      </c>
      <c r="S267" s="13">
        <f>IF(N267="","",IF(N267="SL",-1,IF(N267="TP0 only",0.5*K267/J267,0.5*(K267+L267)/J267)))</f>
        <v/>
      </c>
      <c r="T267" s="13">
        <f>IF(N267="","",IF(N267="SL",-1,IF(N267="TP0 only",0.5*K267/J267-0.5,0.5*(K267+L267)/J267)))</f>
        <v/>
      </c>
      <c r="U267" s="14">
        <f>IF(P267="","",P267*Config!$B$6)</f>
        <v/>
      </c>
      <c r="V267" s="14">
        <f>IF(Q267="","",Q267*Config!$B$6)</f>
        <v/>
      </c>
      <c r="W267" s="14">
        <f>IF(R267="","",R267*Config!$B$6)</f>
        <v/>
      </c>
      <c r="X267" s="14">
        <f>IF(S267="","",S267*Config!$B$6)</f>
        <v/>
      </c>
      <c r="Y267" s="14">
        <f>IF(T267="","",T267*Config!$B$6)</f>
        <v/>
      </c>
      <c r="Z267" s="14">
        <f>IF(U267="","",Config!$B$4 + SUM($U$2:U267))</f>
        <v/>
      </c>
      <c r="AA267" s="14">
        <f>IF(V267="","",Config!$B$4 + SUM($V$2:V267))</f>
        <v/>
      </c>
      <c r="AB267" s="14">
        <f>IF(W267="","",Config!$B$4 + SUM($W$2:W267))</f>
        <v/>
      </c>
      <c r="AC267" s="14">
        <f>IF(X267="","",Config!$B$4 + SUM($X$2:X267))</f>
        <v/>
      </c>
      <c r="AD267" s="14">
        <f>IF(Y267="","",Config!$B$4 + SUM($Y$2:Y267))</f>
        <v/>
      </c>
      <c r="AE267" s="15">
        <f>IF(P267="","",IF(P267&gt;0,1,0))</f>
        <v/>
      </c>
      <c r="AF267" s="15">
        <f>IF(Q267="","",IF(Q267&gt;0,1,0))</f>
        <v/>
      </c>
      <c r="AG267" s="15">
        <f>IF(R267="","",IF(R267&gt;0,1,0))</f>
        <v/>
      </c>
      <c r="AH267" s="15">
        <f>IF(S267="","",IF(S267&gt;0,1,0))</f>
        <v/>
      </c>
      <c r="AI267" s="15">
        <f>IF(T267="","",IF(T267&gt;0,1,0))</f>
        <v/>
      </c>
      <c r="AJ267" s="16">
        <f>IF(Z267="","",IF(AJ266="",Z267,MAX(AJ266,Z267)))</f>
        <v/>
      </c>
      <c r="AK267" s="16">
        <f>IF(AA267="","",IF(AK266="",AA267,MAX(AK266,AA267)))</f>
        <v/>
      </c>
      <c r="AL267" s="16">
        <f>IF(AB267="","",IF(AL266="",AB267,MAX(AL266,AB267)))</f>
        <v/>
      </c>
      <c r="AM267" s="16">
        <f>IF(AC267="","",IF(AM266="",AC267,MAX(AM266,AC267)))</f>
        <v/>
      </c>
      <c r="AN267" s="16">
        <f>IF(AD267="","",IF(AN266="",AD267,MAX(AN266,AD267)))</f>
        <v/>
      </c>
      <c r="AO267" s="16">
        <f>IF(Z267="","",AJ267-Z267)</f>
        <v/>
      </c>
      <c r="AP267" s="16">
        <f>IF(AA267="","",AK267-AA267)</f>
        <v/>
      </c>
      <c r="AQ267" s="16">
        <f>IF(AB267="","",AL267-AB267)</f>
        <v/>
      </c>
      <c r="AR267" s="16">
        <f>IF(AC267="","",AM267-AC267)</f>
        <v/>
      </c>
      <c r="AS267" s="16">
        <f>IF(AD267="","",AN267-AD267)</f>
        <v/>
      </c>
    </row>
    <row r="268">
      <c r="A268">
        <f>ROW()-1</f>
        <v/>
      </c>
      <c r="B268" s="8" t="n"/>
      <c r="C268" s="11" t="n"/>
      <c r="D268" s="10">
        <f>IF(B268="","",CHOOSE(WEEKDAY(B268,2),"Lu","Ma","Mi","Jo","Vi","Sa","Du"))</f>
        <v/>
      </c>
      <c r="E268" s="10">
        <f>IF(OR(B268="",C268=""),"",IF(OR(WEEKDAY(B268,2)=1,WEEKDAY(B268,2)=5),"D",IF(AND(C268&gt;=TIME(15,30,0),C268&lt;TIME(16,30,0)),"C",IF(AND(AND(WEEKDAY(B268,2)&gt;=2,WEEKDAY(B268,2)&lt;=4),C268&gt;=TIME(16,35,0),C268&lt;TIME(17,0,0)),"A1",IF(AND(AND(WEEKDAY(B268,2)&gt;=2,WEEKDAY(B268,2)&lt;=4),C268&gt;=TIME(17,0,0),C268&lt;TIME(18,0,0)),"A2",IF(AND(AND(WEEKDAY(B268,2)&gt;=2,WEEKDAY(B268,2)&lt;=4),C268&gt;=TIME(18,0,0),C268&lt;TIME(19,0,0)),"A3",IF(AND(AND(WEEKDAY(B268,2)&gt;=2,WEEKDAY(B268,2)&lt;=4),C268&gt;=TIME(22,0,0),C268&lt;TIME(22,45,0)),"B","Other")))))))</f>
        <v/>
      </c>
      <c r="F268" s="11" t="n"/>
      <c r="G268" s="11" t="n"/>
      <c r="H268" s="11" t="n"/>
      <c r="I268" s="11" t="n"/>
      <c r="J268" s="12" t="n"/>
      <c r="K268" s="12" t="n"/>
      <c r="L268" s="12" t="n"/>
      <c r="M268" s="12" t="n"/>
      <c r="N268" s="11" t="n"/>
      <c r="O268" s="11" t="n"/>
      <c r="P268" s="13">
        <f>IF(N268="","",IF(N268="SL",-1,K268/J268))</f>
        <v/>
      </c>
      <c r="Q268" s="13">
        <f>IF(N268="","",IF(OR(N268="SL",N268="TP0 only"),-1,L268/J268))</f>
        <v/>
      </c>
      <c r="R268" s="13">
        <f>IF(N268="","",IF(N268="TP2",M268/J268,-1))</f>
        <v/>
      </c>
      <c r="S268" s="13">
        <f>IF(N268="","",IF(N268="SL",-1,IF(N268="TP0 only",0.5*K268/J268,0.5*(K268+L268)/J268)))</f>
        <v/>
      </c>
      <c r="T268" s="13">
        <f>IF(N268="","",IF(N268="SL",-1,IF(N268="TP0 only",0.5*K268/J268-0.5,0.5*(K268+L268)/J268)))</f>
        <v/>
      </c>
      <c r="U268" s="14">
        <f>IF(P268="","",P268*Config!$B$6)</f>
        <v/>
      </c>
      <c r="V268" s="14">
        <f>IF(Q268="","",Q268*Config!$B$6)</f>
        <v/>
      </c>
      <c r="W268" s="14">
        <f>IF(R268="","",R268*Config!$B$6)</f>
        <v/>
      </c>
      <c r="X268" s="14">
        <f>IF(S268="","",S268*Config!$B$6)</f>
        <v/>
      </c>
      <c r="Y268" s="14">
        <f>IF(T268="","",T268*Config!$B$6)</f>
        <v/>
      </c>
      <c r="Z268" s="14">
        <f>IF(U268="","",Config!$B$4 + SUM($U$2:U268))</f>
        <v/>
      </c>
      <c r="AA268" s="14">
        <f>IF(V268="","",Config!$B$4 + SUM($V$2:V268))</f>
        <v/>
      </c>
      <c r="AB268" s="14">
        <f>IF(W268="","",Config!$B$4 + SUM($W$2:W268))</f>
        <v/>
      </c>
      <c r="AC268" s="14">
        <f>IF(X268="","",Config!$B$4 + SUM($X$2:X268))</f>
        <v/>
      </c>
      <c r="AD268" s="14">
        <f>IF(Y268="","",Config!$B$4 + SUM($Y$2:Y268))</f>
        <v/>
      </c>
      <c r="AE268" s="15">
        <f>IF(P268="","",IF(P268&gt;0,1,0))</f>
        <v/>
      </c>
      <c r="AF268" s="15">
        <f>IF(Q268="","",IF(Q268&gt;0,1,0))</f>
        <v/>
      </c>
      <c r="AG268" s="15">
        <f>IF(R268="","",IF(R268&gt;0,1,0))</f>
        <v/>
      </c>
      <c r="AH268" s="15">
        <f>IF(S268="","",IF(S268&gt;0,1,0))</f>
        <v/>
      </c>
      <c r="AI268" s="15">
        <f>IF(T268="","",IF(T268&gt;0,1,0))</f>
        <v/>
      </c>
      <c r="AJ268" s="16">
        <f>IF(Z268="","",IF(AJ267="",Z268,MAX(AJ267,Z268)))</f>
        <v/>
      </c>
      <c r="AK268" s="16">
        <f>IF(AA268="","",IF(AK267="",AA268,MAX(AK267,AA268)))</f>
        <v/>
      </c>
      <c r="AL268" s="16">
        <f>IF(AB268="","",IF(AL267="",AB268,MAX(AL267,AB268)))</f>
        <v/>
      </c>
      <c r="AM268" s="16">
        <f>IF(AC268="","",IF(AM267="",AC268,MAX(AM267,AC268)))</f>
        <v/>
      </c>
      <c r="AN268" s="16">
        <f>IF(AD268="","",IF(AN267="",AD268,MAX(AN267,AD268)))</f>
        <v/>
      </c>
      <c r="AO268" s="16">
        <f>IF(Z268="","",AJ268-Z268)</f>
        <v/>
      </c>
      <c r="AP268" s="16">
        <f>IF(AA268="","",AK268-AA268)</f>
        <v/>
      </c>
      <c r="AQ268" s="16">
        <f>IF(AB268="","",AL268-AB268)</f>
        <v/>
      </c>
      <c r="AR268" s="16">
        <f>IF(AC268="","",AM268-AC268)</f>
        <v/>
      </c>
      <c r="AS268" s="16">
        <f>IF(AD268="","",AN268-AD268)</f>
        <v/>
      </c>
    </row>
    <row r="269">
      <c r="A269">
        <f>ROW()-1</f>
        <v/>
      </c>
      <c r="B269" s="8" t="n"/>
      <c r="C269" s="11" t="n"/>
      <c r="D269" s="10">
        <f>IF(B269="","",CHOOSE(WEEKDAY(B269,2),"Lu","Ma","Mi","Jo","Vi","Sa","Du"))</f>
        <v/>
      </c>
      <c r="E269" s="10">
        <f>IF(OR(B269="",C269=""),"",IF(OR(WEEKDAY(B269,2)=1,WEEKDAY(B269,2)=5),"D",IF(AND(C269&gt;=TIME(15,30,0),C269&lt;TIME(16,30,0)),"C",IF(AND(AND(WEEKDAY(B269,2)&gt;=2,WEEKDAY(B269,2)&lt;=4),C269&gt;=TIME(16,35,0),C269&lt;TIME(17,0,0)),"A1",IF(AND(AND(WEEKDAY(B269,2)&gt;=2,WEEKDAY(B269,2)&lt;=4),C269&gt;=TIME(17,0,0),C269&lt;TIME(18,0,0)),"A2",IF(AND(AND(WEEKDAY(B269,2)&gt;=2,WEEKDAY(B269,2)&lt;=4),C269&gt;=TIME(18,0,0),C269&lt;TIME(19,0,0)),"A3",IF(AND(AND(WEEKDAY(B269,2)&gt;=2,WEEKDAY(B269,2)&lt;=4),C269&gt;=TIME(22,0,0),C269&lt;TIME(22,45,0)),"B","Other")))))))</f>
        <v/>
      </c>
      <c r="F269" s="11" t="n"/>
      <c r="G269" s="11" t="n"/>
      <c r="H269" s="11" t="n"/>
      <c r="I269" s="11" t="n"/>
      <c r="J269" s="12" t="n"/>
      <c r="K269" s="12" t="n"/>
      <c r="L269" s="12" t="n"/>
      <c r="M269" s="12" t="n"/>
      <c r="N269" s="11" t="n"/>
      <c r="O269" s="11" t="n"/>
      <c r="P269" s="13">
        <f>IF(N269="","",IF(N269="SL",-1,K269/J269))</f>
        <v/>
      </c>
      <c r="Q269" s="13">
        <f>IF(N269="","",IF(OR(N269="SL",N269="TP0 only"),-1,L269/J269))</f>
        <v/>
      </c>
      <c r="R269" s="13">
        <f>IF(N269="","",IF(N269="TP2",M269/J269,-1))</f>
        <v/>
      </c>
      <c r="S269" s="13">
        <f>IF(N269="","",IF(N269="SL",-1,IF(N269="TP0 only",0.5*K269/J269,0.5*(K269+L269)/J269)))</f>
        <v/>
      </c>
      <c r="T269" s="13">
        <f>IF(N269="","",IF(N269="SL",-1,IF(N269="TP0 only",0.5*K269/J269-0.5,0.5*(K269+L269)/J269)))</f>
        <v/>
      </c>
      <c r="U269" s="14">
        <f>IF(P269="","",P269*Config!$B$6)</f>
        <v/>
      </c>
      <c r="V269" s="14">
        <f>IF(Q269="","",Q269*Config!$B$6)</f>
        <v/>
      </c>
      <c r="W269" s="14">
        <f>IF(R269="","",R269*Config!$B$6)</f>
        <v/>
      </c>
      <c r="X269" s="14">
        <f>IF(S269="","",S269*Config!$B$6)</f>
        <v/>
      </c>
      <c r="Y269" s="14">
        <f>IF(T269="","",T269*Config!$B$6)</f>
        <v/>
      </c>
      <c r="Z269" s="14">
        <f>IF(U269="","",Config!$B$4 + SUM($U$2:U269))</f>
        <v/>
      </c>
      <c r="AA269" s="14">
        <f>IF(V269="","",Config!$B$4 + SUM($V$2:V269))</f>
        <v/>
      </c>
      <c r="AB269" s="14">
        <f>IF(W269="","",Config!$B$4 + SUM($W$2:W269))</f>
        <v/>
      </c>
      <c r="AC269" s="14">
        <f>IF(X269="","",Config!$B$4 + SUM($X$2:X269))</f>
        <v/>
      </c>
      <c r="AD269" s="14">
        <f>IF(Y269="","",Config!$B$4 + SUM($Y$2:Y269))</f>
        <v/>
      </c>
      <c r="AE269" s="15">
        <f>IF(P269="","",IF(P269&gt;0,1,0))</f>
        <v/>
      </c>
      <c r="AF269" s="15">
        <f>IF(Q269="","",IF(Q269&gt;0,1,0))</f>
        <v/>
      </c>
      <c r="AG269" s="15">
        <f>IF(R269="","",IF(R269&gt;0,1,0))</f>
        <v/>
      </c>
      <c r="AH269" s="15">
        <f>IF(S269="","",IF(S269&gt;0,1,0))</f>
        <v/>
      </c>
      <c r="AI269" s="15">
        <f>IF(T269="","",IF(T269&gt;0,1,0))</f>
        <v/>
      </c>
      <c r="AJ269" s="16">
        <f>IF(Z269="","",IF(AJ268="",Z269,MAX(AJ268,Z269)))</f>
        <v/>
      </c>
      <c r="AK269" s="16">
        <f>IF(AA269="","",IF(AK268="",AA269,MAX(AK268,AA269)))</f>
        <v/>
      </c>
      <c r="AL269" s="16">
        <f>IF(AB269="","",IF(AL268="",AB269,MAX(AL268,AB269)))</f>
        <v/>
      </c>
      <c r="AM269" s="16">
        <f>IF(AC269="","",IF(AM268="",AC269,MAX(AM268,AC269)))</f>
        <v/>
      </c>
      <c r="AN269" s="16">
        <f>IF(AD269="","",IF(AN268="",AD269,MAX(AN268,AD269)))</f>
        <v/>
      </c>
      <c r="AO269" s="16">
        <f>IF(Z269="","",AJ269-Z269)</f>
        <v/>
      </c>
      <c r="AP269" s="16">
        <f>IF(AA269="","",AK269-AA269)</f>
        <v/>
      </c>
      <c r="AQ269" s="16">
        <f>IF(AB269="","",AL269-AB269)</f>
        <v/>
      </c>
      <c r="AR269" s="16">
        <f>IF(AC269="","",AM269-AC269)</f>
        <v/>
      </c>
      <c r="AS269" s="16">
        <f>IF(AD269="","",AN269-AD269)</f>
        <v/>
      </c>
    </row>
    <row r="270">
      <c r="A270">
        <f>ROW()-1</f>
        <v/>
      </c>
      <c r="B270" s="8" t="n"/>
      <c r="C270" s="11" t="n"/>
      <c r="D270" s="10">
        <f>IF(B270="","",CHOOSE(WEEKDAY(B270,2),"Lu","Ma","Mi","Jo","Vi","Sa","Du"))</f>
        <v/>
      </c>
      <c r="E270" s="10">
        <f>IF(OR(B270="",C270=""),"",IF(OR(WEEKDAY(B270,2)=1,WEEKDAY(B270,2)=5),"D",IF(AND(C270&gt;=TIME(15,30,0),C270&lt;TIME(16,30,0)),"C",IF(AND(AND(WEEKDAY(B270,2)&gt;=2,WEEKDAY(B270,2)&lt;=4),C270&gt;=TIME(16,35,0),C270&lt;TIME(17,0,0)),"A1",IF(AND(AND(WEEKDAY(B270,2)&gt;=2,WEEKDAY(B270,2)&lt;=4),C270&gt;=TIME(17,0,0),C270&lt;TIME(18,0,0)),"A2",IF(AND(AND(WEEKDAY(B270,2)&gt;=2,WEEKDAY(B270,2)&lt;=4),C270&gt;=TIME(18,0,0),C270&lt;TIME(19,0,0)),"A3",IF(AND(AND(WEEKDAY(B270,2)&gt;=2,WEEKDAY(B270,2)&lt;=4),C270&gt;=TIME(22,0,0),C270&lt;TIME(22,45,0)),"B","Other")))))))</f>
        <v/>
      </c>
      <c r="F270" s="11" t="n"/>
      <c r="G270" s="11" t="n"/>
      <c r="H270" s="11" t="n"/>
      <c r="I270" s="11" t="n"/>
      <c r="J270" s="12" t="n"/>
      <c r="K270" s="12" t="n"/>
      <c r="L270" s="12" t="n"/>
      <c r="M270" s="12" t="n"/>
      <c r="N270" s="11" t="n"/>
      <c r="O270" s="11" t="n"/>
      <c r="P270" s="13">
        <f>IF(N270="","",IF(N270="SL",-1,K270/J270))</f>
        <v/>
      </c>
      <c r="Q270" s="13">
        <f>IF(N270="","",IF(OR(N270="SL",N270="TP0 only"),-1,L270/J270))</f>
        <v/>
      </c>
      <c r="R270" s="13">
        <f>IF(N270="","",IF(N270="TP2",M270/J270,-1))</f>
        <v/>
      </c>
      <c r="S270" s="13">
        <f>IF(N270="","",IF(N270="SL",-1,IF(N270="TP0 only",0.5*K270/J270,0.5*(K270+L270)/J270)))</f>
        <v/>
      </c>
      <c r="T270" s="13">
        <f>IF(N270="","",IF(N270="SL",-1,IF(N270="TP0 only",0.5*K270/J270-0.5,0.5*(K270+L270)/J270)))</f>
        <v/>
      </c>
      <c r="U270" s="14">
        <f>IF(P270="","",P270*Config!$B$6)</f>
        <v/>
      </c>
      <c r="V270" s="14">
        <f>IF(Q270="","",Q270*Config!$B$6)</f>
        <v/>
      </c>
      <c r="W270" s="14">
        <f>IF(R270="","",R270*Config!$B$6)</f>
        <v/>
      </c>
      <c r="X270" s="14">
        <f>IF(S270="","",S270*Config!$B$6)</f>
        <v/>
      </c>
      <c r="Y270" s="14">
        <f>IF(T270="","",T270*Config!$B$6)</f>
        <v/>
      </c>
      <c r="Z270" s="14">
        <f>IF(U270="","",Config!$B$4 + SUM($U$2:U270))</f>
        <v/>
      </c>
      <c r="AA270" s="14">
        <f>IF(V270="","",Config!$B$4 + SUM($V$2:V270))</f>
        <v/>
      </c>
      <c r="AB270" s="14">
        <f>IF(W270="","",Config!$B$4 + SUM($W$2:W270))</f>
        <v/>
      </c>
      <c r="AC270" s="14">
        <f>IF(X270="","",Config!$B$4 + SUM($X$2:X270))</f>
        <v/>
      </c>
      <c r="AD270" s="14">
        <f>IF(Y270="","",Config!$B$4 + SUM($Y$2:Y270))</f>
        <v/>
      </c>
      <c r="AE270" s="15">
        <f>IF(P270="","",IF(P270&gt;0,1,0))</f>
        <v/>
      </c>
      <c r="AF270" s="15">
        <f>IF(Q270="","",IF(Q270&gt;0,1,0))</f>
        <v/>
      </c>
      <c r="AG270" s="15">
        <f>IF(R270="","",IF(R270&gt;0,1,0))</f>
        <v/>
      </c>
      <c r="AH270" s="15">
        <f>IF(S270="","",IF(S270&gt;0,1,0))</f>
        <v/>
      </c>
      <c r="AI270" s="15">
        <f>IF(T270="","",IF(T270&gt;0,1,0))</f>
        <v/>
      </c>
      <c r="AJ270" s="16">
        <f>IF(Z270="","",IF(AJ269="",Z270,MAX(AJ269,Z270)))</f>
        <v/>
      </c>
      <c r="AK270" s="16">
        <f>IF(AA270="","",IF(AK269="",AA270,MAX(AK269,AA270)))</f>
        <v/>
      </c>
      <c r="AL270" s="16">
        <f>IF(AB270="","",IF(AL269="",AB270,MAX(AL269,AB270)))</f>
        <v/>
      </c>
      <c r="AM270" s="16">
        <f>IF(AC270="","",IF(AM269="",AC270,MAX(AM269,AC270)))</f>
        <v/>
      </c>
      <c r="AN270" s="16">
        <f>IF(AD270="","",IF(AN269="",AD270,MAX(AN269,AD270)))</f>
        <v/>
      </c>
      <c r="AO270" s="16">
        <f>IF(Z270="","",AJ270-Z270)</f>
        <v/>
      </c>
      <c r="AP270" s="16">
        <f>IF(AA270="","",AK270-AA270)</f>
        <v/>
      </c>
      <c r="AQ270" s="16">
        <f>IF(AB270="","",AL270-AB270)</f>
        <v/>
      </c>
      <c r="AR270" s="16">
        <f>IF(AC270="","",AM270-AC270)</f>
        <v/>
      </c>
      <c r="AS270" s="16">
        <f>IF(AD270="","",AN270-AD270)</f>
        <v/>
      </c>
    </row>
    <row r="271">
      <c r="A271">
        <f>ROW()-1</f>
        <v/>
      </c>
      <c r="B271" s="8" t="n"/>
      <c r="C271" s="11" t="n"/>
      <c r="D271" s="10">
        <f>IF(B271="","",CHOOSE(WEEKDAY(B271,2),"Lu","Ma","Mi","Jo","Vi","Sa","Du"))</f>
        <v/>
      </c>
      <c r="E271" s="10">
        <f>IF(OR(B271="",C271=""),"",IF(OR(WEEKDAY(B271,2)=1,WEEKDAY(B271,2)=5),"D",IF(AND(C271&gt;=TIME(15,30,0),C271&lt;TIME(16,30,0)),"C",IF(AND(AND(WEEKDAY(B271,2)&gt;=2,WEEKDAY(B271,2)&lt;=4),C271&gt;=TIME(16,35,0),C271&lt;TIME(17,0,0)),"A1",IF(AND(AND(WEEKDAY(B271,2)&gt;=2,WEEKDAY(B271,2)&lt;=4),C271&gt;=TIME(17,0,0),C271&lt;TIME(18,0,0)),"A2",IF(AND(AND(WEEKDAY(B271,2)&gt;=2,WEEKDAY(B271,2)&lt;=4),C271&gt;=TIME(18,0,0),C271&lt;TIME(19,0,0)),"A3",IF(AND(AND(WEEKDAY(B271,2)&gt;=2,WEEKDAY(B271,2)&lt;=4),C271&gt;=TIME(22,0,0),C271&lt;TIME(22,45,0)),"B","Other")))))))</f>
        <v/>
      </c>
      <c r="F271" s="11" t="n"/>
      <c r="G271" s="11" t="n"/>
      <c r="H271" s="11" t="n"/>
      <c r="I271" s="11" t="n"/>
      <c r="J271" s="12" t="n"/>
      <c r="K271" s="12" t="n"/>
      <c r="L271" s="12" t="n"/>
      <c r="M271" s="12" t="n"/>
      <c r="N271" s="11" t="n"/>
      <c r="O271" s="11" t="n"/>
      <c r="P271" s="13">
        <f>IF(N271="","",IF(N271="SL",-1,K271/J271))</f>
        <v/>
      </c>
      <c r="Q271" s="13">
        <f>IF(N271="","",IF(OR(N271="SL",N271="TP0 only"),-1,L271/J271))</f>
        <v/>
      </c>
      <c r="R271" s="13">
        <f>IF(N271="","",IF(N271="TP2",M271/J271,-1))</f>
        <v/>
      </c>
      <c r="S271" s="13">
        <f>IF(N271="","",IF(N271="SL",-1,IF(N271="TP0 only",0.5*K271/J271,0.5*(K271+L271)/J271)))</f>
        <v/>
      </c>
      <c r="T271" s="13">
        <f>IF(N271="","",IF(N271="SL",-1,IF(N271="TP0 only",0.5*K271/J271-0.5,0.5*(K271+L271)/J271)))</f>
        <v/>
      </c>
      <c r="U271" s="14">
        <f>IF(P271="","",P271*Config!$B$6)</f>
        <v/>
      </c>
      <c r="V271" s="14">
        <f>IF(Q271="","",Q271*Config!$B$6)</f>
        <v/>
      </c>
      <c r="W271" s="14">
        <f>IF(R271="","",R271*Config!$B$6)</f>
        <v/>
      </c>
      <c r="X271" s="14">
        <f>IF(S271="","",S271*Config!$B$6)</f>
        <v/>
      </c>
      <c r="Y271" s="14">
        <f>IF(T271="","",T271*Config!$B$6)</f>
        <v/>
      </c>
      <c r="Z271" s="14">
        <f>IF(U271="","",Config!$B$4 + SUM($U$2:U271))</f>
        <v/>
      </c>
      <c r="AA271" s="14">
        <f>IF(V271="","",Config!$B$4 + SUM($V$2:V271))</f>
        <v/>
      </c>
      <c r="AB271" s="14">
        <f>IF(W271="","",Config!$B$4 + SUM($W$2:W271))</f>
        <v/>
      </c>
      <c r="AC271" s="14">
        <f>IF(X271="","",Config!$B$4 + SUM($X$2:X271))</f>
        <v/>
      </c>
      <c r="AD271" s="14">
        <f>IF(Y271="","",Config!$B$4 + SUM($Y$2:Y271))</f>
        <v/>
      </c>
      <c r="AE271" s="15">
        <f>IF(P271="","",IF(P271&gt;0,1,0))</f>
        <v/>
      </c>
      <c r="AF271" s="15">
        <f>IF(Q271="","",IF(Q271&gt;0,1,0))</f>
        <v/>
      </c>
      <c r="AG271" s="15">
        <f>IF(R271="","",IF(R271&gt;0,1,0))</f>
        <v/>
      </c>
      <c r="AH271" s="15">
        <f>IF(S271="","",IF(S271&gt;0,1,0))</f>
        <v/>
      </c>
      <c r="AI271" s="15">
        <f>IF(T271="","",IF(T271&gt;0,1,0))</f>
        <v/>
      </c>
      <c r="AJ271" s="16">
        <f>IF(Z271="","",IF(AJ270="",Z271,MAX(AJ270,Z271)))</f>
        <v/>
      </c>
      <c r="AK271" s="16">
        <f>IF(AA271="","",IF(AK270="",AA271,MAX(AK270,AA271)))</f>
        <v/>
      </c>
      <c r="AL271" s="16">
        <f>IF(AB271="","",IF(AL270="",AB271,MAX(AL270,AB271)))</f>
        <v/>
      </c>
      <c r="AM271" s="16">
        <f>IF(AC271="","",IF(AM270="",AC271,MAX(AM270,AC271)))</f>
        <v/>
      </c>
      <c r="AN271" s="16">
        <f>IF(AD271="","",IF(AN270="",AD271,MAX(AN270,AD271)))</f>
        <v/>
      </c>
      <c r="AO271" s="16">
        <f>IF(Z271="","",AJ271-Z271)</f>
        <v/>
      </c>
      <c r="AP271" s="16">
        <f>IF(AA271="","",AK271-AA271)</f>
        <v/>
      </c>
      <c r="AQ271" s="16">
        <f>IF(AB271="","",AL271-AB271)</f>
        <v/>
      </c>
      <c r="AR271" s="16">
        <f>IF(AC271="","",AM271-AC271)</f>
        <v/>
      </c>
      <c r="AS271" s="16">
        <f>IF(AD271="","",AN271-AD271)</f>
        <v/>
      </c>
    </row>
    <row r="272">
      <c r="A272">
        <f>ROW()-1</f>
        <v/>
      </c>
      <c r="B272" s="8" t="n"/>
      <c r="C272" s="11" t="n"/>
      <c r="D272" s="10">
        <f>IF(B272="","",CHOOSE(WEEKDAY(B272,2),"Lu","Ma","Mi","Jo","Vi","Sa","Du"))</f>
        <v/>
      </c>
      <c r="E272" s="10">
        <f>IF(OR(B272="",C272=""),"",IF(OR(WEEKDAY(B272,2)=1,WEEKDAY(B272,2)=5),"D",IF(AND(C272&gt;=TIME(15,30,0),C272&lt;TIME(16,30,0)),"C",IF(AND(AND(WEEKDAY(B272,2)&gt;=2,WEEKDAY(B272,2)&lt;=4),C272&gt;=TIME(16,35,0),C272&lt;TIME(17,0,0)),"A1",IF(AND(AND(WEEKDAY(B272,2)&gt;=2,WEEKDAY(B272,2)&lt;=4),C272&gt;=TIME(17,0,0),C272&lt;TIME(18,0,0)),"A2",IF(AND(AND(WEEKDAY(B272,2)&gt;=2,WEEKDAY(B272,2)&lt;=4),C272&gt;=TIME(18,0,0),C272&lt;TIME(19,0,0)),"A3",IF(AND(AND(WEEKDAY(B272,2)&gt;=2,WEEKDAY(B272,2)&lt;=4),C272&gt;=TIME(22,0,0),C272&lt;TIME(22,45,0)),"B","Other")))))))</f>
        <v/>
      </c>
      <c r="F272" s="11" t="n"/>
      <c r="G272" s="11" t="n"/>
      <c r="H272" s="11" t="n"/>
      <c r="I272" s="11" t="n"/>
      <c r="J272" s="12" t="n"/>
      <c r="K272" s="12" t="n"/>
      <c r="L272" s="12" t="n"/>
      <c r="M272" s="12" t="n"/>
      <c r="N272" s="11" t="n"/>
      <c r="O272" s="11" t="n"/>
      <c r="P272" s="13">
        <f>IF(N272="","",IF(N272="SL",-1,K272/J272))</f>
        <v/>
      </c>
      <c r="Q272" s="13">
        <f>IF(N272="","",IF(OR(N272="SL",N272="TP0 only"),-1,L272/J272))</f>
        <v/>
      </c>
      <c r="R272" s="13">
        <f>IF(N272="","",IF(N272="TP2",M272/J272,-1))</f>
        <v/>
      </c>
      <c r="S272" s="13">
        <f>IF(N272="","",IF(N272="SL",-1,IF(N272="TP0 only",0.5*K272/J272,0.5*(K272+L272)/J272)))</f>
        <v/>
      </c>
      <c r="T272" s="13">
        <f>IF(N272="","",IF(N272="SL",-1,IF(N272="TP0 only",0.5*K272/J272-0.5,0.5*(K272+L272)/J272)))</f>
        <v/>
      </c>
      <c r="U272" s="14">
        <f>IF(P272="","",P272*Config!$B$6)</f>
        <v/>
      </c>
      <c r="V272" s="14">
        <f>IF(Q272="","",Q272*Config!$B$6)</f>
        <v/>
      </c>
      <c r="W272" s="14">
        <f>IF(R272="","",R272*Config!$B$6)</f>
        <v/>
      </c>
      <c r="X272" s="14">
        <f>IF(S272="","",S272*Config!$B$6)</f>
        <v/>
      </c>
      <c r="Y272" s="14">
        <f>IF(T272="","",T272*Config!$B$6)</f>
        <v/>
      </c>
      <c r="Z272" s="14">
        <f>IF(U272="","",Config!$B$4 + SUM($U$2:U272))</f>
        <v/>
      </c>
      <c r="AA272" s="14">
        <f>IF(V272="","",Config!$B$4 + SUM($V$2:V272))</f>
        <v/>
      </c>
      <c r="AB272" s="14">
        <f>IF(W272="","",Config!$B$4 + SUM($W$2:W272))</f>
        <v/>
      </c>
      <c r="AC272" s="14">
        <f>IF(X272="","",Config!$B$4 + SUM($X$2:X272))</f>
        <v/>
      </c>
      <c r="AD272" s="14">
        <f>IF(Y272="","",Config!$B$4 + SUM($Y$2:Y272))</f>
        <v/>
      </c>
      <c r="AE272" s="15">
        <f>IF(P272="","",IF(P272&gt;0,1,0))</f>
        <v/>
      </c>
      <c r="AF272" s="15">
        <f>IF(Q272="","",IF(Q272&gt;0,1,0))</f>
        <v/>
      </c>
      <c r="AG272" s="15">
        <f>IF(R272="","",IF(R272&gt;0,1,0))</f>
        <v/>
      </c>
      <c r="AH272" s="15">
        <f>IF(S272="","",IF(S272&gt;0,1,0))</f>
        <v/>
      </c>
      <c r="AI272" s="15">
        <f>IF(T272="","",IF(T272&gt;0,1,0))</f>
        <v/>
      </c>
      <c r="AJ272" s="16">
        <f>IF(Z272="","",IF(AJ271="",Z272,MAX(AJ271,Z272)))</f>
        <v/>
      </c>
      <c r="AK272" s="16">
        <f>IF(AA272="","",IF(AK271="",AA272,MAX(AK271,AA272)))</f>
        <v/>
      </c>
      <c r="AL272" s="16">
        <f>IF(AB272="","",IF(AL271="",AB272,MAX(AL271,AB272)))</f>
        <v/>
      </c>
      <c r="AM272" s="16">
        <f>IF(AC272="","",IF(AM271="",AC272,MAX(AM271,AC272)))</f>
        <v/>
      </c>
      <c r="AN272" s="16">
        <f>IF(AD272="","",IF(AN271="",AD272,MAX(AN271,AD272)))</f>
        <v/>
      </c>
      <c r="AO272" s="16">
        <f>IF(Z272="","",AJ272-Z272)</f>
        <v/>
      </c>
      <c r="AP272" s="16">
        <f>IF(AA272="","",AK272-AA272)</f>
        <v/>
      </c>
      <c r="AQ272" s="16">
        <f>IF(AB272="","",AL272-AB272)</f>
        <v/>
      </c>
      <c r="AR272" s="16">
        <f>IF(AC272="","",AM272-AC272)</f>
        <v/>
      </c>
      <c r="AS272" s="16">
        <f>IF(AD272="","",AN272-AD272)</f>
        <v/>
      </c>
    </row>
    <row r="273">
      <c r="A273">
        <f>ROW()-1</f>
        <v/>
      </c>
      <c r="B273" s="8" t="n"/>
      <c r="C273" s="11" t="n"/>
      <c r="D273" s="10">
        <f>IF(B273="","",CHOOSE(WEEKDAY(B273,2),"Lu","Ma","Mi","Jo","Vi","Sa","Du"))</f>
        <v/>
      </c>
      <c r="E273" s="10">
        <f>IF(OR(B273="",C273=""),"",IF(OR(WEEKDAY(B273,2)=1,WEEKDAY(B273,2)=5),"D",IF(AND(C273&gt;=TIME(15,30,0),C273&lt;TIME(16,30,0)),"C",IF(AND(AND(WEEKDAY(B273,2)&gt;=2,WEEKDAY(B273,2)&lt;=4),C273&gt;=TIME(16,35,0),C273&lt;TIME(17,0,0)),"A1",IF(AND(AND(WEEKDAY(B273,2)&gt;=2,WEEKDAY(B273,2)&lt;=4),C273&gt;=TIME(17,0,0),C273&lt;TIME(18,0,0)),"A2",IF(AND(AND(WEEKDAY(B273,2)&gt;=2,WEEKDAY(B273,2)&lt;=4),C273&gt;=TIME(18,0,0),C273&lt;TIME(19,0,0)),"A3",IF(AND(AND(WEEKDAY(B273,2)&gt;=2,WEEKDAY(B273,2)&lt;=4),C273&gt;=TIME(22,0,0),C273&lt;TIME(22,45,0)),"B","Other")))))))</f>
        <v/>
      </c>
      <c r="F273" s="11" t="n"/>
      <c r="G273" s="11" t="n"/>
      <c r="H273" s="11" t="n"/>
      <c r="I273" s="11" t="n"/>
      <c r="J273" s="12" t="n"/>
      <c r="K273" s="12" t="n"/>
      <c r="L273" s="12" t="n"/>
      <c r="M273" s="12" t="n"/>
      <c r="N273" s="11" t="n"/>
      <c r="O273" s="11" t="n"/>
      <c r="P273" s="13">
        <f>IF(N273="","",IF(N273="SL",-1,K273/J273))</f>
        <v/>
      </c>
      <c r="Q273" s="13">
        <f>IF(N273="","",IF(OR(N273="SL",N273="TP0 only"),-1,L273/J273))</f>
        <v/>
      </c>
      <c r="R273" s="13">
        <f>IF(N273="","",IF(N273="TP2",M273/J273,-1))</f>
        <v/>
      </c>
      <c r="S273" s="13">
        <f>IF(N273="","",IF(N273="SL",-1,IF(N273="TP0 only",0.5*K273/J273,0.5*(K273+L273)/J273)))</f>
        <v/>
      </c>
      <c r="T273" s="13">
        <f>IF(N273="","",IF(N273="SL",-1,IF(N273="TP0 only",0.5*K273/J273-0.5,0.5*(K273+L273)/J273)))</f>
        <v/>
      </c>
      <c r="U273" s="14">
        <f>IF(P273="","",P273*Config!$B$6)</f>
        <v/>
      </c>
      <c r="V273" s="14">
        <f>IF(Q273="","",Q273*Config!$B$6)</f>
        <v/>
      </c>
      <c r="W273" s="14">
        <f>IF(R273="","",R273*Config!$B$6)</f>
        <v/>
      </c>
      <c r="X273" s="14">
        <f>IF(S273="","",S273*Config!$B$6)</f>
        <v/>
      </c>
      <c r="Y273" s="14">
        <f>IF(T273="","",T273*Config!$B$6)</f>
        <v/>
      </c>
      <c r="Z273" s="14">
        <f>IF(U273="","",Config!$B$4 + SUM($U$2:U273))</f>
        <v/>
      </c>
      <c r="AA273" s="14">
        <f>IF(V273="","",Config!$B$4 + SUM($V$2:V273))</f>
        <v/>
      </c>
      <c r="AB273" s="14">
        <f>IF(W273="","",Config!$B$4 + SUM($W$2:W273))</f>
        <v/>
      </c>
      <c r="AC273" s="14">
        <f>IF(X273="","",Config!$B$4 + SUM($X$2:X273))</f>
        <v/>
      </c>
      <c r="AD273" s="14">
        <f>IF(Y273="","",Config!$B$4 + SUM($Y$2:Y273))</f>
        <v/>
      </c>
      <c r="AE273" s="15">
        <f>IF(P273="","",IF(P273&gt;0,1,0))</f>
        <v/>
      </c>
      <c r="AF273" s="15">
        <f>IF(Q273="","",IF(Q273&gt;0,1,0))</f>
        <v/>
      </c>
      <c r="AG273" s="15">
        <f>IF(R273="","",IF(R273&gt;0,1,0))</f>
        <v/>
      </c>
      <c r="AH273" s="15">
        <f>IF(S273="","",IF(S273&gt;0,1,0))</f>
        <v/>
      </c>
      <c r="AI273" s="15">
        <f>IF(T273="","",IF(T273&gt;0,1,0))</f>
        <v/>
      </c>
      <c r="AJ273" s="16">
        <f>IF(Z273="","",IF(AJ272="",Z273,MAX(AJ272,Z273)))</f>
        <v/>
      </c>
      <c r="AK273" s="16">
        <f>IF(AA273="","",IF(AK272="",AA273,MAX(AK272,AA273)))</f>
        <v/>
      </c>
      <c r="AL273" s="16">
        <f>IF(AB273="","",IF(AL272="",AB273,MAX(AL272,AB273)))</f>
        <v/>
      </c>
      <c r="AM273" s="16">
        <f>IF(AC273="","",IF(AM272="",AC273,MAX(AM272,AC273)))</f>
        <v/>
      </c>
      <c r="AN273" s="16">
        <f>IF(AD273="","",IF(AN272="",AD273,MAX(AN272,AD273)))</f>
        <v/>
      </c>
      <c r="AO273" s="16">
        <f>IF(Z273="","",AJ273-Z273)</f>
        <v/>
      </c>
      <c r="AP273" s="16">
        <f>IF(AA273="","",AK273-AA273)</f>
        <v/>
      </c>
      <c r="AQ273" s="16">
        <f>IF(AB273="","",AL273-AB273)</f>
        <v/>
      </c>
      <c r="AR273" s="16">
        <f>IF(AC273="","",AM273-AC273)</f>
        <v/>
      </c>
      <c r="AS273" s="16">
        <f>IF(AD273="","",AN273-AD273)</f>
        <v/>
      </c>
    </row>
    <row r="274">
      <c r="A274">
        <f>ROW()-1</f>
        <v/>
      </c>
      <c r="B274" s="8" t="n"/>
      <c r="C274" s="11" t="n"/>
      <c r="D274" s="10">
        <f>IF(B274="","",CHOOSE(WEEKDAY(B274,2),"Lu","Ma","Mi","Jo","Vi","Sa","Du"))</f>
        <v/>
      </c>
      <c r="E274" s="10">
        <f>IF(OR(B274="",C274=""),"",IF(OR(WEEKDAY(B274,2)=1,WEEKDAY(B274,2)=5),"D",IF(AND(C274&gt;=TIME(15,30,0),C274&lt;TIME(16,30,0)),"C",IF(AND(AND(WEEKDAY(B274,2)&gt;=2,WEEKDAY(B274,2)&lt;=4),C274&gt;=TIME(16,35,0),C274&lt;TIME(17,0,0)),"A1",IF(AND(AND(WEEKDAY(B274,2)&gt;=2,WEEKDAY(B274,2)&lt;=4),C274&gt;=TIME(17,0,0),C274&lt;TIME(18,0,0)),"A2",IF(AND(AND(WEEKDAY(B274,2)&gt;=2,WEEKDAY(B274,2)&lt;=4),C274&gt;=TIME(18,0,0),C274&lt;TIME(19,0,0)),"A3",IF(AND(AND(WEEKDAY(B274,2)&gt;=2,WEEKDAY(B274,2)&lt;=4),C274&gt;=TIME(22,0,0),C274&lt;TIME(22,45,0)),"B","Other")))))))</f>
        <v/>
      </c>
      <c r="F274" s="11" t="n"/>
      <c r="G274" s="11" t="n"/>
      <c r="H274" s="11" t="n"/>
      <c r="I274" s="11" t="n"/>
      <c r="J274" s="12" t="n"/>
      <c r="K274" s="12" t="n"/>
      <c r="L274" s="12" t="n"/>
      <c r="M274" s="12" t="n"/>
      <c r="N274" s="11" t="n"/>
      <c r="O274" s="11" t="n"/>
      <c r="P274" s="13">
        <f>IF(N274="","",IF(N274="SL",-1,K274/J274))</f>
        <v/>
      </c>
      <c r="Q274" s="13">
        <f>IF(N274="","",IF(OR(N274="SL",N274="TP0 only"),-1,L274/J274))</f>
        <v/>
      </c>
      <c r="R274" s="13">
        <f>IF(N274="","",IF(N274="TP2",M274/J274,-1))</f>
        <v/>
      </c>
      <c r="S274" s="13">
        <f>IF(N274="","",IF(N274="SL",-1,IF(N274="TP0 only",0.5*K274/J274,0.5*(K274+L274)/J274)))</f>
        <v/>
      </c>
      <c r="T274" s="13">
        <f>IF(N274="","",IF(N274="SL",-1,IF(N274="TP0 only",0.5*K274/J274-0.5,0.5*(K274+L274)/J274)))</f>
        <v/>
      </c>
      <c r="U274" s="14">
        <f>IF(P274="","",P274*Config!$B$6)</f>
        <v/>
      </c>
      <c r="V274" s="14">
        <f>IF(Q274="","",Q274*Config!$B$6)</f>
        <v/>
      </c>
      <c r="W274" s="14">
        <f>IF(R274="","",R274*Config!$B$6)</f>
        <v/>
      </c>
      <c r="X274" s="14">
        <f>IF(S274="","",S274*Config!$B$6)</f>
        <v/>
      </c>
      <c r="Y274" s="14">
        <f>IF(T274="","",T274*Config!$B$6)</f>
        <v/>
      </c>
      <c r="Z274" s="14">
        <f>IF(U274="","",Config!$B$4 + SUM($U$2:U274))</f>
        <v/>
      </c>
      <c r="AA274" s="14">
        <f>IF(V274="","",Config!$B$4 + SUM($V$2:V274))</f>
        <v/>
      </c>
      <c r="AB274" s="14">
        <f>IF(W274="","",Config!$B$4 + SUM($W$2:W274))</f>
        <v/>
      </c>
      <c r="AC274" s="14">
        <f>IF(X274="","",Config!$B$4 + SUM($X$2:X274))</f>
        <v/>
      </c>
      <c r="AD274" s="14">
        <f>IF(Y274="","",Config!$B$4 + SUM($Y$2:Y274))</f>
        <v/>
      </c>
      <c r="AE274" s="15">
        <f>IF(P274="","",IF(P274&gt;0,1,0))</f>
        <v/>
      </c>
      <c r="AF274" s="15">
        <f>IF(Q274="","",IF(Q274&gt;0,1,0))</f>
        <v/>
      </c>
      <c r="AG274" s="15">
        <f>IF(R274="","",IF(R274&gt;0,1,0))</f>
        <v/>
      </c>
      <c r="AH274" s="15">
        <f>IF(S274="","",IF(S274&gt;0,1,0))</f>
        <v/>
      </c>
      <c r="AI274" s="15">
        <f>IF(T274="","",IF(T274&gt;0,1,0))</f>
        <v/>
      </c>
      <c r="AJ274" s="16">
        <f>IF(Z274="","",IF(AJ273="",Z274,MAX(AJ273,Z274)))</f>
        <v/>
      </c>
      <c r="AK274" s="16">
        <f>IF(AA274="","",IF(AK273="",AA274,MAX(AK273,AA274)))</f>
        <v/>
      </c>
      <c r="AL274" s="16">
        <f>IF(AB274="","",IF(AL273="",AB274,MAX(AL273,AB274)))</f>
        <v/>
      </c>
      <c r="AM274" s="16">
        <f>IF(AC274="","",IF(AM273="",AC274,MAX(AM273,AC274)))</f>
        <v/>
      </c>
      <c r="AN274" s="16">
        <f>IF(AD274="","",IF(AN273="",AD274,MAX(AN273,AD274)))</f>
        <v/>
      </c>
      <c r="AO274" s="16">
        <f>IF(Z274="","",AJ274-Z274)</f>
        <v/>
      </c>
      <c r="AP274" s="16">
        <f>IF(AA274="","",AK274-AA274)</f>
        <v/>
      </c>
      <c r="AQ274" s="16">
        <f>IF(AB274="","",AL274-AB274)</f>
        <v/>
      </c>
      <c r="AR274" s="16">
        <f>IF(AC274="","",AM274-AC274)</f>
        <v/>
      </c>
      <c r="AS274" s="16">
        <f>IF(AD274="","",AN274-AD274)</f>
        <v/>
      </c>
    </row>
    <row r="275">
      <c r="A275">
        <f>ROW()-1</f>
        <v/>
      </c>
      <c r="B275" s="8" t="n"/>
      <c r="C275" s="11" t="n"/>
      <c r="D275" s="10">
        <f>IF(B275="","",CHOOSE(WEEKDAY(B275,2),"Lu","Ma","Mi","Jo","Vi","Sa","Du"))</f>
        <v/>
      </c>
      <c r="E275" s="10">
        <f>IF(OR(B275="",C275=""),"",IF(OR(WEEKDAY(B275,2)=1,WEEKDAY(B275,2)=5),"D",IF(AND(C275&gt;=TIME(15,30,0),C275&lt;TIME(16,30,0)),"C",IF(AND(AND(WEEKDAY(B275,2)&gt;=2,WEEKDAY(B275,2)&lt;=4),C275&gt;=TIME(16,35,0),C275&lt;TIME(17,0,0)),"A1",IF(AND(AND(WEEKDAY(B275,2)&gt;=2,WEEKDAY(B275,2)&lt;=4),C275&gt;=TIME(17,0,0),C275&lt;TIME(18,0,0)),"A2",IF(AND(AND(WEEKDAY(B275,2)&gt;=2,WEEKDAY(B275,2)&lt;=4),C275&gt;=TIME(18,0,0),C275&lt;TIME(19,0,0)),"A3",IF(AND(AND(WEEKDAY(B275,2)&gt;=2,WEEKDAY(B275,2)&lt;=4),C275&gt;=TIME(22,0,0),C275&lt;TIME(22,45,0)),"B","Other")))))))</f>
        <v/>
      </c>
      <c r="F275" s="11" t="n"/>
      <c r="G275" s="11" t="n"/>
      <c r="H275" s="11" t="n"/>
      <c r="I275" s="11" t="n"/>
      <c r="J275" s="12" t="n"/>
      <c r="K275" s="12" t="n"/>
      <c r="L275" s="12" t="n"/>
      <c r="M275" s="12" t="n"/>
      <c r="N275" s="11" t="n"/>
      <c r="O275" s="11" t="n"/>
      <c r="P275" s="13">
        <f>IF(N275="","",IF(N275="SL",-1,K275/J275))</f>
        <v/>
      </c>
      <c r="Q275" s="13">
        <f>IF(N275="","",IF(OR(N275="SL",N275="TP0 only"),-1,L275/J275))</f>
        <v/>
      </c>
      <c r="R275" s="13">
        <f>IF(N275="","",IF(N275="TP2",M275/J275,-1))</f>
        <v/>
      </c>
      <c r="S275" s="13">
        <f>IF(N275="","",IF(N275="SL",-1,IF(N275="TP0 only",0.5*K275/J275,0.5*(K275+L275)/J275)))</f>
        <v/>
      </c>
      <c r="T275" s="13">
        <f>IF(N275="","",IF(N275="SL",-1,IF(N275="TP0 only",0.5*K275/J275-0.5,0.5*(K275+L275)/J275)))</f>
        <v/>
      </c>
      <c r="U275" s="14">
        <f>IF(P275="","",P275*Config!$B$6)</f>
        <v/>
      </c>
      <c r="V275" s="14">
        <f>IF(Q275="","",Q275*Config!$B$6)</f>
        <v/>
      </c>
      <c r="W275" s="14">
        <f>IF(R275="","",R275*Config!$B$6)</f>
        <v/>
      </c>
      <c r="X275" s="14">
        <f>IF(S275="","",S275*Config!$B$6)</f>
        <v/>
      </c>
      <c r="Y275" s="14">
        <f>IF(T275="","",T275*Config!$B$6)</f>
        <v/>
      </c>
      <c r="Z275" s="14">
        <f>IF(U275="","",Config!$B$4 + SUM($U$2:U275))</f>
        <v/>
      </c>
      <c r="AA275" s="14">
        <f>IF(V275="","",Config!$B$4 + SUM($V$2:V275))</f>
        <v/>
      </c>
      <c r="AB275" s="14">
        <f>IF(W275="","",Config!$B$4 + SUM($W$2:W275))</f>
        <v/>
      </c>
      <c r="AC275" s="14">
        <f>IF(X275="","",Config!$B$4 + SUM($X$2:X275))</f>
        <v/>
      </c>
      <c r="AD275" s="14">
        <f>IF(Y275="","",Config!$B$4 + SUM($Y$2:Y275))</f>
        <v/>
      </c>
      <c r="AE275" s="15">
        <f>IF(P275="","",IF(P275&gt;0,1,0))</f>
        <v/>
      </c>
      <c r="AF275" s="15">
        <f>IF(Q275="","",IF(Q275&gt;0,1,0))</f>
        <v/>
      </c>
      <c r="AG275" s="15">
        <f>IF(R275="","",IF(R275&gt;0,1,0))</f>
        <v/>
      </c>
      <c r="AH275" s="15">
        <f>IF(S275="","",IF(S275&gt;0,1,0))</f>
        <v/>
      </c>
      <c r="AI275" s="15">
        <f>IF(T275="","",IF(T275&gt;0,1,0))</f>
        <v/>
      </c>
      <c r="AJ275" s="16">
        <f>IF(Z275="","",IF(AJ274="",Z275,MAX(AJ274,Z275)))</f>
        <v/>
      </c>
      <c r="AK275" s="16">
        <f>IF(AA275="","",IF(AK274="",AA275,MAX(AK274,AA275)))</f>
        <v/>
      </c>
      <c r="AL275" s="16">
        <f>IF(AB275="","",IF(AL274="",AB275,MAX(AL274,AB275)))</f>
        <v/>
      </c>
      <c r="AM275" s="16">
        <f>IF(AC275="","",IF(AM274="",AC275,MAX(AM274,AC275)))</f>
        <v/>
      </c>
      <c r="AN275" s="16">
        <f>IF(AD275="","",IF(AN274="",AD275,MAX(AN274,AD275)))</f>
        <v/>
      </c>
      <c r="AO275" s="16">
        <f>IF(Z275="","",AJ275-Z275)</f>
        <v/>
      </c>
      <c r="AP275" s="16">
        <f>IF(AA275="","",AK275-AA275)</f>
        <v/>
      </c>
      <c r="AQ275" s="16">
        <f>IF(AB275="","",AL275-AB275)</f>
        <v/>
      </c>
      <c r="AR275" s="16">
        <f>IF(AC275="","",AM275-AC275)</f>
        <v/>
      </c>
      <c r="AS275" s="16">
        <f>IF(AD275="","",AN275-AD275)</f>
        <v/>
      </c>
    </row>
    <row r="276">
      <c r="A276">
        <f>ROW()-1</f>
        <v/>
      </c>
      <c r="B276" s="8" t="n"/>
      <c r="C276" s="11" t="n"/>
      <c r="D276" s="10">
        <f>IF(B276="","",CHOOSE(WEEKDAY(B276,2),"Lu","Ma","Mi","Jo","Vi","Sa","Du"))</f>
        <v/>
      </c>
      <c r="E276" s="10">
        <f>IF(OR(B276="",C276=""),"",IF(OR(WEEKDAY(B276,2)=1,WEEKDAY(B276,2)=5),"D",IF(AND(C276&gt;=TIME(15,30,0),C276&lt;TIME(16,30,0)),"C",IF(AND(AND(WEEKDAY(B276,2)&gt;=2,WEEKDAY(B276,2)&lt;=4),C276&gt;=TIME(16,35,0),C276&lt;TIME(17,0,0)),"A1",IF(AND(AND(WEEKDAY(B276,2)&gt;=2,WEEKDAY(B276,2)&lt;=4),C276&gt;=TIME(17,0,0),C276&lt;TIME(18,0,0)),"A2",IF(AND(AND(WEEKDAY(B276,2)&gt;=2,WEEKDAY(B276,2)&lt;=4),C276&gt;=TIME(18,0,0),C276&lt;TIME(19,0,0)),"A3",IF(AND(AND(WEEKDAY(B276,2)&gt;=2,WEEKDAY(B276,2)&lt;=4),C276&gt;=TIME(22,0,0),C276&lt;TIME(22,45,0)),"B","Other")))))))</f>
        <v/>
      </c>
      <c r="F276" s="11" t="n"/>
      <c r="G276" s="11" t="n"/>
      <c r="H276" s="11" t="n"/>
      <c r="I276" s="11" t="n"/>
      <c r="J276" s="12" t="n"/>
      <c r="K276" s="12" t="n"/>
      <c r="L276" s="12" t="n"/>
      <c r="M276" s="12" t="n"/>
      <c r="N276" s="11" t="n"/>
      <c r="O276" s="11" t="n"/>
      <c r="P276" s="13">
        <f>IF(N276="","",IF(N276="SL",-1,K276/J276))</f>
        <v/>
      </c>
      <c r="Q276" s="13">
        <f>IF(N276="","",IF(OR(N276="SL",N276="TP0 only"),-1,L276/J276))</f>
        <v/>
      </c>
      <c r="R276" s="13">
        <f>IF(N276="","",IF(N276="TP2",M276/J276,-1))</f>
        <v/>
      </c>
      <c r="S276" s="13">
        <f>IF(N276="","",IF(N276="SL",-1,IF(N276="TP0 only",0.5*K276/J276,0.5*(K276+L276)/J276)))</f>
        <v/>
      </c>
      <c r="T276" s="13">
        <f>IF(N276="","",IF(N276="SL",-1,IF(N276="TP0 only",0.5*K276/J276-0.5,0.5*(K276+L276)/J276)))</f>
        <v/>
      </c>
      <c r="U276" s="14">
        <f>IF(P276="","",P276*Config!$B$6)</f>
        <v/>
      </c>
      <c r="V276" s="14">
        <f>IF(Q276="","",Q276*Config!$B$6)</f>
        <v/>
      </c>
      <c r="W276" s="14">
        <f>IF(R276="","",R276*Config!$B$6)</f>
        <v/>
      </c>
      <c r="X276" s="14">
        <f>IF(S276="","",S276*Config!$B$6)</f>
        <v/>
      </c>
      <c r="Y276" s="14">
        <f>IF(T276="","",T276*Config!$B$6)</f>
        <v/>
      </c>
      <c r="Z276" s="14">
        <f>IF(U276="","",Config!$B$4 + SUM($U$2:U276))</f>
        <v/>
      </c>
      <c r="AA276" s="14">
        <f>IF(V276="","",Config!$B$4 + SUM($V$2:V276))</f>
        <v/>
      </c>
      <c r="AB276" s="14">
        <f>IF(W276="","",Config!$B$4 + SUM($W$2:W276))</f>
        <v/>
      </c>
      <c r="AC276" s="14">
        <f>IF(X276="","",Config!$B$4 + SUM($X$2:X276))</f>
        <v/>
      </c>
      <c r="AD276" s="14">
        <f>IF(Y276="","",Config!$B$4 + SUM($Y$2:Y276))</f>
        <v/>
      </c>
      <c r="AE276" s="15">
        <f>IF(P276="","",IF(P276&gt;0,1,0))</f>
        <v/>
      </c>
      <c r="AF276" s="15">
        <f>IF(Q276="","",IF(Q276&gt;0,1,0))</f>
        <v/>
      </c>
      <c r="AG276" s="15">
        <f>IF(R276="","",IF(R276&gt;0,1,0))</f>
        <v/>
      </c>
      <c r="AH276" s="15">
        <f>IF(S276="","",IF(S276&gt;0,1,0))</f>
        <v/>
      </c>
      <c r="AI276" s="15">
        <f>IF(T276="","",IF(T276&gt;0,1,0))</f>
        <v/>
      </c>
      <c r="AJ276" s="16">
        <f>IF(Z276="","",IF(AJ275="",Z276,MAX(AJ275,Z276)))</f>
        <v/>
      </c>
      <c r="AK276" s="16">
        <f>IF(AA276="","",IF(AK275="",AA276,MAX(AK275,AA276)))</f>
        <v/>
      </c>
      <c r="AL276" s="16">
        <f>IF(AB276="","",IF(AL275="",AB276,MAX(AL275,AB276)))</f>
        <v/>
      </c>
      <c r="AM276" s="16">
        <f>IF(AC276="","",IF(AM275="",AC276,MAX(AM275,AC276)))</f>
        <v/>
      </c>
      <c r="AN276" s="16">
        <f>IF(AD276="","",IF(AN275="",AD276,MAX(AN275,AD276)))</f>
        <v/>
      </c>
      <c r="AO276" s="16">
        <f>IF(Z276="","",AJ276-Z276)</f>
        <v/>
      </c>
      <c r="AP276" s="16">
        <f>IF(AA276="","",AK276-AA276)</f>
        <v/>
      </c>
      <c r="AQ276" s="16">
        <f>IF(AB276="","",AL276-AB276)</f>
        <v/>
      </c>
      <c r="AR276" s="16">
        <f>IF(AC276="","",AM276-AC276)</f>
        <v/>
      </c>
      <c r="AS276" s="16">
        <f>IF(AD276="","",AN276-AD276)</f>
        <v/>
      </c>
    </row>
    <row r="277">
      <c r="A277">
        <f>ROW()-1</f>
        <v/>
      </c>
      <c r="B277" s="8" t="n"/>
      <c r="C277" s="11" t="n"/>
      <c r="D277" s="10">
        <f>IF(B277="","",CHOOSE(WEEKDAY(B277,2),"Lu","Ma","Mi","Jo","Vi","Sa","Du"))</f>
        <v/>
      </c>
      <c r="E277" s="10">
        <f>IF(OR(B277="",C277=""),"",IF(OR(WEEKDAY(B277,2)=1,WEEKDAY(B277,2)=5),"D",IF(AND(C277&gt;=TIME(15,30,0),C277&lt;TIME(16,30,0)),"C",IF(AND(AND(WEEKDAY(B277,2)&gt;=2,WEEKDAY(B277,2)&lt;=4),C277&gt;=TIME(16,35,0),C277&lt;TIME(17,0,0)),"A1",IF(AND(AND(WEEKDAY(B277,2)&gt;=2,WEEKDAY(B277,2)&lt;=4),C277&gt;=TIME(17,0,0),C277&lt;TIME(18,0,0)),"A2",IF(AND(AND(WEEKDAY(B277,2)&gt;=2,WEEKDAY(B277,2)&lt;=4),C277&gt;=TIME(18,0,0),C277&lt;TIME(19,0,0)),"A3",IF(AND(AND(WEEKDAY(B277,2)&gt;=2,WEEKDAY(B277,2)&lt;=4),C277&gt;=TIME(22,0,0),C277&lt;TIME(22,45,0)),"B","Other")))))))</f>
        <v/>
      </c>
      <c r="F277" s="11" t="n"/>
      <c r="G277" s="11" t="n"/>
      <c r="H277" s="11" t="n"/>
      <c r="I277" s="11" t="n"/>
      <c r="J277" s="12" t="n"/>
      <c r="K277" s="12" t="n"/>
      <c r="L277" s="12" t="n"/>
      <c r="M277" s="12" t="n"/>
      <c r="N277" s="11" t="n"/>
      <c r="O277" s="11" t="n"/>
      <c r="P277" s="13">
        <f>IF(N277="","",IF(N277="SL",-1,K277/J277))</f>
        <v/>
      </c>
      <c r="Q277" s="13">
        <f>IF(N277="","",IF(OR(N277="SL",N277="TP0 only"),-1,L277/J277))</f>
        <v/>
      </c>
      <c r="R277" s="13">
        <f>IF(N277="","",IF(N277="TP2",M277/J277,-1))</f>
        <v/>
      </c>
      <c r="S277" s="13">
        <f>IF(N277="","",IF(N277="SL",-1,IF(N277="TP0 only",0.5*K277/J277,0.5*(K277+L277)/J277)))</f>
        <v/>
      </c>
      <c r="T277" s="13">
        <f>IF(N277="","",IF(N277="SL",-1,IF(N277="TP0 only",0.5*K277/J277-0.5,0.5*(K277+L277)/J277)))</f>
        <v/>
      </c>
      <c r="U277" s="14">
        <f>IF(P277="","",P277*Config!$B$6)</f>
        <v/>
      </c>
      <c r="V277" s="14">
        <f>IF(Q277="","",Q277*Config!$B$6)</f>
        <v/>
      </c>
      <c r="W277" s="14">
        <f>IF(R277="","",R277*Config!$B$6)</f>
        <v/>
      </c>
      <c r="X277" s="14">
        <f>IF(S277="","",S277*Config!$B$6)</f>
        <v/>
      </c>
      <c r="Y277" s="14">
        <f>IF(T277="","",T277*Config!$B$6)</f>
        <v/>
      </c>
      <c r="Z277" s="14">
        <f>IF(U277="","",Config!$B$4 + SUM($U$2:U277))</f>
        <v/>
      </c>
      <c r="AA277" s="14">
        <f>IF(V277="","",Config!$B$4 + SUM($V$2:V277))</f>
        <v/>
      </c>
      <c r="AB277" s="14">
        <f>IF(W277="","",Config!$B$4 + SUM($W$2:W277))</f>
        <v/>
      </c>
      <c r="AC277" s="14">
        <f>IF(X277="","",Config!$B$4 + SUM($X$2:X277))</f>
        <v/>
      </c>
      <c r="AD277" s="14">
        <f>IF(Y277="","",Config!$B$4 + SUM($Y$2:Y277))</f>
        <v/>
      </c>
      <c r="AE277" s="15">
        <f>IF(P277="","",IF(P277&gt;0,1,0))</f>
        <v/>
      </c>
      <c r="AF277" s="15">
        <f>IF(Q277="","",IF(Q277&gt;0,1,0))</f>
        <v/>
      </c>
      <c r="AG277" s="15">
        <f>IF(R277="","",IF(R277&gt;0,1,0))</f>
        <v/>
      </c>
      <c r="AH277" s="15">
        <f>IF(S277="","",IF(S277&gt;0,1,0))</f>
        <v/>
      </c>
      <c r="AI277" s="15">
        <f>IF(T277="","",IF(T277&gt;0,1,0))</f>
        <v/>
      </c>
      <c r="AJ277" s="16">
        <f>IF(Z277="","",IF(AJ276="",Z277,MAX(AJ276,Z277)))</f>
        <v/>
      </c>
      <c r="AK277" s="16">
        <f>IF(AA277="","",IF(AK276="",AA277,MAX(AK276,AA277)))</f>
        <v/>
      </c>
      <c r="AL277" s="16">
        <f>IF(AB277="","",IF(AL276="",AB277,MAX(AL276,AB277)))</f>
        <v/>
      </c>
      <c r="AM277" s="16">
        <f>IF(AC277="","",IF(AM276="",AC277,MAX(AM276,AC277)))</f>
        <v/>
      </c>
      <c r="AN277" s="16">
        <f>IF(AD277="","",IF(AN276="",AD277,MAX(AN276,AD277)))</f>
        <v/>
      </c>
      <c r="AO277" s="16">
        <f>IF(Z277="","",AJ277-Z277)</f>
        <v/>
      </c>
      <c r="AP277" s="16">
        <f>IF(AA277="","",AK277-AA277)</f>
        <v/>
      </c>
      <c r="AQ277" s="16">
        <f>IF(AB277="","",AL277-AB277)</f>
        <v/>
      </c>
      <c r="AR277" s="16">
        <f>IF(AC277="","",AM277-AC277)</f>
        <v/>
      </c>
      <c r="AS277" s="16">
        <f>IF(AD277="","",AN277-AD277)</f>
        <v/>
      </c>
    </row>
    <row r="278">
      <c r="A278">
        <f>ROW()-1</f>
        <v/>
      </c>
      <c r="B278" s="8" t="n"/>
      <c r="C278" s="11" t="n"/>
      <c r="D278" s="10">
        <f>IF(B278="","",CHOOSE(WEEKDAY(B278,2),"Lu","Ma","Mi","Jo","Vi","Sa","Du"))</f>
        <v/>
      </c>
      <c r="E278" s="10">
        <f>IF(OR(B278="",C278=""),"",IF(OR(WEEKDAY(B278,2)=1,WEEKDAY(B278,2)=5),"D",IF(AND(C278&gt;=TIME(15,30,0),C278&lt;TIME(16,30,0)),"C",IF(AND(AND(WEEKDAY(B278,2)&gt;=2,WEEKDAY(B278,2)&lt;=4),C278&gt;=TIME(16,35,0),C278&lt;TIME(17,0,0)),"A1",IF(AND(AND(WEEKDAY(B278,2)&gt;=2,WEEKDAY(B278,2)&lt;=4),C278&gt;=TIME(17,0,0),C278&lt;TIME(18,0,0)),"A2",IF(AND(AND(WEEKDAY(B278,2)&gt;=2,WEEKDAY(B278,2)&lt;=4),C278&gt;=TIME(18,0,0),C278&lt;TIME(19,0,0)),"A3",IF(AND(AND(WEEKDAY(B278,2)&gt;=2,WEEKDAY(B278,2)&lt;=4),C278&gt;=TIME(22,0,0),C278&lt;TIME(22,45,0)),"B","Other")))))))</f>
        <v/>
      </c>
      <c r="F278" s="11" t="n"/>
      <c r="G278" s="11" t="n"/>
      <c r="H278" s="11" t="n"/>
      <c r="I278" s="11" t="n"/>
      <c r="J278" s="12" t="n"/>
      <c r="K278" s="12" t="n"/>
      <c r="L278" s="12" t="n"/>
      <c r="M278" s="12" t="n"/>
      <c r="N278" s="11" t="n"/>
      <c r="O278" s="11" t="n"/>
      <c r="P278" s="13">
        <f>IF(N278="","",IF(N278="SL",-1,K278/J278))</f>
        <v/>
      </c>
      <c r="Q278" s="13">
        <f>IF(N278="","",IF(OR(N278="SL",N278="TP0 only"),-1,L278/J278))</f>
        <v/>
      </c>
      <c r="R278" s="13">
        <f>IF(N278="","",IF(N278="TP2",M278/J278,-1))</f>
        <v/>
      </c>
      <c r="S278" s="13">
        <f>IF(N278="","",IF(N278="SL",-1,IF(N278="TP0 only",0.5*K278/J278,0.5*(K278+L278)/J278)))</f>
        <v/>
      </c>
      <c r="T278" s="13">
        <f>IF(N278="","",IF(N278="SL",-1,IF(N278="TP0 only",0.5*K278/J278-0.5,0.5*(K278+L278)/J278)))</f>
        <v/>
      </c>
      <c r="U278" s="14">
        <f>IF(P278="","",P278*Config!$B$6)</f>
        <v/>
      </c>
      <c r="V278" s="14">
        <f>IF(Q278="","",Q278*Config!$B$6)</f>
        <v/>
      </c>
      <c r="W278" s="14">
        <f>IF(R278="","",R278*Config!$B$6)</f>
        <v/>
      </c>
      <c r="X278" s="14">
        <f>IF(S278="","",S278*Config!$B$6)</f>
        <v/>
      </c>
      <c r="Y278" s="14">
        <f>IF(T278="","",T278*Config!$B$6)</f>
        <v/>
      </c>
      <c r="Z278" s="14">
        <f>IF(U278="","",Config!$B$4 + SUM($U$2:U278))</f>
        <v/>
      </c>
      <c r="AA278" s="14">
        <f>IF(V278="","",Config!$B$4 + SUM($V$2:V278))</f>
        <v/>
      </c>
      <c r="AB278" s="14">
        <f>IF(W278="","",Config!$B$4 + SUM($W$2:W278))</f>
        <v/>
      </c>
      <c r="AC278" s="14">
        <f>IF(X278="","",Config!$B$4 + SUM($X$2:X278))</f>
        <v/>
      </c>
      <c r="AD278" s="14">
        <f>IF(Y278="","",Config!$B$4 + SUM($Y$2:Y278))</f>
        <v/>
      </c>
      <c r="AE278" s="15">
        <f>IF(P278="","",IF(P278&gt;0,1,0))</f>
        <v/>
      </c>
      <c r="AF278" s="15">
        <f>IF(Q278="","",IF(Q278&gt;0,1,0))</f>
        <v/>
      </c>
      <c r="AG278" s="15">
        <f>IF(R278="","",IF(R278&gt;0,1,0))</f>
        <v/>
      </c>
      <c r="AH278" s="15">
        <f>IF(S278="","",IF(S278&gt;0,1,0))</f>
        <v/>
      </c>
      <c r="AI278" s="15">
        <f>IF(T278="","",IF(T278&gt;0,1,0))</f>
        <v/>
      </c>
      <c r="AJ278" s="16">
        <f>IF(Z278="","",IF(AJ277="",Z278,MAX(AJ277,Z278)))</f>
        <v/>
      </c>
      <c r="AK278" s="16">
        <f>IF(AA278="","",IF(AK277="",AA278,MAX(AK277,AA278)))</f>
        <v/>
      </c>
      <c r="AL278" s="16">
        <f>IF(AB278="","",IF(AL277="",AB278,MAX(AL277,AB278)))</f>
        <v/>
      </c>
      <c r="AM278" s="16">
        <f>IF(AC278="","",IF(AM277="",AC278,MAX(AM277,AC278)))</f>
        <v/>
      </c>
      <c r="AN278" s="16">
        <f>IF(AD278="","",IF(AN277="",AD278,MAX(AN277,AD278)))</f>
        <v/>
      </c>
      <c r="AO278" s="16">
        <f>IF(Z278="","",AJ278-Z278)</f>
        <v/>
      </c>
      <c r="AP278" s="16">
        <f>IF(AA278="","",AK278-AA278)</f>
        <v/>
      </c>
      <c r="AQ278" s="16">
        <f>IF(AB278="","",AL278-AB278)</f>
        <v/>
      </c>
      <c r="AR278" s="16">
        <f>IF(AC278="","",AM278-AC278)</f>
        <v/>
      </c>
      <c r="AS278" s="16">
        <f>IF(AD278="","",AN278-AD278)</f>
        <v/>
      </c>
    </row>
    <row r="279">
      <c r="A279">
        <f>ROW()-1</f>
        <v/>
      </c>
      <c r="B279" s="8" t="n"/>
      <c r="C279" s="11" t="n"/>
      <c r="D279" s="10">
        <f>IF(B279="","",CHOOSE(WEEKDAY(B279,2),"Lu","Ma","Mi","Jo","Vi","Sa","Du"))</f>
        <v/>
      </c>
      <c r="E279" s="10">
        <f>IF(OR(B279="",C279=""),"",IF(OR(WEEKDAY(B279,2)=1,WEEKDAY(B279,2)=5),"D",IF(AND(C279&gt;=TIME(15,30,0),C279&lt;TIME(16,30,0)),"C",IF(AND(AND(WEEKDAY(B279,2)&gt;=2,WEEKDAY(B279,2)&lt;=4),C279&gt;=TIME(16,35,0),C279&lt;TIME(17,0,0)),"A1",IF(AND(AND(WEEKDAY(B279,2)&gt;=2,WEEKDAY(B279,2)&lt;=4),C279&gt;=TIME(17,0,0),C279&lt;TIME(18,0,0)),"A2",IF(AND(AND(WEEKDAY(B279,2)&gt;=2,WEEKDAY(B279,2)&lt;=4),C279&gt;=TIME(18,0,0),C279&lt;TIME(19,0,0)),"A3",IF(AND(AND(WEEKDAY(B279,2)&gt;=2,WEEKDAY(B279,2)&lt;=4),C279&gt;=TIME(22,0,0),C279&lt;TIME(22,45,0)),"B","Other")))))))</f>
        <v/>
      </c>
      <c r="F279" s="11" t="n"/>
      <c r="G279" s="11" t="n"/>
      <c r="H279" s="11" t="n"/>
      <c r="I279" s="11" t="n"/>
      <c r="J279" s="12" t="n"/>
      <c r="K279" s="12" t="n"/>
      <c r="L279" s="12" t="n"/>
      <c r="M279" s="12" t="n"/>
      <c r="N279" s="11" t="n"/>
      <c r="O279" s="11" t="n"/>
      <c r="P279" s="13">
        <f>IF(N279="","",IF(N279="SL",-1,K279/J279))</f>
        <v/>
      </c>
      <c r="Q279" s="13">
        <f>IF(N279="","",IF(OR(N279="SL",N279="TP0 only"),-1,L279/J279))</f>
        <v/>
      </c>
      <c r="R279" s="13">
        <f>IF(N279="","",IF(N279="TP2",M279/J279,-1))</f>
        <v/>
      </c>
      <c r="S279" s="13">
        <f>IF(N279="","",IF(N279="SL",-1,IF(N279="TP0 only",0.5*K279/J279,0.5*(K279+L279)/J279)))</f>
        <v/>
      </c>
      <c r="T279" s="13">
        <f>IF(N279="","",IF(N279="SL",-1,IF(N279="TP0 only",0.5*K279/J279-0.5,0.5*(K279+L279)/J279)))</f>
        <v/>
      </c>
      <c r="U279" s="14">
        <f>IF(P279="","",P279*Config!$B$6)</f>
        <v/>
      </c>
      <c r="V279" s="14">
        <f>IF(Q279="","",Q279*Config!$B$6)</f>
        <v/>
      </c>
      <c r="W279" s="14">
        <f>IF(R279="","",R279*Config!$B$6)</f>
        <v/>
      </c>
      <c r="X279" s="14">
        <f>IF(S279="","",S279*Config!$B$6)</f>
        <v/>
      </c>
      <c r="Y279" s="14">
        <f>IF(T279="","",T279*Config!$B$6)</f>
        <v/>
      </c>
      <c r="Z279" s="14">
        <f>IF(U279="","",Config!$B$4 + SUM($U$2:U279))</f>
        <v/>
      </c>
      <c r="AA279" s="14">
        <f>IF(V279="","",Config!$B$4 + SUM($V$2:V279))</f>
        <v/>
      </c>
      <c r="AB279" s="14">
        <f>IF(W279="","",Config!$B$4 + SUM($W$2:W279))</f>
        <v/>
      </c>
      <c r="AC279" s="14">
        <f>IF(X279="","",Config!$B$4 + SUM($X$2:X279))</f>
        <v/>
      </c>
      <c r="AD279" s="14">
        <f>IF(Y279="","",Config!$B$4 + SUM($Y$2:Y279))</f>
        <v/>
      </c>
      <c r="AE279" s="15">
        <f>IF(P279="","",IF(P279&gt;0,1,0))</f>
        <v/>
      </c>
      <c r="AF279" s="15">
        <f>IF(Q279="","",IF(Q279&gt;0,1,0))</f>
        <v/>
      </c>
      <c r="AG279" s="15">
        <f>IF(R279="","",IF(R279&gt;0,1,0))</f>
        <v/>
      </c>
      <c r="AH279" s="15">
        <f>IF(S279="","",IF(S279&gt;0,1,0))</f>
        <v/>
      </c>
      <c r="AI279" s="15">
        <f>IF(T279="","",IF(T279&gt;0,1,0))</f>
        <v/>
      </c>
      <c r="AJ279" s="16">
        <f>IF(Z279="","",IF(AJ278="",Z279,MAX(AJ278,Z279)))</f>
        <v/>
      </c>
      <c r="AK279" s="16">
        <f>IF(AA279="","",IF(AK278="",AA279,MAX(AK278,AA279)))</f>
        <v/>
      </c>
      <c r="AL279" s="16">
        <f>IF(AB279="","",IF(AL278="",AB279,MAX(AL278,AB279)))</f>
        <v/>
      </c>
      <c r="AM279" s="16">
        <f>IF(AC279="","",IF(AM278="",AC279,MAX(AM278,AC279)))</f>
        <v/>
      </c>
      <c r="AN279" s="16">
        <f>IF(AD279="","",IF(AN278="",AD279,MAX(AN278,AD279)))</f>
        <v/>
      </c>
      <c r="AO279" s="16">
        <f>IF(Z279="","",AJ279-Z279)</f>
        <v/>
      </c>
      <c r="AP279" s="16">
        <f>IF(AA279="","",AK279-AA279)</f>
        <v/>
      </c>
      <c r="AQ279" s="16">
        <f>IF(AB279="","",AL279-AB279)</f>
        <v/>
      </c>
      <c r="AR279" s="16">
        <f>IF(AC279="","",AM279-AC279)</f>
        <v/>
      </c>
      <c r="AS279" s="16">
        <f>IF(AD279="","",AN279-AD279)</f>
        <v/>
      </c>
    </row>
    <row r="280">
      <c r="A280">
        <f>ROW()-1</f>
        <v/>
      </c>
      <c r="B280" s="8" t="n"/>
      <c r="C280" s="11" t="n"/>
      <c r="D280" s="10">
        <f>IF(B280="","",CHOOSE(WEEKDAY(B280,2),"Lu","Ma","Mi","Jo","Vi","Sa","Du"))</f>
        <v/>
      </c>
      <c r="E280" s="10">
        <f>IF(OR(B280="",C280=""),"",IF(OR(WEEKDAY(B280,2)=1,WEEKDAY(B280,2)=5),"D",IF(AND(C280&gt;=TIME(15,30,0),C280&lt;TIME(16,30,0)),"C",IF(AND(AND(WEEKDAY(B280,2)&gt;=2,WEEKDAY(B280,2)&lt;=4),C280&gt;=TIME(16,35,0),C280&lt;TIME(17,0,0)),"A1",IF(AND(AND(WEEKDAY(B280,2)&gt;=2,WEEKDAY(B280,2)&lt;=4),C280&gt;=TIME(17,0,0),C280&lt;TIME(18,0,0)),"A2",IF(AND(AND(WEEKDAY(B280,2)&gt;=2,WEEKDAY(B280,2)&lt;=4),C280&gt;=TIME(18,0,0),C280&lt;TIME(19,0,0)),"A3",IF(AND(AND(WEEKDAY(B280,2)&gt;=2,WEEKDAY(B280,2)&lt;=4),C280&gt;=TIME(22,0,0),C280&lt;TIME(22,45,0)),"B","Other")))))))</f>
        <v/>
      </c>
      <c r="F280" s="11" t="n"/>
      <c r="G280" s="11" t="n"/>
      <c r="H280" s="11" t="n"/>
      <c r="I280" s="11" t="n"/>
      <c r="J280" s="12" t="n"/>
      <c r="K280" s="12" t="n"/>
      <c r="L280" s="12" t="n"/>
      <c r="M280" s="12" t="n"/>
      <c r="N280" s="11" t="n"/>
      <c r="O280" s="11" t="n"/>
      <c r="P280" s="13">
        <f>IF(N280="","",IF(N280="SL",-1,K280/J280))</f>
        <v/>
      </c>
      <c r="Q280" s="13">
        <f>IF(N280="","",IF(OR(N280="SL",N280="TP0 only"),-1,L280/J280))</f>
        <v/>
      </c>
      <c r="R280" s="13">
        <f>IF(N280="","",IF(N280="TP2",M280/J280,-1))</f>
        <v/>
      </c>
      <c r="S280" s="13">
        <f>IF(N280="","",IF(N280="SL",-1,IF(N280="TP0 only",0.5*K280/J280,0.5*(K280+L280)/J280)))</f>
        <v/>
      </c>
      <c r="T280" s="13">
        <f>IF(N280="","",IF(N280="SL",-1,IF(N280="TP0 only",0.5*K280/J280-0.5,0.5*(K280+L280)/J280)))</f>
        <v/>
      </c>
      <c r="U280" s="14">
        <f>IF(P280="","",P280*Config!$B$6)</f>
        <v/>
      </c>
      <c r="V280" s="14">
        <f>IF(Q280="","",Q280*Config!$B$6)</f>
        <v/>
      </c>
      <c r="W280" s="14">
        <f>IF(R280="","",R280*Config!$B$6)</f>
        <v/>
      </c>
      <c r="X280" s="14">
        <f>IF(S280="","",S280*Config!$B$6)</f>
        <v/>
      </c>
      <c r="Y280" s="14">
        <f>IF(T280="","",T280*Config!$B$6)</f>
        <v/>
      </c>
      <c r="Z280" s="14">
        <f>IF(U280="","",Config!$B$4 + SUM($U$2:U280))</f>
        <v/>
      </c>
      <c r="AA280" s="14">
        <f>IF(V280="","",Config!$B$4 + SUM($V$2:V280))</f>
        <v/>
      </c>
      <c r="AB280" s="14">
        <f>IF(W280="","",Config!$B$4 + SUM($W$2:W280))</f>
        <v/>
      </c>
      <c r="AC280" s="14">
        <f>IF(X280="","",Config!$B$4 + SUM($X$2:X280))</f>
        <v/>
      </c>
      <c r="AD280" s="14">
        <f>IF(Y280="","",Config!$B$4 + SUM($Y$2:Y280))</f>
        <v/>
      </c>
      <c r="AE280" s="15">
        <f>IF(P280="","",IF(P280&gt;0,1,0))</f>
        <v/>
      </c>
      <c r="AF280" s="15">
        <f>IF(Q280="","",IF(Q280&gt;0,1,0))</f>
        <v/>
      </c>
      <c r="AG280" s="15">
        <f>IF(R280="","",IF(R280&gt;0,1,0))</f>
        <v/>
      </c>
      <c r="AH280" s="15">
        <f>IF(S280="","",IF(S280&gt;0,1,0))</f>
        <v/>
      </c>
      <c r="AI280" s="15">
        <f>IF(T280="","",IF(T280&gt;0,1,0))</f>
        <v/>
      </c>
      <c r="AJ280" s="16">
        <f>IF(Z280="","",IF(AJ279="",Z280,MAX(AJ279,Z280)))</f>
        <v/>
      </c>
      <c r="AK280" s="16">
        <f>IF(AA280="","",IF(AK279="",AA280,MAX(AK279,AA280)))</f>
        <v/>
      </c>
      <c r="AL280" s="16">
        <f>IF(AB280="","",IF(AL279="",AB280,MAX(AL279,AB280)))</f>
        <v/>
      </c>
      <c r="AM280" s="16">
        <f>IF(AC280="","",IF(AM279="",AC280,MAX(AM279,AC280)))</f>
        <v/>
      </c>
      <c r="AN280" s="16">
        <f>IF(AD280="","",IF(AN279="",AD280,MAX(AN279,AD280)))</f>
        <v/>
      </c>
      <c r="AO280" s="16">
        <f>IF(Z280="","",AJ280-Z280)</f>
        <v/>
      </c>
      <c r="AP280" s="16">
        <f>IF(AA280="","",AK280-AA280)</f>
        <v/>
      </c>
      <c r="AQ280" s="16">
        <f>IF(AB280="","",AL280-AB280)</f>
        <v/>
      </c>
      <c r="AR280" s="16">
        <f>IF(AC280="","",AM280-AC280)</f>
        <v/>
      </c>
      <c r="AS280" s="16">
        <f>IF(AD280="","",AN280-AD280)</f>
        <v/>
      </c>
    </row>
    <row r="281">
      <c r="A281">
        <f>ROW()-1</f>
        <v/>
      </c>
      <c r="B281" s="8" t="n"/>
      <c r="C281" s="11" t="n"/>
      <c r="D281" s="10">
        <f>IF(B281="","",CHOOSE(WEEKDAY(B281,2),"Lu","Ma","Mi","Jo","Vi","Sa","Du"))</f>
        <v/>
      </c>
      <c r="E281" s="10">
        <f>IF(OR(B281="",C281=""),"",IF(OR(WEEKDAY(B281,2)=1,WEEKDAY(B281,2)=5),"D",IF(AND(C281&gt;=TIME(15,30,0),C281&lt;TIME(16,30,0)),"C",IF(AND(AND(WEEKDAY(B281,2)&gt;=2,WEEKDAY(B281,2)&lt;=4),C281&gt;=TIME(16,35,0),C281&lt;TIME(17,0,0)),"A1",IF(AND(AND(WEEKDAY(B281,2)&gt;=2,WEEKDAY(B281,2)&lt;=4),C281&gt;=TIME(17,0,0),C281&lt;TIME(18,0,0)),"A2",IF(AND(AND(WEEKDAY(B281,2)&gt;=2,WEEKDAY(B281,2)&lt;=4),C281&gt;=TIME(18,0,0),C281&lt;TIME(19,0,0)),"A3",IF(AND(AND(WEEKDAY(B281,2)&gt;=2,WEEKDAY(B281,2)&lt;=4),C281&gt;=TIME(22,0,0),C281&lt;TIME(22,45,0)),"B","Other")))))))</f>
        <v/>
      </c>
      <c r="F281" s="11" t="n"/>
      <c r="G281" s="11" t="n"/>
      <c r="H281" s="11" t="n"/>
      <c r="I281" s="11" t="n"/>
      <c r="J281" s="12" t="n"/>
      <c r="K281" s="12" t="n"/>
      <c r="L281" s="12" t="n"/>
      <c r="M281" s="12" t="n"/>
      <c r="N281" s="11" t="n"/>
      <c r="O281" s="11" t="n"/>
      <c r="P281" s="13">
        <f>IF(N281="","",IF(N281="SL",-1,K281/J281))</f>
        <v/>
      </c>
      <c r="Q281" s="13">
        <f>IF(N281="","",IF(OR(N281="SL",N281="TP0 only"),-1,L281/J281))</f>
        <v/>
      </c>
      <c r="R281" s="13">
        <f>IF(N281="","",IF(N281="TP2",M281/J281,-1))</f>
        <v/>
      </c>
      <c r="S281" s="13">
        <f>IF(N281="","",IF(N281="SL",-1,IF(N281="TP0 only",0.5*K281/J281,0.5*(K281+L281)/J281)))</f>
        <v/>
      </c>
      <c r="T281" s="13">
        <f>IF(N281="","",IF(N281="SL",-1,IF(N281="TP0 only",0.5*K281/J281-0.5,0.5*(K281+L281)/J281)))</f>
        <v/>
      </c>
      <c r="U281" s="14">
        <f>IF(P281="","",P281*Config!$B$6)</f>
        <v/>
      </c>
      <c r="V281" s="14">
        <f>IF(Q281="","",Q281*Config!$B$6)</f>
        <v/>
      </c>
      <c r="W281" s="14">
        <f>IF(R281="","",R281*Config!$B$6)</f>
        <v/>
      </c>
      <c r="X281" s="14">
        <f>IF(S281="","",S281*Config!$B$6)</f>
        <v/>
      </c>
      <c r="Y281" s="14">
        <f>IF(T281="","",T281*Config!$B$6)</f>
        <v/>
      </c>
      <c r="Z281" s="14">
        <f>IF(U281="","",Config!$B$4 + SUM($U$2:U281))</f>
        <v/>
      </c>
      <c r="AA281" s="14">
        <f>IF(V281="","",Config!$B$4 + SUM($V$2:V281))</f>
        <v/>
      </c>
      <c r="AB281" s="14">
        <f>IF(W281="","",Config!$B$4 + SUM($W$2:W281))</f>
        <v/>
      </c>
      <c r="AC281" s="14">
        <f>IF(X281="","",Config!$B$4 + SUM($X$2:X281))</f>
        <v/>
      </c>
      <c r="AD281" s="14">
        <f>IF(Y281="","",Config!$B$4 + SUM($Y$2:Y281))</f>
        <v/>
      </c>
      <c r="AE281" s="15">
        <f>IF(P281="","",IF(P281&gt;0,1,0))</f>
        <v/>
      </c>
      <c r="AF281" s="15">
        <f>IF(Q281="","",IF(Q281&gt;0,1,0))</f>
        <v/>
      </c>
      <c r="AG281" s="15">
        <f>IF(R281="","",IF(R281&gt;0,1,0))</f>
        <v/>
      </c>
      <c r="AH281" s="15">
        <f>IF(S281="","",IF(S281&gt;0,1,0))</f>
        <v/>
      </c>
      <c r="AI281" s="15">
        <f>IF(T281="","",IF(T281&gt;0,1,0))</f>
        <v/>
      </c>
      <c r="AJ281" s="16">
        <f>IF(Z281="","",IF(AJ280="",Z281,MAX(AJ280,Z281)))</f>
        <v/>
      </c>
      <c r="AK281" s="16">
        <f>IF(AA281="","",IF(AK280="",AA281,MAX(AK280,AA281)))</f>
        <v/>
      </c>
      <c r="AL281" s="16">
        <f>IF(AB281="","",IF(AL280="",AB281,MAX(AL280,AB281)))</f>
        <v/>
      </c>
      <c r="AM281" s="16">
        <f>IF(AC281="","",IF(AM280="",AC281,MAX(AM280,AC281)))</f>
        <v/>
      </c>
      <c r="AN281" s="16">
        <f>IF(AD281="","",IF(AN280="",AD281,MAX(AN280,AD281)))</f>
        <v/>
      </c>
      <c r="AO281" s="16">
        <f>IF(Z281="","",AJ281-Z281)</f>
        <v/>
      </c>
      <c r="AP281" s="16">
        <f>IF(AA281="","",AK281-AA281)</f>
        <v/>
      </c>
      <c r="AQ281" s="16">
        <f>IF(AB281="","",AL281-AB281)</f>
        <v/>
      </c>
      <c r="AR281" s="16">
        <f>IF(AC281="","",AM281-AC281)</f>
        <v/>
      </c>
      <c r="AS281" s="16">
        <f>IF(AD281="","",AN281-AD281)</f>
        <v/>
      </c>
    </row>
    <row r="282">
      <c r="A282">
        <f>ROW()-1</f>
        <v/>
      </c>
      <c r="B282" s="8" t="n"/>
      <c r="C282" s="11" t="n"/>
      <c r="D282" s="10">
        <f>IF(B282="","",CHOOSE(WEEKDAY(B282,2),"Lu","Ma","Mi","Jo","Vi","Sa","Du"))</f>
        <v/>
      </c>
      <c r="E282" s="10">
        <f>IF(OR(B282="",C282=""),"",IF(OR(WEEKDAY(B282,2)=1,WEEKDAY(B282,2)=5),"D",IF(AND(C282&gt;=TIME(15,30,0),C282&lt;TIME(16,30,0)),"C",IF(AND(AND(WEEKDAY(B282,2)&gt;=2,WEEKDAY(B282,2)&lt;=4),C282&gt;=TIME(16,35,0),C282&lt;TIME(17,0,0)),"A1",IF(AND(AND(WEEKDAY(B282,2)&gt;=2,WEEKDAY(B282,2)&lt;=4),C282&gt;=TIME(17,0,0),C282&lt;TIME(18,0,0)),"A2",IF(AND(AND(WEEKDAY(B282,2)&gt;=2,WEEKDAY(B282,2)&lt;=4),C282&gt;=TIME(18,0,0),C282&lt;TIME(19,0,0)),"A3",IF(AND(AND(WEEKDAY(B282,2)&gt;=2,WEEKDAY(B282,2)&lt;=4),C282&gt;=TIME(22,0,0),C282&lt;TIME(22,45,0)),"B","Other")))))))</f>
        <v/>
      </c>
      <c r="F282" s="11" t="n"/>
      <c r="G282" s="11" t="n"/>
      <c r="H282" s="11" t="n"/>
      <c r="I282" s="11" t="n"/>
      <c r="J282" s="12" t="n"/>
      <c r="K282" s="12" t="n"/>
      <c r="L282" s="12" t="n"/>
      <c r="M282" s="12" t="n"/>
      <c r="N282" s="11" t="n"/>
      <c r="O282" s="11" t="n"/>
      <c r="P282" s="13">
        <f>IF(N282="","",IF(N282="SL",-1,K282/J282))</f>
        <v/>
      </c>
      <c r="Q282" s="13">
        <f>IF(N282="","",IF(OR(N282="SL",N282="TP0 only"),-1,L282/J282))</f>
        <v/>
      </c>
      <c r="R282" s="13">
        <f>IF(N282="","",IF(N282="TP2",M282/J282,-1))</f>
        <v/>
      </c>
      <c r="S282" s="13">
        <f>IF(N282="","",IF(N282="SL",-1,IF(N282="TP0 only",0.5*K282/J282,0.5*(K282+L282)/J282)))</f>
        <v/>
      </c>
      <c r="T282" s="13">
        <f>IF(N282="","",IF(N282="SL",-1,IF(N282="TP0 only",0.5*K282/J282-0.5,0.5*(K282+L282)/J282)))</f>
        <v/>
      </c>
      <c r="U282" s="14">
        <f>IF(P282="","",P282*Config!$B$6)</f>
        <v/>
      </c>
      <c r="V282" s="14">
        <f>IF(Q282="","",Q282*Config!$B$6)</f>
        <v/>
      </c>
      <c r="W282" s="14">
        <f>IF(R282="","",R282*Config!$B$6)</f>
        <v/>
      </c>
      <c r="X282" s="14">
        <f>IF(S282="","",S282*Config!$B$6)</f>
        <v/>
      </c>
      <c r="Y282" s="14">
        <f>IF(T282="","",T282*Config!$B$6)</f>
        <v/>
      </c>
      <c r="Z282" s="14">
        <f>IF(U282="","",Config!$B$4 + SUM($U$2:U282))</f>
        <v/>
      </c>
      <c r="AA282" s="14">
        <f>IF(V282="","",Config!$B$4 + SUM($V$2:V282))</f>
        <v/>
      </c>
      <c r="AB282" s="14">
        <f>IF(W282="","",Config!$B$4 + SUM($W$2:W282))</f>
        <v/>
      </c>
      <c r="AC282" s="14">
        <f>IF(X282="","",Config!$B$4 + SUM($X$2:X282))</f>
        <v/>
      </c>
      <c r="AD282" s="14">
        <f>IF(Y282="","",Config!$B$4 + SUM($Y$2:Y282))</f>
        <v/>
      </c>
      <c r="AE282" s="15">
        <f>IF(P282="","",IF(P282&gt;0,1,0))</f>
        <v/>
      </c>
      <c r="AF282" s="15">
        <f>IF(Q282="","",IF(Q282&gt;0,1,0))</f>
        <v/>
      </c>
      <c r="AG282" s="15">
        <f>IF(R282="","",IF(R282&gt;0,1,0))</f>
        <v/>
      </c>
      <c r="AH282" s="15">
        <f>IF(S282="","",IF(S282&gt;0,1,0))</f>
        <v/>
      </c>
      <c r="AI282" s="15">
        <f>IF(T282="","",IF(T282&gt;0,1,0))</f>
        <v/>
      </c>
      <c r="AJ282" s="16">
        <f>IF(Z282="","",IF(AJ281="",Z282,MAX(AJ281,Z282)))</f>
        <v/>
      </c>
      <c r="AK282" s="16">
        <f>IF(AA282="","",IF(AK281="",AA282,MAX(AK281,AA282)))</f>
        <v/>
      </c>
      <c r="AL282" s="16">
        <f>IF(AB282="","",IF(AL281="",AB282,MAX(AL281,AB282)))</f>
        <v/>
      </c>
      <c r="AM282" s="16">
        <f>IF(AC282="","",IF(AM281="",AC282,MAX(AM281,AC282)))</f>
        <v/>
      </c>
      <c r="AN282" s="16">
        <f>IF(AD282="","",IF(AN281="",AD282,MAX(AN281,AD282)))</f>
        <v/>
      </c>
      <c r="AO282" s="16">
        <f>IF(Z282="","",AJ282-Z282)</f>
        <v/>
      </c>
      <c r="AP282" s="16">
        <f>IF(AA282="","",AK282-AA282)</f>
        <v/>
      </c>
      <c r="AQ282" s="16">
        <f>IF(AB282="","",AL282-AB282)</f>
        <v/>
      </c>
      <c r="AR282" s="16">
        <f>IF(AC282="","",AM282-AC282)</f>
        <v/>
      </c>
      <c r="AS282" s="16">
        <f>IF(AD282="","",AN282-AD282)</f>
        <v/>
      </c>
    </row>
    <row r="283">
      <c r="A283">
        <f>ROW()-1</f>
        <v/>
      </c>
      <c r="B283" s="8" t="n"/>
      <c r="C283" s="11" t="n"/>
      <c r="D283" s="10">
        <f>IF(B283="","",CHOOSE(WEEKDAY(B283,2),"Lu","Ma","Mi","Jo","Vi","Sa","Du"))</f>
        <v/>
      </c>
      <c r="E283" s="10">
        <f>IF(OR(B283="",C283=""),"",IF(OR(WEEKDAY(B283,2)=1,WEEKDAY(B283,2)=5),"D",IF(AND(C283&gt;=TIME(15,30,0),C283&lt;TIME(16,30,0)),"C",IF(AND(AND(WEEKDAY(B283,2)&gt;=2,WEEKDAY(B283,2)&lt;=4),C283&gt;=TIME(16,35,0),C283&lt;TIME(17,0,0)),"A1",IF(AND(AND(WEEKDAY(B283,2)&gt;=2,WEEKDAY(B283,2)&lt;=4),C283&gt;=TIME(17,0,0),C283&lt;TIME(18,0,0)),"A2",IF(AND(AND(WEEKDAY(B283,2)&gt;=2,WEEKDAY(B283,2)&lt;=4),C283&gt;=TIME(18,0,0),C283&lt;TIME(19,0,0)),"A3",IF(AND(AND(WEEKDAY(B283,2)&gt;=2,WEEKDAY(B283,2)&lt;=4),C283&gt;=TIME(22,0,0),C283&lt;TIME(22,45,0)),"B","Other")))))))</f>
        <v/>
      </c>
      <c r="F283" s="11" t="n"/>
      <c r="G283" s="11" t="n"/>
      <c r="H283" s="11" t="n"/>
      <c r="I283" s="11" t="n"/>
      <c r="J283" s="12" t="n"/>
      <c r="K283" s="12" t="n"/>
      <c r="L283" s="12" t="n"/>
      <c r="M283" s="12" t="n"/>
      <c r="N283" s="11" t="n"/>
      <c r="O283" s="11" t="n"/>
      <c r="P283" s="13">
        <f>IF(N283="","",IF(N283="SL",-1,K283/J283))</f>
        <v/>
      </c>
      <c r="Q283" s="13">
        <f>IF(N283="","",IF(OR(N283="SL",N283="TP0 only"),-1,L283/J283))</f>
        <v/>
      </c>
      <c r="R283" s="13">
        <f>IF(N283="","",IF(N283="TP2",M283/J283,-1))</f>
        <v/>
      </c>
      <c r="S283" s="13">
        <f>IF(N283="","",IF(N283="SL",-1,IF(N283="TP0 only",0.5*K283/J283,0.5*(K283+L283)/J283)))</f>
        <v/>
      </c>
      <c r="T283" s="13">
        <f>IF(N283="","",IF(N283="SL",-1,IF(N283="TP0 only",0.5*K283/J283-0.5,0.5*(K283+L283)/J283)))</f>
        <v/>
      </c>
      <c r="U283" s="14">
        <f>IF(P283="","",P283*Config!$B$6)</f>
        <v/>
      </c>
      <c r="V283" s="14">
        <f>IF(Q283="","",Q283*Config!$B$6)</f>
        <v/>
      </c>
      <c r="W283" s="14">
        <f>IF(R283="","",R283*Config!$B$6)</f>
        <v/>
      </c>
      <c r="X283" s="14">
        <f>IF(S283="","",S283*Config!$B$6)</f>
        <v/>
      </c>
      <c r="Y283" s="14">
        <f>IF(T283="","",T283*Config!$B$6)</f>
        <v/>
      </c>
      <c r="Z283" s="14">
        <f>IF(U283="","",Config!$B$4 + SUM($U$2:U283))</f>
        <v/>
      </c>
      <c r="AA283" s="14">
        <f>IF(V283="","",Config!$B$4 + SUM($V$2:V283))</f>
        <v/>
      </c>
      <c r="AB283" s="14">
        <f>IF(W283="","",Config!$B$4 + SUM($W$2:W283))</f>
        <v/>
      </c>
      <c r="AC283" s="14">
        <f>IF(X283="","",Config!$B$4 + SUM($X$2:X283))</f>
        <v/>
      </c>
      <c r="AD283" s="14">
        <f>IF(Y283="","",Config!$B$4 + SUM($Y$2:Y283))</f>
        <v/>
      </c>
      <c r="AE283" s="15">
        <f>IF(P283="","",IF(P283&gt;0,1,0))</f>
        <v/>
      </c>
      <c r="AF283" s="15">
        <f>IF(Q283="","",IF(Q283&gt;0,1,0))</f>
        <v/>
      </c>
      <c r="AG283" s="15">
        <f>IF(R283="","",IF(R283&gt;0,1,0))</f>
        <v/>
      </c>
      <c r="AH283" s="15">
        <f>IF(S283="","",IF(S283&gt;0,1,0))</f>
        <v/>
      </c>
      <c r="AI283" s="15">
        <f>IF(T283="","",IF(T283&gt;0,1,0))</f>
        <v/>
      </c>
      <c r="AJ283" s="16">
        <f>IF(Z283="","",IF(AJ282="",Z283,MAX(AJ282,Z283)))</f>
        <v/>
      </c>
      <c r="AK283" s="16">
        <f>IF(AA283="","",IF(AK282="",AA283,MAX(AK282,AA283)))</f>
        <v/>
      </c>
      <c r="AL283" s="16">
        <f>IF(AB283="","",IF(AL282="",AB283,MAX(AL282,AB283)))</f>
        <v/>
      </c>
      <c r="AM283" s="16">
        <f>IF(AC283="","",IF(AM282="",AC283,MAX(AM282,AC283)))</f>
        <v/>
      </c>
      <c r="AN283" s="16">
        <f>IF(AD283="","",IF(AN282="",AD283,MAX(AN282,AD283)))</f>
        <v/>
      </c>
      <c r="AO283" s="16">
        <f>IF(Z283="","",AJ283-Z283)</f>
        <v/>
      </c>
      <c r="AP283" s="16">
        <f>IF(AA283="","",AK283-AA283)</f>
        <v/>
      </c>
      <c r="AQ283" s="16">
        <f>IF(AB283="","",AL283-AB283)</f>
        <v/>
      </c>
      <c r="AR283" s="16">
        <f>IF(AC283="","",AM283-AC283)</f>
        <v/>
      </c>
      <c r="AS283" s="16">
        <f>IF(AD283="","",AN283-AD283)</f>
        <v/>
      </c>
    </row>
    <row r="284">
      <c r="A284">
        <f>ROW()-1</f>
        <v/>
      </c>
      <c r="B284" s="8" t="n"/>
      <c r="C284" s="11" t="n"/>
      <c r="D284" s="10">
        <f>IF(B284="","",CHOOSE(WEEKDAY(B284,2),"Lu","Ma","Mi","Jo","Vi","Sa","Du"))</f>
        <v/>
      </c>
      <c r="E284" s="10">
        <f>IF(OR(B284="",C284=""),"",IF(OR(WEEKDAY(B284,2)=1,WEEKDAY(B284,2)=5),"D",IF(AND(C284&gt;=TIME(15,30,0),C284&lt;TIME(16,30,0)),"C",IF(AND(AND(WEEKDAY(B284,2)&gt;=2,WEEKDAY(B284,2)&lt;=4),C284&gt;=TIME(16,35,0),C284&lt;TIME(17,0,0)),"A1",IF(AND(AND(WEEKDAY(B284,2)&gt;=2,WEEKDAY(B284,2)&lt;=4),C284&gt;=TIME(17,0,0),C284&lt;TIME(18,0,0)),"A2",IF(AND(AND(WEEKDAY(B284,2)&gt;=2,WEEKDAY(B284,2)&lt;=4),C284&gt;=TIME(18,0,0),C284&lt;TIME(19,0,0)),"A3",IF(AND(AND(WEEKDAY(B284,2)&gt;=2,WEEKDAY(B284,2)&lt;=4),C284&gt;=TIME(22,0,0),C284&lt;TIME(22,45,0)),"B","Other")))))))</f>
        <v/>
      </c>
      <c r="F284" s="11" t="n"/>
      <c r="G284" s="11" t="n"/>
      <c r="H284" s="11" t="n"/>
      <c r="I284" s="11" t="n"/>
      <c r="J284" s="12" t="n"/>
      <c r="K284" s="12" t="n"/>
      <c r="L284" s="12" t="n"/>
      <c r="M284" s="12" t="n"/>
      <c r="N284" s="11" t="n"/>
      <c r="O284" s="11" t="n"/>
      <c r="P284" s="13">
        <f>IF(N284="","",IF(N284="SL",-1,K284/J284))</f>
        <v/>
      </c>
      <c r="Q284" s="13">
        <f>IF(N284="","",IF(OR(N284="SL",N284="TP0 only"),-1,L284/J284))</f>
        <v/>
      </c>
      <c r="R284" s="13">
        <f>IF(N284="","",IF(N284="TP2",M284/J284,-1))</f>
        <v/>
      </c>
      <c r="S284" s="13">
        <f>IF(N284="","",IF(N284="SL",-1,IF(N284="TP0 only",0.5*K284/J284,0.5*(K284+L284)/J284)))</f>
        <v/>
      </c>
      <c r="T284" s="13">
        <f>IF(N284="","",IF(N284="SL",-1,IF(N284="TP0 only",0.5*K284/J284-0.5,0.5*(K284+L284)/J284)))</f>
        <v/>
      </c>
      <c r="U284" s="14">
        <f>IF(P284="","",P284*Config!$B$6)</f>
        <v/>
      </c>
      <c r="V284" s="14">
        <f>IF(Q284="","",Q284*Config!$B$6)</f>
        <v/>
      </c>
      <c r="W284" s="14">
        <f>IF(R284="","",R284*Config!$B$6)</f>
        <v/>
      </c>
      <c r="X284" s="14">
        <f>IF(S284="","",S284*Config!$B$6)</f>
        <v/>
      </c>
      <c r="Y284" s="14">
        <f>IF(T284="","",T284*Config!$B$6)</f>
        <v/>
      </c>
      <c r="Z284" s="14">
        <f>IF(U284="","",Config!$B$4 + SUM($U$2:U284))</f>
        <v/>
      </c>
      <c r="AA284" s="14">
        <f>IF(V284="","",Config!$B$4 + SUM($V$2:V284))</f>
        <v/>
      </c>
      <c r="AB284" s="14">
        <f>IF(W284="","",Config!$B$4 + SUM($W$2:W284))</f>
        <v/>
      </c>
      <c r="AC284" s="14">
        <f>IF(X284="","",Config!$B$4 + SUM($X$2:X284))</f>
        <v/>
      </c>
      <c r="AD284" s="14">
        <f>IF(Y284="","",Config!$B$4 + SUM($Y$2:Y284))</f>
        <v/>
      </c>
      <c r="AE284" s="15">
        <f>IF(P284="","",IF(P284&gt;0,1,0))</f>
        <v/>
      </c>
      <c r="AF284" s="15">
        <f>IF(Q284="","",IF(Q284&gt;0,1,0))</f>
        <v/>
      </c>
      <c r="AG284" s="15">
        <f>IF(R284="","",IF(R284&gt;0,1,0))</f>
        <v/>
      </c>
      <c r="AH284" s="15">
        <f>IF(S284="","",IF(S284&gt;0,1,0))</f>
        <v/>
      </c>
      <c r="AI284" s="15">
        <f>IF(T284="","",IF(T284&gt;0,1,0))</f>
        <v/>
      </c>
      <c r="AJ284" s="16">
        <f>IF(Z284="","",IF(AJ283="",Z284,MAX(AJ283,Z284)))</f>
        <v/>
      </c>
      <c r="AK284" s="16">
        <f>IF(AA284="","",IF(AK283="",AA284,MAX(AK283,AA284)))</f>
        <v/>
      </c>
      <c r="AL284" s="16">
        <f>IF(AB284="","",IF(AL283="",AB284,MAX(AL283,AB284)))</f>
        <v/>
      </c>
      <c r="AM284" s="16">
        <f>IF(AC284="","",IF(AM283="",AC284,MAX(AM283,AC284)))</f>
        <v/>
      </c>
      <c r="AN284" s="16">
        <f>IF(AD284="","",IF(AN283="",AD284,MAX(AN283,AD284)))</f>
        <v/>
      </c>
      <c r="AO284" s="16">
        <f>IF(Z284="","",AJ284-Z284)</f>
        <v/>
      </c>
      <c r="AP284" s="16">
        <f>IF(AA284="","",AK284-AA284)</f>
        <v/>
      </c>
      <c r="AQ284" s="16">
        <f>IF(AB284="","",AL284-AB284)</f>
        <v/>
      </c>
      <c r="AR284" s="16">
        <f>IF(AC284="","",AM284-AC284)</f>
        <v/>
      </c>
      <c r="AS284" s="16">
        <f>IF(AD284="","",AN284-AD284)</f>
        <v/>
      </c>
    </row>
    <row r="285">
      <c r="A285">
        <f>ROW()-1</f>
        <v/>
      </c>
      <c r="B285" s="8" t="n"/>
      <c r="C285" s="11" t="n"/>
      <c r="D285" s="10">
        <f>IF(B285="","",CHOOSE(WEEKDAY(B285,2),"Lu","Ma","Mi","Jo","Vi","Sa","Du"))</f>
        <v/>
      </c>
      <c r="E285" s="10">
        <f>IF(OR(B285="",C285=""),"",IF(OR(WEEKDAY(B285,2)=1,WEEKDAY(B285,2)=5),"D",IF(AND(C285&gt;=TIME(15,30,0),C285&lt;TIME(16,30,0)),"C",IF(AND(AND(WEEKDAY(B285,2)&gt;=2,WEEKDAY(B285,2)&lt;=4),C285&gt;=TIME(16,35,0),C285&lt;TIME(17,0,0)),"A1",IF(AND(AND(WEEKDAY(B285,2)&gt;=2,WEEKDAY(B285,2)&lt;=4),C285&gt;=TIME(17,0,0),C285&lt;TIME(18,0,0)),"A2",IF(AND(AND(WEEKDAY(B285,2)&gt;=2,WEEKDAY(B285,2)&lt;=4),C285&gt;=TIME(18,0,0),C285&lt;TIME(19,0,0)),"A3",IF(AND(AND(WEEKDAY(B285,2)&gt;=2,WEEKDAY(B285,2)&lt;=4),C285&gt;=TIME(22,0,0),C285&lt;TIME(22,45,0)),"B","Other")))))))</f>
        <v/>
      </c>
      <c r="F285" s="11" t="n"/>
      <c r="G285" s="11" t="n"/>
      <c r="H285" s="11" t="n"/>
      <c r="I285" s="11" t="n"/>
      <c r="J285" s="12" t="n"/>
      <c r="K285" s="12" t="n"/>
      <c r="L285" s="12" t="n"/>
      <c r="M285" s="12" t="n"/>
      <c r="N285" s="11" t="n"/>
      <c r="O285" s="11" t="n"/>
      <c r="P285" s="13">
        <f>IF(N285="","",IF(N285="SL",-1,K285/J285))</f>
        <v/>
      </c>
      <c r="Q285" s="13">
        <f>IF(N285="","",IF(OR(N285="SL",N285="TP0 only"),-1,L285/J285))</f>
        <v/>
      </c>
      <c r="R285" s="13">
        <f>IF(N285="","",IF(N285="TP2",M285/J285,-1))</f>
        <v/>
      </c>
      <c r="S285" s="13">
        <f>IF(N285="","",IF(N285="SL",-1,IF(N285="TP0 only",0.5*K285/J285,0.5*(K285+L285)/J285)))</f>
        <v/>
      </c>
      <c r="T285" s="13">
        <f>IF(N285="","",IF(N285="SL",-1,IF(N285="TP0 only",0.5*K285/J285-0.5,0.5*(K285+L285)/J285)))</f>
        <v/>
      </c>
      <c r="U285" s="14">
        <f>IF(P285="","",P285*Config!$B$6)</f>
        <v/>
      </c>
      <c r="V285" s="14">
        <f>IF(Q285="","",Q285*Config!$B$6)</f>
        <v/>
      </c>
      <c r="W285" s="14">
        <f>IF(R285="","",R285*Config!$B$6)</f>
        <v/>
      </c>
      <c r="X285" s="14">
        <f>IF(S285="","",S285*Config!$B$6)</f>
        <v/>
      </c>
      <c r="Y285" s="14">
        <f>IF(T285="","",T285*Config!$B$6)</f>
        <v/>
      </c>
      <c r="Z285" s="14">
        <f>IF(U285="","",Config!$B$4 + SUM($U$2:U285))</f>
        <v/>
      </c>
      <c r="AA285" s="14">
        <f>IF(V285="","",Config!$B$4 + SUM($V$2:V285))</f>
        <v/>
      </c>
      <c r="AB285" s="14">
        <f>IF(W285="","",Config!$B$4 + SUM($W$2:W285))</f>
        <v/>
      </c>
      <c r="AC285" s="14">
        <f>IF(X285="","",Config!$B$4 + SUM($X$2:X285))</f>
        <v/>
      </c>
      <c r="AD285" s="14">
        <f>IF(Y285="","",Config!$B$4 + SUM($Y$2:Y285))</f>
        <v/>
      </c>
      <c r="AE285" s="15">
        <f>IF(P285="","",IF(P285&gt;0,1,0))</f>
        <v/>
      </c>
      <c r="AF285" s="15">
        <f>IF(Q285="","",IF(Q285&gt;0,1,0))</f>
        <v/>
      </c>
      <c r="AG285" s="15">
        <f>IF(R285="","",IF(R285&gt;0,1,0))</f>
        <v/>
      </c>
      <c r="AH285" s="15">
        <f>IF(S285="","",IF(S285&gt;0,1,0))</f>
        <v/>
      </c>
      <c r="AI285" s="15">
        <f>IF(T285="","",IF(T285&gt;0,1,0))</f>
        <v/>
      </c>
      <c r="AJ285" s="16">
        <f>IF(Z285="","",IF(AJ284="",Z285,MAX(AJ284,Z285)))</f>
        <v/>
      </c>
      <c r="AK285" s="16">
        <f>IF(AA285="","",IF(AK284="",AA285,MAX(AK284,AA285)))</f>
        <v/>
      </c>
      <c r="AL285" s="16">
        <f>IF(AB285="","",IF(AL284="",AB285,MAX(AL284,AB285)))</f>
        <v/>
      </c>
      <c r="AM285" s="16">
        <f>IF(AC285="","",IF(AM284="",AC285,MAX(AM284,AC285)))</f>
        <v/>
      </c>
      <c r="AN285" s="16">
        <f>IF(AD285="","",IF(AN284="",AD285,MAX(AN284,AD285)))</f>
        <v/>
      </c>
      <c r="AO285" s="16">
        <f>IF(Z285="","",AJ285-Z285)</f>
        <v/>
      </c>
      <c r="AP285" s="16">
        <f>IF(AA285="","",AK285-AA285)</f>
        <v/>
      </c>
      <c r="AQ285" s="16">
        <f>IF(AB285="","",AL285-AB285)</f>
        <v/>
      </c>
      <c r="AR285" s="16">
        <f>IF(AC285="","",AM285-AC285)</f>
        <v/>
      </c>
      <c r="AS285" s="16">
        <f>IF(AD285="","",AN285-AD285)</f>
        <v/>
      </c>
    </row>
    <row r="286">
      <c r="A286">
        <f>ROW()-1</f>
        <v/>
      </c>
      <c r="B286" s="8" t="n"/>
      <c r="C286" s="11" t="n"/>
      <c r="D286" s="10">
        <f>IF(B286="","",CHOOSE(WEEKDAY(B286,2),"Lu","Ma","Mi","Jo","Vi","Sa","Du"))</f>
        <v/>
      </c>
      <c r="E286" s="10">
        <f>IF(OR(B286="",C286=""),"",IF(OR(WEEKDAY(B286,2)=1,WEEKDAY(B286,2)=5),"D",IF(AND(C286&gt;=TIME(15,30,0),C286&lt;TIME(16,30,0)),"C",IF(AND(AND(WEEKDAY(B286,2)&gt;=2,WEEKDAY(B286,2)&lt;=4),C286&gt;=TIME(16,35,0),C286&lt;TIME(17,0,0)),"A1",IF(AND(AND(WEEKDAY(B286,2)&gt;=2,WEEKDAY(B286,2)&lt;=4),C286&gt;=TIME(17,0,0),C286&lt;TIME(18,0,0)),"A2",IF(AND(AND(WEEKDAY(B286,2)&gt;=2,WEEKDAY(B286,2)&lt;=4),C286&gt;=TIME(18,0,0),C286&lt;TIME(19,0,0)),"A3",IF(AND(AND(WEEKDAY(B286,2)&gt;=2,WEEKDAY(B286,2)&lt;=4),C286&gt;=TIME(22,0,0),C286&lt;TIME(22,45,0)),"B","Other")))))))</f>
        <v/>
      </c>
      <c r="F286" s="11" t="n"/>
      <c r="G286" s="11" t="n"/>
      <c r="H286" s="11" t="n"/>
      <c r="I286" s="11" t="n"/>
      <c r="J286" s="12" t="n"/>
      <c r="K286" s="12" t="n"/>
      <c r="L286" s="12" t="n"/>
      <c r="M286" s="12" t="n"/>
      <c r="N286" s="11" t="n"/>
      <c r="O286" s="11" t="n"/>
      <c r="P286" s="13">
        <f>IF(N286="","",IF(N286="SL",-1,K286/J286))</f>
        <v/>
      </c>
      <c r="Q286" s="13">
        <f>IF(N286="","",IF(OR(N286="SL",N286="TP0 only"),-1,L286/J286))</f>
        <v/>
      </c>
      <c r="R286" s="13">
        <f>IF(N286="","",IF(N286="TP2",M286/J286,-1))</f>
        <v/>
      </c>
      <c r="S286" s="13">
        <f>IF(N286="","",IF(N286="SL",-1,IF(N286="TP0 only",0.5*K286/J286,0.5*(K286+L286)/J286)))</f>
        <v/>
      </c>
      <c r="T286" s="13">
        <f>IF(N286="","",IF(N286="SL",-1,IF(N286="TP0 only",0.5*K286/J286-0.5,0.5*(K286+L286)/J286)))</f>
        <v/>
      </c>
      <c r="U286" s="14">
        <f>IF(P286="","",P286*Config!$B$6)</f>
        <v/>
      </c>
      <c r="V286" s="14">
        <f>IF(Q286="","",Q286*Config!$B$6)</f>
        <v/>
      </c>
      <c r="W286" s="14">
        <f>IF(R286="","",R286*Config!$B$6)</f>
        <v/>
      </c>
      <c r="X286" s="14">
        <f>IF(S286="","",S286*Config!$B$6)</f>
        <v/>
      </c>
      <c r="Y286" s="14">
        <f>IF(T286="","",T286*Config!$B$6)</f>
        <v/>
      </c>
      <c r="Z286" s="14">
        <f>IF(U286="","",Config!$B$4 + SUM($U$2:U286))</f>
        <v/>
      </c>
      <c r="AA286" s="14">
        <f>IF(V286="","",Config!$B$4 + SUM($V$2:V286))</f>
        <v/>
      </c>
      <c r="AB286" s="14">
        <f>IF(W286="","",Config!$B$4 + SUM($W$2:W286))</f>
        <v/>
      </c>
      <c r="AC286" s="14">
        <f>IF(X286="","",Config!$B$4 + SUM($X$2:X286))</f>
        <v/>
      </c>
      <c r="AD286" s="14">
        <f>IF(Y286="","",Config!$B$4 + SUM($Y$2:Y286))</f>
        <v/>
      </c>
      <c r="AE286" s="15">
        <f>IF(P286="","",IF(P286&gt;0,1,0))</f>
        <v/>
      </c>
      <c r="AF286" s="15">
        <f>IF(Q286="","",IF(Q286&gt;0,1,0))</f>
        <v/>
      </c>
      <c r="AG286" s="15">
        <f>IF(R286="","",IF(R286&gt;0,1,0))</f>
        <v/>
      </c>
      <c r="AH286" s="15">
        <f>IF(S286="","",IF(S286&gt;0,1,0))</f>
        <v/>
      </c>
      <c r="AI286" s="15">
        <f>IF(T286="","",IF(T286&gt;0,1,0))</f>
        <v/>
      </c>
      <c r="AJ286" s="16">
        <f>IF(Z286="","",IF(AJ285="",Z286,MAX(AJ285,Z286)))</f>
        <v/>
      </c>
      <c r="AK286" s="16">
        <f>IF(AA286="","",IF(AK285="",AA286,MAX(AK285,AA286)))</f>
        <v/>
      </c>
      <c r="AL286" s="16">
        <f>IF(AB286="","",IF(AL285="",AB286,MAX(AL285,AB286)))</f>
        <v/>
      </c>
      <c r="AM286" s="16">
        <f>IF(AC286="","",IF(AM285="",AC286,MAX(AM285,AC286)))</f>
        <v/>
      </c>
      <c r="AN286" s="16">
        <f>IF(AD286="","",IF(AN285="",AD286,MAX(AN285,AD286)))</f>
        <v/>
      </c>
      <c r="AO286" s="16">
        <f>IF(Z286="","",AJ286-Z286)</f>
        <v/>
      </c>
      <c r="AP286" s="16">
        <f>IF(AA286="","",AK286-AA286)</f>
        <v/>
      </c>
      <c r="AQ286" s="16">
        <f>IF(AB286="","",AL286-AB286)</f>
        <v/>
      </c>
      <c r="AR286" s="16">
        <f>IF(AC286="","",AM286-AC286)</f>
        <v/>
      </c>
      <c r="AS286" s="16">
        <f>IF(AD286="","",AN286-AD286)</f>
        <v/>
      </c>
    </row>
    <row r="287">
      <c r="A287">
        <f>ROW()-1</f>
        <v/>
      </c>
      <c r="B287" s="8" t="n"/>
      <c r="C287" s="11" t="n"/>
      <c r="D287" s="10">
        <f>IF(B287="","",CHOOSE(WEEKDAY(B287,2),"Lu","Ma","Mi","Jo","Vi","Sa","Du"))</f>
        <v/>
      </c>
      <c r="E287" s="10">
        <f>IF(OR(B287="",C287=""),"",IF(OR(WEEKDAY(B287,2)=1,WEEKDAY(B287,2)=5),"D",IF(AND(C287&gt;=TIME(15,30,0),C287&lt;TIME(16,30,0)),"C",IF(AND(AND(WEEKDAY(B287,2)&gt;=2,WEEKDAY(B287,2)&lt;=4),C287&gt;=TIME(16,35,0),C287&lt;TIME(17,0,0)),"A1",IF(AND(AND(WEEKDAY(B287,2)&gt;=2,WEEKDAY(B287,2)&lt;=4),C287&gt;=TIME(17,0,0),C287&lt;TIME(18,0,0)),"A2",IF(AND(AND(WEEKDAY(B287,2)&gt;=2,WEEKDAY(B287,2)&lt;=4),C287&gt;=TIME(18,0,0),C287&lt;TIME(19,0,0)),"A3",IF(AND(AND(WEEKDAY(B287,2)&gt;=2,WEEKDAY(B287,2)&lt;=4),C287&gt;=TIME(22,0,0),C287&lt;TIME(22,45,0)),"B","Other")))))))</f>
        <v/>
      </c>
      <c r="F287" s="11" t="n"/>
      <c r="G287" s="11" t="n"/>
      <c r="H287" s="11" t="n"/>
      <c r="I287" s="11" t="n"/>
      <c r="J287" s="12" t="n"/>
      <c r="K287" s="12" t="n"/>
      <c r="L287" s="12" t="n"/>
      <c r="M287" s="12" t="n"/>
      <c r="N287" s="11" t="n"/>
      <c r="O287" s="11" t="n"/>
      <c r="P287" s="13">
        <f>IF(N287="","",IF(N287="SL",-1,K287/J287))</f>
        <v/>
      </c>
      <c r="Q287" s="13">
        <f>IF(N287="","",IF(OR(N287="SL",N287="TP0 only"),-1,L287/J287))</f>
        <v/>
      </c>
      <c r="R287" s="13">
        <f>IF(N287="","",IF(N287="TP2",M287/J287,-1))</f>
        <v/>
      </c>
      <c r="S287" s="13">
        <f>IF(N287="","",IF(N287="SL",-1,IF(N287="TP0 only",0.5*K287/J287,0.5*(K287+L287)/J287)))</f>
        <v/>
      </c>
      <c r="T287" s="13">
        <f>IF(N287="","",IF(N287="SL",-1,IF(N287="TP0 only",0.5*K287/J287-0.5,0.5*(K287+L287)/J287)))</f>
        <v/>
      </c>
      <c r="U287" s="14">
        <f>IF(P287="","",P287*Config!$B$6)</f>
        <v/>
      </c>
      <c r="V287" s="14">
        <f>IF(Q287="","",Q287*Config!$B$6)</f>
        <v/>
      </c>
      <c r="W287" s="14">
        <f>IF(R287="","",R287*Config!$B$6)</f>
        <v/>
      </c>
      <c r="X287" s="14">
        <f>IF(S287="","",S287*Config!$B$6)</f>
        <v/>
      </c>
      <c r="Y287" s="14">
        <f>IF(T287="","",T287*Config!$B$6)</f>
        <v/>
      </c>
      <c r="Z287" s="14">
        <f>IF(U287="","",Config!$B$4 + SUM($U$2:U287))</f>
        <v/>
      </c>
      <c r="AA287" s="14">
        <f>IF(V287="","",Config!$B$4 + SUM($V$2:V287))</f>
        <v/>
      </c>
      <c r="AB287" s="14">
        <f>IF(W287="","",Config!$B$4 + SUM($W$2:W287))</f>
        <v/>
      </c>
      <c r="AC287" s="14">
        <f>IF(X287="","",Config!$B$4 + SUM($X$2:X287))</f>
        <v/>
      </c>
      <c r="AD287" s="14">
        <f>IF(Y287="","",Config!$B$4 + SUM($Y$2:Y287))</f>
        <v/>
      </c>
      <c r="AE287" s="15">
        <f>IF(P287="","",IF(P287&gt;0,1,0))</f>
        <v/>
      </c>
      <c r="AF287" s="15">
        <f>IF(Q287="","",IF(Q287&gt;0,1,0))</f>
        <v/>
      </c>
      <c r="AG287" s="15">
        <f>IF(R287="","",IF(R287&gt;0,1,0))</f>
        <v/>
      </c>
      <c r="AH287" s="15">
        <f>IF(S287="","",IF(S287&gt;0,1,0))</f>
        <v/>
      </c>
      <c r="AI287" s="15">
        <f>IF(T287="","",IF(T287&gt;0,1,0))</f>
        <v/>
      </c>
      <c r="AJ287" s="16">
        <f>IF(Z287="","",IF(AJ286="",Z287,MAX(AJ286,Z287)))</f>
        <v/>
      </c>
      <c r="AK287" s="16">
        <f>IF(AA287="","",IF(AK286="",AA287,MAX(AK286,AA287)))</f>
        <v/>
      </c>
      <c r="AL287" s="16">
        <f>IF(AB287="","",IF(AL286="",AB287,MAX(AL286,AB287)))</f>
        <v/>
      </c>
      <c r="AM287" s="16">
        <f>IF(AC287="","",IF(AM286="",AC287,MAX(AM286,AC287)))</f>
        <v/>
      </c>
      <c r="AN287" s="16">
        <f>IF(AD287="","",IF(AN286="",AD287,MAX(AN286,AD287)))</f>
        <v/>
      </c>
      <c r="AO287" s="16">
        <f>IF(Z287="","",AJ287-Z287)</f>
        <v/>
      </c>
      <c r="AP287" s="16">
        <f>IF(AA287="","",AK287-AA287)</f>
        <v/>
      </c>
      <c r="AQ287" s="16">
        <f>IF(AB287="","",AL287-AB287)</f>
        <v/>
      </c>
      <c r="AR287" s="16">
        <f>IF(AC287="","",AM287-AC287)</f>
        <v/>
      </c>
      <c r="AS287" s="16">
        <f>IF(AD287="","",AN287-AD287)</f>
        <v/>
      </c>
    </row>
    <row r="288">
      <c r="A288">
        <f>ROW()-1</f>
        <v/>
      </c>
      <c r="B288" s="8" t="n"/>
      <c r="C288" s="11" t="n"/>
      <c r="D288" s="10">
        <f>IF(B288="","",CHOOSE(WEEKDAY(B288,2),"Lu","Ma","Mi","Jo","Vi","Sa","Du"))</f>
        <v/>
      </c>
      <c r="E288" s="10">
        <f>IF(OR(B288="",C288=""),"",IF(OR(WEEKDAY(B288,2)=1,WEEKDAY(B288,2)=5),"D",IF(AND(C288&gt;=TIME(15,30,0),C288&lt;TIME(16,30,0)),"C",IF(AND(AND(WEEKDAY(B288,2)&gt;=2,WEEKDAY(B288,2)&lt;=4),C288&gt;=TIME(16,35,0),C288&lt;TIME(17,0,0)),"A1",IF(AND(AND(WEEKDAY(B288,2)&gt;=2,WEEKDAY(B288,2)&lt;=4),C288&gt;=TIME(17,0,0),C288&lt;TIME(18,0,0)),"A2",IF(AND(AND(WEEKDAY(B288,2)&gt;=2,WEEKDAY(B288,2)&lt;=4),C288&gt;=TIME(18,0,0),C288&lt;TIME(19,0,0)),"A3",IF(AND(AND(WEEKDAY(B288,2)&gt;=2,WEEKDAY(B288,2)&lt;=4),C288&gt;=TIME(22,0,0),C288&lt;TIME(22,45,0)),"B","Other")))))))</f>
        <v/>
      </c>
      <c r="F288" s="11" t="n"/>
      <c r="G288" s="11" t="n"/>
      <c r="H288" s="11" t="n"/>
      <c r="I288" s="11" t="n"/>
      <c r="J288" s="12" t="n"/>
      <c r="K288" s="12" t="n"/>
      <c r="L288" s="12" t="n"/>
      <c r="M288" s="12" t="n"/>
      <c r="N288" s="11" t="n"/>
      <c r="O288" s="11" t="n"/>
      <c r="P288" s="13">
        <f>IF(N288="","",IF(N288="SL",-1,K288/J288))</f>
        <v/>
      </c>
      <c r="Q288" s="13">
        <f>IF(N288="","",IF(OR(N288="SL",N288="TP0 only"),-1,L288/J288))</f>
        <v/>
      </c>
      <c r="R288" s="13">
        <f>IF(N288="","",IF(N288="TP2",M288/J288,-1))</f>
        <v/>
      </c>
      <c r="S288" s="13">
        <f>IF(N288="","",IF(N288="SL",-1,IF(N288="TP0 only",0.5*K288/J288,0.5*(K288+L288)/J288)))</f>
        <v/>
      </c>
      <c r="T288" s="13">
        <f>IF(N288="","",IF(N288="SL",-1,IF(N288="TP0 only",0.5*K288/J288-0.5,0.5*(K288+L288)/J288)))</f>
        <v/>
      </c>
      <c r="U288" s="14">
        <f>IF(P288="","",P288*Config!$B$6)</f>
        <v/>
      </c>
      <c r="V288" s="14">
        <f>IF(Q288="","",Q288*Config!$B$6)</f>
        <v/>
      </c>
      <c r="W288" s="14">
        <f>IF(R288="","",R288*Config!$B$6)</f>
        <v/>
      </c>
      <c r="X288" s="14">
        <f>IF(S288="","",S288*Config!$B$6)</f>
        <v/>
      </c>
      <c r="Y288" s="14">
        <f>IF(T288="","",T288*Config!$B$6)</f>
        <v/>
      </c>
      <c r="Z288" s="14">
        <f>IF(U288="","",Config!$B$4 + SUM($U$2:U288))</f>
        <v/>
      </c>
      <c r="AA288" s="14">
        <f>IF(V288="","",Config!$B$4 + SUM($V$2:V288))</f>
        <v/>
      </c>
      <c r="AB288" s="14">
        <f>IF(W288="","",Config!$B$4 + SUM($W$2:W288))</f>
        <v/>
      </c>
      <c r="AC288" s="14">
        <f>IF(X288="","",Config!$B$4 + SUM($X$2:X288))</f>
        <v/>
      </c>
      <c r="AD288" s="14">
        <f>IF(Y288="","",Config!$B$4 + SUM($Y$2:Y288))</f>
        <v/>
      </c>
      <c r="AE288" s="15">
        <f>IF(P288="","",IF(P288&gt;0,1,0))</f>
        <v/>
      </c>
      <c r="AF288" s="15">
        <f>IF(Q288="","",IF(Q288&gt;0,1,0))</f>
        <v/>
      </c>
      <c r="AG288" s="15">
        <f>IF(R288="","",IF(R288&gt;0,1,0))</f>
        <v/>
      </c>
      <c r="AH288" s="15">
        <f>IF(S288="","",IF(S288&gt;0,1,0))</f>
        <v/>
      </c>
      <c r="AI288" s="15">
        <f>IF(T288="","",IF(T288&gt;0,1,0))</f>
        <v/>
      </c>
      <c r="AJ288" s="16">
        <f>IF(Z288="","",IF(AJ287="",Z288,MAX(AJ287,Z288)))</f>
        <v/>
      </c>
      <c r="AK288" s="16">
        <f>IF(AA288="","",IF(AK287="",AA288,MAX(AK287,AA288)))</f>
        <v/>
      </c>
      <c r="AL288" s="16">
        <f>IF(AB288="","",IF(AL287="",AB288,MAX(AL287,AB288)))</f>
        <v/>
      </c>
      <c r="AM288" s="16">
        <f>IF(AC288="","",IF(AM287="",AC288,MAX(AM287,AC288)))</f>
        <v/>
      </c>
      <c r="AN288" s="16">
        <f>IF(AD288="","",IF(AN287="",AD288,MAX(AN287,AD288)))</f>
        <v/>
      </c>
      <c r="AO288" s="16">
        <f>IF(Z288="","",AJ288-Z288)</f>
        <v/>
      </c>
      <c r="AP288" s="16">
        <f>IF(AA288="","",AK288-AA288)</f>
        <v/>
      </c>
      <c r="AQ288" s="16">
        <f>IF(AB288="","",AL288-AB288)</f>
        <v/>
      </c>
      <c r="AR288" s="16">
        <f>IF(AC288="","",AM288-AC288)</f>
        <v/>
      </c>
      <c r="AS288" s="16">
        <f>IF(AD288="","",AN288-AD288)</f>
        <v/>
      </c>
    </row>
    <row r="289">
      <c r="A289">
        <f>ROW()-1</f>
        <v/>
      </c>
      <c r="B289" s="8" t="n"/>
      <c r="C289" s="11" t="n"/>
      <c r="D289" s="10">
        <f>IF(B289="","",CHOOSE(WEEKDAY(B289,2),"Lu","Ma","Mi","Jo","Vi","Sa","Du"))</f>
        <v/>
      </c>
      <c r="E289" s="10">
        <f>IF(OR(B289="",C289=""),"",IF(OR(WEEKDAY(B289,2)=1,WEEKDAY(B289,2)=5),"D",IF(AND(C289&gt;=TIME(15,30,0),C289&lt;TIME(16,30,0)),"C",IF(AND(AND(WEEKDAY(B289,2)&gt;=2,WEEKDAY(B289,2)&lt;=4),C289&gt;=TIME(16,35,0),C289&lt;TIME(17,0,0)),"A1",IF(AND(AND(WEEKDAY(B289,2)&gt;=2,WEEKDAY(B289,2)&lt;=4),C289&gt;=TIME(17,0,0),C289&lt;TIME(18,0,0)),"A2",IF(AND(AND(WEEKDAY(B289,2)&gt;=2,WEEKDAY(B289,2)&lt;=4),C289&gt;=TIME(18,0,0),C289&lt;TIME(19,0,0)),"A3",IF(AND(AND(WEEKDAY(B289,2)&gt;=2,WEEKDAY(B289,2)&lt;=4),C289&gt;=TIME(22,0,0),C289&lt;TIME(22,45,0)),"B","Other")))))))</f>
        <v/>
      </c>
      <c r="F289" s="11" t="n"/>
      <c r="G289" s="11" t="n"/>
      <c r="H289" s="11" t="n"/>
      <c r="I289" s="11" t="n"/>
      <c r="J289" s="12" t="n"/>
      <c r="K289" s="12" t="n"/>
      <c r="L289" s="12" t="n"/>
      <c r="M289" s="12" t="n"/>
      <c r="N289" s="11" t="n"/>
      <c r="O289" s="11" t="n"/>
      <c r="P289" s="13">
        <f>IF(N289="","",IF(N289="SL",-1,K289/J289))</f>
        <v/>
      </c>
      <c r="Q289" s="13">
        <f>IF(N289="","",IF(OR(N289="SL",N289="TP0 only"),-1,L289/J289))</f>
        <v/>
      </c>
      <c r="R289" s="13">
        <f>IF(N289="","",IF(N289="TP2",M289/J289,-1))</f>
        <v/>
      </c>
      <c r="S289" s="13">
        <f>IF(N289="","",IF(N289="SL",-1,IF(N289="TP0 only",0.5*K289/J289,0.5*(K289+L289)/J289)))</f>
        <v/>
      </c>
      <c r="T289" s="13">
        <f>IF(N289="","",IF(N289="SL",-1,IF(N289="TP0 only",0.5*K289/J289-0.5,0.5*(K289+L289)/J289)))</f>
        <v/>
      </c>
      <c r="U289" s="14">
        <f>IF(P289="","",P289*Config!$B$6)</f>
        <v/>
      </c>
      <c r="V289" s="14">
        <f>IF(Q289="","",Q289*Config!$B$6)</f>
        <v/>
      </c>
      <c r="W289" s="14">
        <f>IF(R289="","",R289*Config!$B$6)</f>
        <v/>
      </c>
      <c r="X289" s="14">
        <f>IF(S289="","",S289*Config!$B$6)</f>
        <v/>
      </c>
      <c r="Y289" s="14">
        <f>IF(T289="","",T289*Config!$B$6)</f>
        <v/>
      </c>
      <c r="Z289" s="14">
        <f>IF(U289="","",Config!$B$4 + SUM($U$2:U289))</f>
        <v/>
      </c>
      <c r="AA289" s="14">
        <f>IF(V289="","",Config!$B$4 + SUM($V$2:V289))</f>
        <v/>
      </c>
      <c r="AB289" s="14">
        <f>IF(W289="","",Config!$B$4 + SUM($W$2:W289))</f>
        <v/>
      </c>
      <c r="AC289" s="14">
        <f>IF(X289="","",Config!$B$4 + SUM($X$2:X289))</f>
        <v/>
      </c>
      <c r="AD289" s="14">
        <f>IF(Y289="","",Config!$B$4 + SUM($Y$2:Y289))</f>
        <v/>
      </c>
      <c r="AE289" s="15">
        <f>IF(P289="","",IF(P289&gt;0,1,0))</f>
        <v/>
      </c>
      <c r="AF289" s="15">
        <f>IF(Q289="","",IF(Q289&gt;0,1,0))</f>
        <v/>
      </c>
      <c r="AG289" s="15">
        <f>IF(R289="","",IF(R289&gt;0,1,0))</f>
        <v/>
      </c>
      <c r="AH289" s="15">
        <f>IF(S289="","",IF(S289&gt;0,1,0))</f>
        <v/>
      </c>
      <c r="AI289" s="15">
        <f>IF(T289="","",IF(T289&gt;0,1,0))</f>
        <v/>
      </c>
      <c r="AJ289" s="16">
        <f>IF(Z289="","",IF(AJ288="",Z289,MAX(AJ288,Z289)))</f>
        <v/>
      </c>
      <c r="AK289" s="16">
        <f>IF(AA289="","",IF(AK288="",AA289,MAX(AK288,AA289)))</f>
        <v/>
      </c>
      <c r="AL289" s="16">
        <f>IF(AB289="","",IF(AL288="",AB289,MAX(AL288,AB289)))</f>
        <v/>
      </c>
      <c r="AM289" s="16">
        <f>IF(AC289="","",IF(AM288="",AC289,MAX(AM288,AC289)))</f>
        <v/>
      </c>
      <c r="AN289" s="16">
        <f>IF(AD289="","",IF(AN288="",AD289,MAX(AN288,AD289)))</f>
        <v/>
      </c>
      <c r="AO289" s="16">
        <f>IF(Z289="","",AJ289-Z289)</f>
        <v/>
      </c>
      <c r="AP289" s="16">
        <f>IF(AA289="","",AK289-AA289)</f>
        <v/>
      </c>
      <c r="AQ289" s="16">
        <f>IF(AB289="","",AL289-AB289)</f>
        <v/>
      </c>
      <c r="AR289" s="16">
        <f>IF(AC289="","",AM289-AC289)</f>
        <v/>
      </c>
      <c r="AS289" s="16">
        <f>IF(AD289="","",AN289-AD289)</f>
        <v/>
      </c>
    </row>
    <row r="290">
      <c r="A290">
        <f>ROW()-1</f>
        <v/>
      </c>
      <c r="B290" s="8" t="n"/>
      <c r="C290" s="11" t="n"/>
      <c r="D290" s="10">
        <f>IF(B290="","",CHOOSE(WEEKDAY(B290,2),"Lu","Ma","Mi","Jo","Vi","Sa","Du"))</f>
        <v/>
      </c>
      <c r="E290" s="10">
        <f>IF(OR(B290="",C290=""),"",IF(OR(WEEKDAY(B290,2)=1,WEEKDAY(B290,2)=5),"D",IF(AND(C290&gt;=TIME(15,30,0),C290&lt;TIME(16,30,0)),"C",IF(AND(AND(WEEKDAY(B290,2)&gt;=2,WEEKDAY(B290,2)&lt;=4),C290&gt;=TIME(16,35,0),C290&lt;TIME(17,0,0)),"A1",IF(AND(AND(WEEKDAY(B290,2)&gt;=2,WEEKDAY(B290,2)&lt;=4),C290&gt;=TIME(17,0,0),C290&lt;TIME(18,0,0)),"A2",IF(AND(AND(WEEKDAY(B290,2)&gt;=2,WEEKDAY(B290,2)&lt;=4),C290&gt;=TIME(18,0,0),C290&lt;TIME(19,0,0)),"A3",IF(AND(AND(WEEKDAY(B290,2)&gt;=2,WEEKDAY(B290,2)&lt;=4),C290&gt;=TIME(22,0,0),C290&lt;TIME(22,45,0)),"B","Other")))))))</f>
        <v/>
      </c>
      <c r="F290" s="11" t="n"/>
      <c r="G290" s="11" t="n"/>
      <c r="H290" s="11" t="n"/>
      <c r="I290" s="11" t="n"/>
      <c r="J290" s="12" t="n"/>
      <c r="K290" s="12" t="n"/>
      <c r="L290" s="12" t="n"/>
      <c r="M290" s="12" t="n"/>
      <c r="N290" s="11" t="n"/>
      <c r="O290" s="11" t="n"/>
      <c r="P290" s="13">
        <f>IF(N290="","",IF(N290="SL",-1,K290/J290))</f>
        <v/>
      </c>
      <c r="Q290" s="13">
        <f>IF(N290="","",IF(OR(N290="SL",N290="TP0 only"),-1,L290/J290))</f>
        <v/>
      </c>
      <c r="R290" s="13">
        <f>IF(N290="","",IF(N290="TP2",M290/J290,-1))</f>
        <v/>
      </c>
      <c r="S290" s="13">
        <f>IF(N290="","",IF(N290="SL",-1,IF(N290="TP0 only",0.5*K290/J290,0.5*(K290+L290)/J290)))</f>
        <v/>
      </c>
      <c r="T290" s="13">
        <f>IF(N290="","",IF(N290="SL",-1,IF(N290="TP0 only",0.5*K290/J290-0.5,0.5*(K290+L290)/J290)))</f>
        <v/>
      </c>
      <c r="U290" s="14">
        <f>IF(P290="","",P290*Config!$B$6)</f>
        <v/>
      </c>
      <c r="V290" s="14">
        <f>IF(Q290="","",Q290*Config!$B$6)</f>
        <v/>
      </c>
      <c r="W290" s="14">
        <f>IF(R290="","",R290*Config!$B$6)</f>
        <v/>
      </c>
      <c r="X290" s="14">
        <f>IF(S290="","",S290*Config!$B$6)</f>
        <v/>
      </c>
      <c r="Y290" s="14">
        <f>IF(T290="","",T290*Config!$B$6)</f>
        <v/>
      </c>
      <c r="Z290" s="14">
        <f>IF(U290="","",Config!$B$4 + SUM($U$2:U290))</f>
        <v/>
      </c>
      <c r="AA290" s="14">
        <f>IF(V290="","",Config!$B$4 + SUM($V$2:V290))</f>
        <v/>
      </c>
      <c r="AB290" s="14">
        <f>IF(W290="","",Config!$B$4 + SUM($W$2:W290))</f>
        <v/>
      </c>
      <c r="AC290" s="14">
        <f>IF(X290="","",Config!$B$4 + SUM($X$2:X290))</f>
        <v/>
      </c>
      <c r="AD290" s="14">
        <f>IF(Y290="","",Config!$B$4 + SUM($Y$2:Y290))</f>
        <v/>
      </c>
      <c r="AE290" s="15">
        <f>IF(P290="","",IF(P290&gt;0,1,0))</f>
        <v/>
      </c>
      <c r="AF290" s="15">
        <f>IF(Q290="","",IF(Q290&gt;0,1,0))</f>
        <v/>
      </c>
      <c r="AG290" s="15">
        <f>IF(R290="","",IF(R290&gt;0,1,0))</f>
        <v/>
      </c>
      <c r="AH290" s="15">
        <f>IF(S290="","",IF(S290&gt;0,1,0))</f>
        <v/>
      </c>
      <c r="AI290" s="15">
        <f>IF(T290="","",IF(T290&gt;0,1,0))</f>
        <v/>
      </c>
      <c r="AJ290" s="16">
        <f>IF(Z290="","",IF(AJ289="",Z290,MAX(AJ289,Z290)))</f>
        <v/>
      </c>
      <c r="AK290" s="16">
        <f>IF(AA290="","",IF(AK289="",AA290,MAX(AK289,AA290)))</f>
        <v/>
      </c>
      <c r="AL290" s="16">
        <f>IF(AB290="","",IF(AL289="",AB290,MAX(AL289,AB290)))</f>
        <v/>
      </c>
      <c r="AM290" s="16">
        <f>IF(AC290="","",IF(AM289="",AC290,MAX(AM289,AC290)))</f>
        <v/>
      </c>
      <c r="AN290" s="16">
        <f>IF(AD290="","",IF(AN289="",AD290,MAX(AN289,AD290)))</f>
        <v/>
      </c>
      <c r="AO290" s="16">
        <f>IF(Z290="","",AJ290-Z290)</f>
        <v/>
      </c>
      <c r="AP290" s="16">
        <f>IF(AA290="","",AK290-AA290)</f>
        <v/>
      </c>
      <c r="AQ290" s="16">
        <f>IF(AB290="","",AL290-AB290)</f>
        <v/>
      </c>
      <c r="AR290" s="16">
        <f>IF(AC290="","",AM290-AC290)</f>
        <v/>
      </c>
      <c r="AS290" s="16">
        <f>IF(AD290="","",AN290-AD290)</f>
        <v/>
      </c>
    </row>
    <row r="291">
      <c r="A291">
        <f>ROW()-1</f>
        <v/>
      </c>
      <c r="B291" s="8" t="n"/>
      <c r="C291" s="11" t="n"/>
      <c r="D291" s="10">
        <f>IF(B291="","",CHOOSE(WEEKDAY(B291,2),"Lu","Ma","Mi","Jo","Vi","Sa","Du"))</f>
        <v/>
      </c>
      <c r="E291" s="10">
        <f>IF(OR(B291="",C291=""),"",IF(OR(WEEKDAY(B291,2)=1,WEEKDAY(B291,2)=5),"D",IF(AND(C291&gt;=TIME(15,30,0),C291&lt;TIME(16,30,0)),"C",IF(AND(AND(WEEKDAY(B291,2)&gt;=2,WEEKDAY(B291,2)&lt;=4),C291&gt;=TIME(16,35,0),C291&lt;TIME(17,0,0)),"A1",IF(AND(AND(WEEKDAY(B291,2)&gt;=2,WEEKDAY(B291,2)&lt;=4),C291&gt;=TIME(17,0,0),C291&lt;TIME(18,0,0)),"A2",IF(AND(AND(WEEKDAY(B291,2)&gt;=2,WEEKDAY(B291,2)&lt;=4),C291&gt;=TIME(18,0,0),C291&lt;TIME(19,0,0)),"A3",IF(AND(AND(WEEKDAY(B291,2)&gt;=2,WEEKDAY(B291,2)&lt;=4),C291&gt;=TIME(22,0,0),C291&lt;TIME(22,45,0)),"B","Other")))))))</f>
        <v/>
      </c>
      <c r="F291" s="11" t="n"/>
      <c r="G291" s="11" t="n"/>
      <c r="H291" s="11" t="n"/>
      <c r="I291" s="11" t="n"/>
      <c r="J291" s="12" t="n"/>
      <c r="K291" s="12" t="n"/>
      <c r="L291" s="12" t="n"/>
      <c r="M291" s="12" t="n"/>
      <c r="N291" s="11" t="n"/>
      <c r="O291" s="11" t="n"/>
      <c r="P291" s="13">
        <f>IF(N291="","",IF(N291="SL",-1,K291/J291))</f>
        <v/>
      </c>
      <c r="Q291" s="13">
        <f>IF(N291="","",IF(OR(N291="SL",N291="TP0 only"),-1,L291/J291))</f>
        <v/>
      </c>
      <c r="R291" s="13">
        <f>IF(N291="","",IF(N291="TP2",M291/J291,-1))</f>
        <v/>
      </c>
      <c r="S291" s="13">
        <f>IF(N291="","",IF(N291="SL",-1,IF(N291="TP0 only",0.5*K291/J291,0.5*(K291+L291)/J291)))</f>
        <v/>
      </c>
      <c r="T291" s="13">
        <f>IF(N291="","",IF(N291="SL",-1,IF(N291="TP0 only",0.5*K291/J291-0.5,0.5*(K291+L291)/J291)))</f>
        <v/>
      </c>
      <c r="U291" s="14">
        <f>IF(P291="","",P291*Config!$B$6)</f>
        <v/>
      </c>
      <c r="V291" s="14">
        <f>IF(Q291="","",Q291*Config!$B$6)</f>
        <v/>
      </c>
      <c r="W291" s="14">
        <f>IF(R291="","",R291*Config!$B$6)</f>
        <v/>
      </c>
      <c r="X291" s="14">
        <f>IF(S291="","",S291*Config!$B$6)</f>
        <v/>
      </c>
      <c r="Y291" s="14">
        <f>IF(T291="","",T291*Config!$B$6)</f>
        <v/>
      </c>
      <c r="Z291" s="14">
        <f>IF(U291="","",Config!$B$4 + SUM($U$2:U291))</f>
        <v/>
      </c>
      <c r="AA291" s="14">
        <f>IF(V291="","",Config!$B$4 + SUM($V$2:V291))</f>
        <v/>
      </c>
      <c r="AB291" s="14">
        <f>IF(W291="","",Config!$B$4 + SUM($W$2:W291))</f>
        <v/>
      </c>
      <c r="AC291" s="14">
        <f>IF(X291="","",Config!$B$4 + SUM($X$2:X291))</f>
        <v/>
      </c>
      <c r="AD291" s="14">
        <f>IF(Y291="","",Config!$B$4 + SUM($Y$2:Y291))</f>
        <v/>
      </c>
      <c r="AE291" s="15">
        <f>IF(P291="","",IF(P291&gt;0,1,0))</f>
        <v/>
      </c>
      <c r="AF291" s="15">
        <f>IF(Q291="","",IF(Q291&gt;0,1,0))</f>
        <v/>
      </c>
      <c r="AG291" s="15">
        <f>IF(R291="","",IF(R291&gt;0,1,0))</f>
        <v/>
      </c>
      <c r="AH291" s="15">
        <f>IF(S291="","",IF(S291&gt;0,1,0))</f>
        <v/>
      </c>
      <c r="AI291" s="15">
        <f>IF(T291="","",IF(T291&gt;0,1,0))</f>
        <v/>
      </c>
      <c r="AJ291" s="16">
        <f>IF(Z291="","",IF(AJ290="",Z291,MAX(AJ290,Z291)))</f>
        <v/>
      </c>
      <c r="AK291" s="16">
        <f>IF(AA291="","",IF(AK290="",AA291,MAX(AK290,AA291)))</f>
        <v/>
      </c>
      <c r="AL291" s="16">
        <f>IF(AB291="","",IF(AL290="",AB291,MAX(AL290,AB291)))</f>
        <v/>
      </c>
      <c r="AM291" s="16">
        <f>IF(AC291="","",IF(AM290="",AC291,MAX(AM290,AC291)))</f>
        <v/>
      </c>
      <c r="AN291" s="16">
        <f>IF(AD291="","",IF(AN290="",AD291,MAX(AN290,AD291)))</f>
        <v/>
      </c>
      <c r="AO291" s="16">
        <f>IF(Z291="","",AJ291-Z291)</f>
        <v/>
      </c>
      <c r="AP291" s="16">
        <f>IF(AA291="","",AK291-AA291)</f>
        <v/>
      </c>
      <c r="AQ291" s="16">
        <f>IF(AB291="","",AL291-AB291)</f>
        <v/>
      </c>
      <c r="AR291" s="16">
        <f>IF(AC291="","",AM291-AC291)</f>
        <v/>
      </c>
      <c r="AS291" s="16">
        <f>IF(AD291="","",AN291-AD291)</f>
        <v/>
      </c>
    </row>
    <row r="292">
      <c r="A292">
        <f>ROW()-1</f>
        <v/>
      </c>
      <c r="B292" s="8" t="n"/>
      <c r="C292" s="11" t="n"/>
      <c r="D292" s="10">
        <f>IF(B292="","",CHOOSE(WEEKDAY(B292,2),"Lu","Ma","Mi","Jo","Vi","Sa","Du"))</f>
        <v/>
      </c>
      <c r="E292" s="10">
        <f>IF(OR(B292="",C292=""),"",IF(OR(WEEKDAY(B292,2)=1,WEEKDAY(B292,2)=5),"D",IF(AND(C292&gt;=TIME(15,30,0),C292&lt;TIME(16,30,0)),"C",IF(AND(AND(WEEKDAY(B292,2)&gt;=2,WEEKDAY(B292,2)&lt;=4),C292&gt;=TIME(16,35,0),C292&lt;TIME(17,0,0)),"A1",IF(AND(AND(WEEKDAY(B292,2)&gt;=2,WEEKDAY(B292,2)&lt;=4),C292&gt;=TIME(17,0,0),C292&lt;TIME(18,0,0)),"A2",IF(AND(AND(WEEKDAY(B292,2)&gt;=2,WEEKDAY(B292,2)&lt;=4),C292&gt;=TIME(18,0,0),C292&lt;TIME(19,0,0)),"A3",IF(AND(AND(WEEKDAY(B292,2)&gt;=2,WEEKDAY(B292,2)&lt;=4),C292&gt;=TIME(22,0,0),C292&lt;TIME(22,45,0)),"B","Other")))))))</f>
        <v/>
      </c>
      <c r="F292" s="11" t="n"/>
      <c r="G292" s="11" t="n"/>
      <c r="H292" s="11" t="n"/>
      <c r="I292" s="11" t="n"/>
      <c r="J292" s="12" t="n"/>
      <c r="K292" s="12" t="n"/>
      <c r="L292" s="12" t="n"/>
      <c r="M292" s="12" t="n"/>
      <c r="N292" s="11" t="n"/>
      <c r="O292" s="11" t="n"/>
      <c r="P292" s="13">
        <f>IF(N292="","",IF(N292="SL",-1,K292/J292))</f>
        <v/>
      </c>
      <c r="Q292" s="13">
        <f>IF(N292="","",IF(OR(N292="SL",N292="TP0 only"),-1,L292/J292))</f>
        <v/>
      </c>
      <c r="R292" s="13">
        <f>IF(N292="","",IF(N292="TP2",M292/J292,-1))</f>
        <v/>
      </c>
      <c r="S292" s="13">
        <f>IF(N292="","",IF(N292="SL",-1,IF(N292="TP0 only",0.5*K292/J292,0.5*(K292+L292)/J292)))</f>
        <v/>
      </c>
      <c r="T292" s="13">
        <f>IF(N292="","",IF(N292="SL",-1,IF(N292="TP0 only",0.5*K292/J292-0.5,0.5*(K292+L292)/J292)))</f>
        <v/>
      </c>
      <c r="U292" s="14">
        <f>IF(P292="","",P292*Config!$B$6)</f>
        <v/>
      </c>
      <c r="V292" s="14">
        <f>IF(Q292="","",Q292*Config!$B$6)</f>
        <v/>
      </c>
      <c r="W292" s="14">
        <f>IF(R292="","",R292*Config!$B$6)</f>
        <v/>
      </c>
      <c r="X292" s="14">
        <f>IF(S292="","",S292*Config!$B$6)</f>
        <v/>
      </c>
      <c r="Y292" s="14">
        <f>IF(T292="","",T292*Config!$B$6)</f>
        <v/>
      </c>
      <c r="Z292" s="14">
        <f>IF(U292="","",Config!$B$4 + SUM($U$2:U292))</f>
        <v/>
      </c>
      <c r="AA292" s="14">
        <f>IF(V292="","",Config!$B$4 + SUM($V$2:V292))</f>
        <v/>
      </c>
      <c r="AB292" s="14">
        <f>IF(W292="","",Config!$B$4 + SUM($W$2:W292))</f>
        <v/>
      </c>
      <c r="AC292" s="14">
        <f>IF(X292="","",Config!$B$4 + SUM($X$2:X292))</f>
        <v/>
      </c>
      <c r="AD292" s="14">
        <f>IF(Y292="","",Config!$B$4 + SUM($Y$2:Y292))</f>
        <v/>
      </c>
      <c r="AE292" s="15">
        <f>IF(P292="","",IF(P292&gt;0,1,0))</f>
        <v/>
      </c>
      <c r="AF292" s="15">
        <f>IF(Q292="","",IF(Q292&gt;0,1,0))</f>
        <v/>
      </c>
      <c r="AG292" s="15">
        <f>IF(R292="","",IF(R292&gt;0,1,0))</f>
        <v/>
      </c>
      <c r="AH292" s="15">
        <f>IF(S292="","",IF(S292&gt;0,1,0))</f>
        <v/>
      </c>
      <c r="AI292" s="15">
        <f>IF(T292="","",IF(T292&gt;0,1,0))</f>
        <v/>
      </c>
      <c r="AJ292" s="16">
        <f>IF(Z292="","",IF(AJ291="",Z292,MAX(AJ291,Z292)))</f>
        <v/>
      </c>
      <c r="AK292" s="16">
        <f>IF(AA292="","",IF(AK291="",AA292,MAX(AK291,AA292)))</f>
        <v/>
      </c>
      <c r="AL292" s="16">
        <f>IF(AB292="","",IF(AL291="",AB292,MAX(AL291,AB292)))</f>
        <v/>
      </c>
      <c r="AM292" s="16">
        <f>IF(AC292="","",IF(AM291="",AC292,MAX(AM291,AC292)))</f>
        <v/>
      </c>
      <c r="AN292" s="16">
        <f>IF(AD292="","",IF(AN291="",AD292,MAX(AN291,AD292)))</f>
        <v/>
      </c>
      <c r="AO292" s="16">
        <f>IF(Z292="","",AJ292-Z292)</f>
        <v/>
      </c>
      <c r="AP292" s="16">
        <f>IF(AA292="","",AK292-AA292)</f>
        <v/>
      </c>
      <c r="AQ292" s="16">
        <f>IF(AB292="","",AL292-AB292)</f>
        <v/>
      </c>
      <c r="AR292" s="16">
        <f>IF(AC292="","",AM292-AC292)</f>
        <v/>
      </c>
      <c r="AS292" s="16">
        <f>IF(AD292="","",AN292-AD292)</f>
        <v/>
      </c>
    </row>
    <row r="293">
      <c r="A293">
        <f>ROW()-1</f>
        <v/>
      </c>
      <c r="B293" s="8" t="n"/>
      <c r="C293" s="11" t="n"/>
      <c r="D293" s="10">
        <f>IF(B293="","",CHOOSE(WEEKDAY(B293,2),"Lu","Ma","Mi","Jo","Vi","Sa","Du"))</f>
        <v/>
      </c>
      <c r="E293" s="10">
        <f>IF(OR(B293="",C293=""),"",IF(OR(WEEKDAY(B293,2)=1,WEEKDAY(B293,2)=5),"D",IF(AND(C293&gt;=TIME(15,30,0),C293&lt;TIME(16,30,0)),"C",IF(AND(AND(WEEKDAY(B293,2)&gt;=2,WEEKDAY(B293,2)&lt;=4),C293&gt;=TIME(16,35,0),C293&lt;TIME(17,0,0)),"A1",IF(AND(AND(WEEKDAY(B293,2)&gt;=2,WEEKDAY(B293,2)&lt;=4),C293&gt;=TIME(17,0,0),C293&lt;TIME(18,0,0)),"A2",IF(AND(AND(WEEKDAY(B293,2)&gt;=2,WEEKDAY(B293,2)&lt;=4),C293&gt;=TIME(18,0,0),C293&lt;TIME(19,0,0)),"A3",IF(AND(AND(WEEKDAY(B293,2)&gt;=2,WEEKDAY(B293,2)&lt;=4),C293&gt;=TIME(22,0,0),C293&lt;TIME(22,45,0)),"B","Other")))))))</f>
        <v/>
      </c>
      <c r="F293" s="11" t="n"/>
      <c r="G293" s="11" t="n"/>
      <c r="H293" s="11" t="n"/>
      <c r="I293" s="11" t="n"/>
      <c r="J293" s="12" t="n"/>
      <c r="K293" s="12" t="n"/>
      <c r="L293" s="12" t="n"/>
      <c r="M293" s="12" t="n"/>
      <c r="N293" s="11" t="n"/>
      <c r="O293" s="11" t="n"/>
      <c r="P293" s="13">
        <f>IF(N293="","",IF(N293="SL",-1,K293/J293))</f>
        <v/>
      </c>
      <c r="Q293" s="13">
        <f>IF(N293="","",IF(OR(N293="SL",N293="TP0 only"),-1,L293/J293))</f>
        <v/>
      </c>
      <c r="R293" s="13">
        <f>IF(N293="","",IF(N293="TP2",M293/J293,-1))</f>
        <v/>
      </c>
      <c r="S293" s="13">
        <f>IF(N293="","",IF(N293="SL",-1,IF(N293="TP0 only",0.5*K293/J293,0.5*(K293+L293)/J293)))</f>
        <v/>
      </c>
      <c r="T293" s="13">
        <f>IF(N293="","",IF(N293="SL",-1,IF(N293="TP0 only",0.5*K293/J293-0.5,0.5*(K293+L293)/J293)))</f>
        <v/>
      </c>
      <c r="U293" s="14">
        <f>IF(P293="","",P293*Config!$B$6)</f>
        <v/>
      </c>
      <c r="V293" s="14">
        <f>IF(Q293="","",Q293*Config!$B$6)</f>
        <v/>
      </c>
      <c r="W293" s="14">
        <f>IF(R293="","",R293*Config!$B$6)</f>
        <v/>
      </c>
      <c r="X293" s="14">
        <f>IF(S293="","",S293*Config!$B$6)</f>
        <v/>
      </c>
      <c r="Y293" s="14">
        <f>IF(T293="","",T293*Config!$B$6)</f>
        <v/>
      </c>
      <c r="Z293" s="14">
        <f>IF(U293="","",Config!$B$4 + SUM($U$2:U293))</f>
        <v/>
      </c>
      <c r="AA293" s="14">
        <f>IF(V293="","",Config!$B$4 + SUM($V$2:V293))</f>
        <v/>
      </c>
      <c r="AB293" s="14">
        <f>IF(W293="","",Config!$B$4 + SUM($W$2:W293))</f>
        <v/>
      </c>
      <c r="AC293" s="14">
        <f>IF(X293="","",Config!$B$4 + SUM($X$2:X293))</f>
        <v/>
      </c>
      <c r="AD293" s="14">
        <f>IF(Y293="","",Config!$B$4 + SUM($Y$2:Y293))</f>
        <v/>
      </c>
      <c r="AE293" s="15">
        <f>IF(P293="","",IF(P293&gt;0,1,0))</f>
        <v/>
      </c>
      <c r="AF293" s="15">
        <f>IF(Q293="","",IF(Q293&gt;0,1,0))</f>
        <v/>
      </c>
      <c r="AG293" s="15">
        <f>IF(R293="","",IF(R293&gt;0,1,0))</f>
        <v/>
      </c>
      <c r="AH293" s="15">
        <f>IF(S293="","",IF(S293&gt;0,1,0))</f>
        <v/>
      </c>
      <c r="AI293" s="15">
        <f>IF(T293="","",IF(T293&gt;0,1,0))</f>
        <v/>
      </c>
      <c r="AJ293" s="16">
        <f>IF(Z293="","",IF(AJ292="",Z293,MAX(AJ292,Z293)))</f>
        <v/>
      </c>
      <c r="AK293" s="16">
        <f>IF(AA293="","",IF(AK292="",AA293,MAX(AK292,AA293)))</f>
        <v/>
      </c>
      <c r="AL293" s="16">
        <f>IF(AB293="","",IF(AL292="",AB293,MAX(AL292,AB293)))</f>
        <v/>
      </c>
      <c r="AM293" s="16">
        <f>IF(AC293="","",IF(AM292="",AC293,MAX(AM292,AC293)))</f>
        <v/>
      </c>
      <c r="AN293" s="16">
        <f>IF(AD293="","",IF(AN292="",AD293,MAX(AN292,AD293)))</f>
        <v/>
      </c>
      <c r="AO293" s="16">
        <f>IF(Z293="","",AJ293-Z293)</f>
        <v/>
      </c>
      <c r="AP293" s="16">
        <f>IF(AA293="","",AK293-AA293)</f>
        <v/>
      </c>
      <c r="AQ293" s="16">
        <f>IF(AB293="","",AL293-AB293)</f>
        <v/>
      </c>
      <c r="AR293" s="16">
        <f>IF(AC293="","",AM293-AC293)</f>
        <v/>
      </c>
      <c r="AS293" s="16">
        <f>IF(AD293="","",AN293-AD293)</f>
        <v/>
      </c>
    </row>
    <row r="294">
      <c r="A294">
        <f>ROW()-1</f>
        <v/>
      </c>
      <c r="B294" s="8" t="n"/>
      <c r="C294" s="11" t="n"/>
      <c r="D294" s="10">
        <f>IF(B294="","",CHOOSE(WEEKDAY(B294,2),"Lu","Ma","Mi","Jo","Vi","Sa","Du"))</f>
        <v/>
      </c>
      <c r="E294" s="10">
        <f>IF(OR(B294="",C294=""),"",IF(OR(WEEKDAY(B294,2)=1,WEEKDAY(B294,2)=5),"D",IF(AND(C294&gt;=TIME(15,30,0),C294&lt;TIME(16,30,0)),"C",IF(AND(AND(WEEKDAY(B294,2)&gt;=2,WEEKDAY(B294,2)&lt;=4),C294&gt;=TIME(16,35,0),C294&lt;TIME(17,0,0)),"A1",IF(AND(AND(WEEKDAY(B294,2)&gt;=2,WEEKDAY(B294,2)&lt;=4),C294&gt;=TIME(17,0,0),C294&lt;TIME(18,0,0)),"A2",IF(AND(AND(WEEKDAY(B294,2)&gt;=2,WEEKDAY(B294,2)&lt;=4),C294&gt;=TIME(18,0,0),C294&lt;TIME(19,0,0)),"A3",IF(AND(AND(WEEKDAY(B294,2)&gt;=2,WEEKDAY(B294,2)&lt;=4),C294&gt;=TIME(22,0,0),C294&lt;TIME(22,45,0)),"B","Other")))))))</f>
        <v/>
      </c>
      <c r="F294" s="11" t="n"/>
      <c r="G294" s="11" t="n"/>
      <c r="H294" s="11" t="n"/>
      <c r="I294" s="11" t="n"/>
      <c r="J294" s="12" t="n"/>
      <c r="K294" s="12" t="n"/>
      <c r="L294" s="12" t="n"/>
      <c r="M294" s="12" t="n"/>
      <c r="N294" s="11" t="n"/>
      <c r="O294" s="11" t="n"/>
      <c r="P294" s="13">
        <f>IF(N294="","",IF(N294="SL",-1,K294/J294))</f>
        <v/>
      </c>
      <c r="Q294" s="13">
        <f>IF(N294="","",IF(OR(N294="SL",N294="TP0 only"),-1,L294/J294))</f>
        <v/>
      </c>
      <c r="R294" s="13">
        <f>IF(N294="","",IF(N294="TP2",M294/J294,-1))</f>
        <v/>
      </c>
      <c r="S294" s="13">
        <f>IF(N294="","",IF(N294="SL",-1,IF(N294="TP0 only",0.5*K294/J294,0.5*(K294+L294)/J294)))</f>
        <v/>
      </c>
      <c r="T294" s="13">
        <f>IF(N294="","",IF(N294="SL",-1,IF(N294="TP0 only",0.5*K294/J294-0.5,0.5*(K294+L294)/J294)))</f>
        <v/>
      </c>
      <c r="U294" s="14">
        <f>IF(P294="","",P294*Config!$B$6)</f>
        <v/>
      </c>
      <c r="V294" s="14">
        <f>IF(Q294="","",Q294*Config!$B$6)</f>
        <v/>
      </c>
      <c r="W294" s="14">
        <f>IF(R294="","",R294*Config!$B$6)</f>
        <v/>
      </c>
      <c r="X294" s="14">
        <f>IF(S294="","",S294*Config!$B$6)</f>
        <v/>
      </c>
      <c r="Y294" s="14">
        <f>IF(T294="","",T294*Config!$B$6)</f>
        <v/>
      </c>
      <c r="Z294" s="14">
        <f>IF(U294="","",Config!$B$4 + SUM($U$2:U294))</f>
        <v/>
      </c>
      <c r="AA294" s="14">
        <f>IF(V294="","",Config!$B$4 + SUM($V$2:V294))</f>
        <v/>
      </c>
      <c r="AB294" s="14">
        <f>IF(W294="","",Config!$B$4 + SUM($W$2:W294))</f>
        <v/>
      </c>
      <c r="AC294" s="14">
        <f>IF(X294="","",Config!$B$4 + SUM($X$2:X294))</f>
        <v/>
      </c>
      <c r="AD294" s="14">
        <f>IF(Y294="","",Config!$B$4 + SUM($Y$2:Y294))</f>
        <v/>
      </c>
      <c r="AE294" s="15">
        <f>IF(P294="","",IF(P294&gt;0,1,0))</f>
        <v/>
      </c>
      <c r="AF294" s="15">
        <f>IF(Q294="","",IF(Q294&gt;0,1,0))</f>
        <v/>
      </c>
      <c r="AG294" s="15">
        <f>IF(R294="","",IF(R294&gt;0,1,0))</f>
        <v/>
      </c>
      <c r="AH294" s="15">
        <f>IF(S294="","",IF(S294&gt;0,1,0))</f>
        <v/>
      </c>
      <c r="AI294" s="15">
        <f>IF(T294="","",IF(T294&gt;0,1,0))</f>
        <v/>
      </c>
      <c r="AJ294" s="16">
        <f>IF(Z294="","",IF(AJ293="",Z294,MAX(AJ293,Z294)))</f>
        <v/>
      </c>
      <c r="AK294" s="16">
        <f>IF(AA294="","",IF(AK293="",AA294,MAX(AK293,AA294)))</f>
        <v/>
      </c>
      <c r="AL294" s="16">
        <f>IF(AB294="","",IF(AL293="",AB294,MAX(AL293,AB294)))</f>
        <v/>
      </c>
      <c r="AM294" s="16">
        <f>IF(AC294="","",IF(AM293="",AC294,MAX(AM293,AC294)))</f>
        <v/>
      </c>
      <c r="AN294" s="16">
        <f>IF(AD294="","",IF(AN293="",AD294,MAX(AN293,AD294)))</f>
        <v/>
      </c>
      <c r="AO294" s="16">
        <f>IF(Z294="","",AJ294-Z294)</f>
        <v/>
      </c>
      <c r="AP294" s="16">
        <f>IF(AA294="","",AK294-AA294)</f>
        <v/>
      </c>
      <c r="AQ294" s="16">
        <f>IF(AB294="","",AL294-AB294)</f>
        <v/>
      </c>
      <c r="AR294" s="16">
        <f>IF(AC294="","",AM294-AC294)</f>
        <v/>
      </c>
      <c r="AS294" s="16">
        <f>IF(AD294="","",AN294-AD294)</f>
        <v/>
      </c>
    </row>
    <row r="295">
      <c r="A295">
        <f>ROW()-1</f>
        <v/>
      </c>
      <c r="B295" s="8" t="n"/>
      <c r="C295" s="11" t="n"/>
      <c r="D295" s="10">
        <f>IF(B295="","",CHOOSE(WEEKDAY(B295,2),"Lu","Ma","Mi","Jo","Vi","Sa","Du"))</f>
        <v/>
      </c>
      <c r="E295" s="10">
        <f>IF(OR(B295="",C295=""),"",IF(OR(WEEKDAY(B295,2)=1,WEEKDAY(B295,2)=5),"D",IF(AND(C295&gt;=TIME(15,30,0),C295&lt;TIME(16,30,0)),"C",IF(AND(AND(WEEKDAY(B295,2)&gt;=2,WEEKDAY(B295,2)&lt;=4),C295&gt;=TIME(16,35,0),C295&lt;TIME(17,0,0)),"A1",IF(AND(AND(WEEKDAY(B295,2)&gt;=2,WEEKDAY(B295,2)&lt;=4),C295&gt;=TIME(17,0,0),C295&lt;TIME(18,0,0)),"A2",IF(AND(AND(WEEKDAY(B295,2)&gt;=2,WEEKDAY(B295,2)&lt;=4),C295&gt;=TIME(18,0,0),C295&lt;TIME(19,0,0)),"A3",IF(AND(AND(WEEKDAY(B295,2)&gt;=2,WEEKDAY(B295,2)&lt;=4),C295&gt;=TIME(22,0,0),C295&lt;TIME(22,45,0)),"B","Other")))))))</f>
        <v/>
      </c>
      <c r="F295" s="11" t="n"/>
      <c r="G295" s="11" t="n"/>
      <c r="H295" s="11" t="n"/>
      <c r="I295" s="11" t="n"/>
      <c r="J295" s="12" t="n"/>
      <c r="K295" s="12" t="n"/>
      <c r="L295" s="12" t="n"/>
      <c r="M295" s="12" t="n"/>
      <c r="N295" s="11" t="n"/>
      <c r="O295" s="11" t="n"/>
      <c r="P295" s="13">
        <f>IF(N295="","",IF(N295="SL",-1,K295/J295))</f>
        <v/>
      </c>
      <c r="Q295" s="13">
        <f>IF(N295="","",IF(OR(N295="SL",N295="TP0 only"),-1,L295/J295))</f>
        <v/>
      </c>
      <c r="R295" s="13">
        <f>IF(N295="","",IF(N295="TP2",M295/J295,-1))</f>
        <v/>
      </c>
      <c r="S295" s="13">
        <f>IF(N295="","",IF(N295="SL",-1,IF(N295="TP0 only",0.5*K295/J295,0.5*(K295+L295)/J295)))</f>
        <v/>
      </c>
      <c r="T295" s="13">
        <f>IF(N295="","",IF(N295="SL",-1,IF(N295="TP0 only",0.5*K295/J295-0.5,0.5*(K295+L295)/J295)))</f>
        <v/>
      </c>
      <c r="U295" s="14">
        <f>IF(P295="","",P295*Config!$B$6)</f>
        <v/>
      </c>
      <c r="V295" s="14">
        <f>IF(Q295="","",Q295*Config!$B$6)</f>
        <v/>
      </c>
      <c r="W295" s="14">
        <f>IF(R295="","",R295*Config!$B$6)</f>
        <v/>
      </c>
      <c r="X295" s="14">
        <f>IF(S295="","",S295*Config!$B$6)</f>
        <v/>
      </c>
      <c r="Y295" s="14">
        <f>IF(T295="","",T295*Config!$B$6)</f>
        <v/>
      </c>
      <c r="Z295" s="14">
        <f>IF(U295="","",Config!$B$4 + SUM($U$2:U295))</f>
        <v/>
      </c>
      <c r="AA295" s="14">
        <f>IF(V295="","",Config!$B$4 + SUM($V$2:V295))</f>
        <v/>
      </c>
      <c r="AB295" s="14">
        <f>IF(W295="","",Config!$B$4 + SUM($W$2:W295))</f>
        <v/>
      </c>
      <c r="AC295" s="14">
        <f>IF(X295="","",Config!$B$4 + SUM($X$2:X295))</f>
        <v/>
      </c>
      <c r="AD295" s="14">
        <f>IF(Y295="","",Config!$B$4 + SUM($Y$2:Y295))</f>
        <v/>
      </c>
      <c r="AE295" s="15">
        <f>IF(P295="","",IF(P295&gt;0,1,0))</f>
        <v/>
      </c>
      <c r="AF295" s="15">
        <f>IF(Q295="","",IF(Q295&gt;0,1,0))</f>
        <v/>
      </c>
      <c r="AG295" s="15">
        <f>IF(R295="","",IF(R295&gt;0,1,0))</f>
        <v/>
      </c>
      <c r="AH295" s="15">
        <f>IF(S295="","",IF(S295&gt;0,1,0))</f>
        <v/>
      </c>
      <c r="AI295" s="15">
        <f>IF(T295="","",IF(T295&gt;0,1,0))</f>
        <v/>
      </c>
      <c r="AJ295" s="16">
        <f>IF(Z295="","",IF(AJ294="",Z295,MAX(AJ294,Z295)))</f>
        <v/>
      </c>
      <c r="AK295" s="16">
        <f>IF(AA295="","",IF(AK294="",AA295,MAX(AK294,AA295)))</f>
        <v/>
      </c>
      <c r="AL295" s="16">
        <f>IF(AB295="","",IF(AL294="",AB295,MAX(AL294,AB295)))</f>
        <v/>
      </c>
      <c r="AM295" s="16">
        <f>IF(AC295="","",IF(AM294="",AC295,MAX(AM294,AC295)))</f>
        <v/>
      </c>
      <c r="AN295" s="16">
        <f>IF(AD295="","",IF(AN294="",AD295,MAX(AN294,AD295)))</f>
        <v/>
      </c>
      <c r="AO295" s="16">
        <f>IF(Z295="","",AJ295-Z295)</f>
        <v/>
      </c>
      <c r="AP295" s="16">
        <f>IF(AA295="","",AK295-AA295)</f>
        <v/>
      </c>
      <c r="AQ295" s="16">
        <f>IF(AB295="","",AL295-AB295)</f>
        <v/>
      </c>
      <c r="AR295" s="16">
        <f>IF(AC295="","",AM295-AC295)</f>
        <v/>
      </c>
      <c r="AS295" s="16">
        <f>IF(AD295="","",AN295-AD295)</f>
        <v/>
      </c>
    </row>
    <row r="296">
      <c r="A296">
        <f>ROW()-1</f>
        <v/>
      </c>
      <c r="B296" s="8" t="n"/>
      <c r="C296" s="11" t="n"/>
      <c r="D296" s="10">
        <f>IF(B296="","",CHOOSE(WEEKDAY(B296,2),"Lu","Ma","Mi","Jo","Vi","Sa","Du"))</f>
        <v/>
      </c>
      <c r="E296" s="10">
        <f>IF(OR(B296="",C296=""),"",IF(OR(WEEKDAY(B296,2)=1,WEEKDAY(B296,2)=5),"D",IF(AND(C296&gt;=TIME(15,30,0),C296&lt;TIME(16,30,0)),"C",IF(AND(AND(WEEKDAY(B296,2)&gt;=2,WEEKDAY(B296,2)&lt;=4),C296&gt;=TIME(16,35,0),C296&lt;TIME(17,0,0)),"A1",IF(AND(AND(WEEKDAY(B296,2)&gt;=2,WEEKDAY(B296,2)&lt;=4),C296&gt;=TIME(17,0,0),C296&lt;TIME(18,0,0)),"A2",IF(AND(AND(WEEKDAY(B296,2)&gt;=2,WEEKDAY(B296,2)&lt;=4),C296&gt;=TIME(18,0,0),C296&lt;TIME(19,0,0)),"A3",IF(AND(AND(WEEKDAY(B296,2)&gt;=2,WEEKDAY(B296,2)&lt;=4),C296&gt;=TIME(22,0,0),C296&lt;TIME(22,45,0)),"B","Other")))))))</f>
        <v/>
      </c>
      <c r="F296" s="11" t="n"/>
      <c r="G296" s="11" t="n"/>
      <c r="H296" s="11" t="n"/>
      <c r="I296" s="11" t="n"/>
      <c r="J296" s="12" t="n"/>
      <c r="K296" s="12" t="n"/>
      <c r="L296" s="12" t="n"/>
      <c r="M296" s="12" t="n"/>
      <c r="N296" s="11" t="n"/>
      <c r="O296" s="11" t="n"/>
      <c r="P296" s="13">
        <f>IF(N296="","",IF(N296="SL",-1,K296/J296))</f>
        <v/>
      </c>
      <c r="Q296" s="13">
        <f>IF(N296="","",IF(OR(N296="SL",N296="TP0 only"),-1,L296/J296))</f>
        <v/>
      </c>
      <c r="R296" s="13">
        <f>IF(N296="","",IF(N296="TP2",M296/J296,-1))</f>
        <v/>
      </c>
      <c r="S296" s="13">
        <f>IF(N296="","",IF(N296="SL",-1,IF(N296="TP0 only",0.5*K296/J296,0.5*(K296+L296)/J296)))</f>
        <v/>
      </c>
      <c r="T296" s="13">
        <f>IF(N296="","",IF(N296="SL",-1,IF(N296="TP0 only",0.5*K296/J296-0.5,0.5*(K296+L296)/J296)))</f>
        <v/>
      </c>
      <c r="U296" s="14">
        <f>IF(P296="","",P296*Config!$B$6)</f>
        <v/>
      </c>
      <c r="V296" s="14">
        <f>IF(Q296="","",Q296*Config!$B$6)</f>
        <v/>
      </c>
      <c r="W296" s="14">
        <f>IF(R296="","",R296*Config!$B$6)</f>
        <v/>
      </c>
      <c r="X296" s="14">
        <f>IF(S296="","",S296*Config!$B$6)</f>
        <v/>
      </c>
      <c r="Y296" s="14">
        <f>IF(T296="","",T296*Config!$B$6)</f>
        <v/>
      </c>
      <c r="Z296" s="14">
        <f>IF(U296="","",Config!$B$4 + SUM($U$2:U296))</f>
        <v/>
      </c>
      <c r="AA296" s="14">
        <f>IF(V296="","",Config!$B$4 + SUM($V$2:V296))</f>
        <v/>
      </c>
      <c r="AB296" s="14">
        <f>IF(W296="","",Config!$B$4 + SUM($W$2:W296))</f>
        <v/>
      </c>
      <c r="AC296" s="14">
        <f>IF(X296="","",Config!$B$4 + SUM($X$2:X296))</f>
        <v/>
      </c>
      <c r="AD296" s="14">
        <f>IF(Y296="","",Config!$B$4 + SUM($Y$2:Y296))</f>
        <v/>
      </c>
      <c r="AE296" s="15">
        <f>IF(P296="","",IF(P296&gt;0,1,0))</f>
        <v/>
      </c>
      <c r="AF296" s="15">
        <f>IF(Q296="","",IF(Q296&gt;0,1,0))</f>
        <v/>
      </c>
      <c r="AG296" s="15">
        <f>IF(R296="","",IF(R296&gt;0,1,0))</f>
        <v/>
      </c>
      <c r="AH296" s="15">
        <f>IF(S296="","",IF(S296&gt;0,1,0))</f>
        <v/>
      </c>
      <c r="AI296" s="15">
        <f>IF(T296="","",IF(T296&gt;0,1,0))</f>
        <v/>
      </c>
      <c r="AJ296" s="16">
        <f>IF(Z296="","",IF(AJ295="",Z296,MAX(AJ295,Z296)))</f>
        <v/>
      </c>
      <c r="AK296" s="16">
        <f>IF(AA296="","",IF(AK295="",AA296,MAX(AK295,AA296)))</f>
        <v/>
      </c>
      <c r="AL296" s="16">
        <f>IF(AB296="","",IF(AL295="",AB296,MAX(AL295,AB296)))</f>
        <v/>
      </c>
      <c r="AM296" s="16">
        <f>IF(AC296="","",IF(AM295="",AC296,MAX(AM295,AC296)))</f>
        <v/>
      </c>
      <c r="AN296" s="16">
        <f>IF(AD296="","",IF(AN295="",AD296,MAX(AN295,AD296)))</f>
        <v/>
      </c>
      <c r="AO296" s="16">
        <f>IF(Z296="","",AJ296-Z296)</f>
        <v/>
      </c>
      <c r="AP296" s="16">
        <f>IF(AA296="","",AK296-AA296)</f>
        <v/>
      </c>
      <c r="AQ296" s="16">
        <f>IF(AB296="","",AL296-AB296)</f>
        <v/>
      </c>
      <c r="AR296" s="16">
        <f>IF(AC296="","",AM296-AC296)</f>
        <v/>
      </c>
      <c r="AS296" s="16">
        <f>IF(AD296="","",AN296-AD296)</f>
        <v/>
      </c>
    </row>
    <row r="297">
      <c r="A297">
        <f>ROW()-1</f>
        <v/>
      </c>
      <c r="B297" s="8" t="n"/>
      <c r="C297" s="11" t="n"/>
      <c r="D297" s="10">
        <f>IF(B297="","",CHOOSE(WEEKDAY(B297,2),"Lu","Ma","Mi","Jo","Vi","Sa","Du"))</f>
        <v/>
      </c>
      <c r="E297" s="10">
        <f>IF(OR(B297="",C297=""),"",IF(OR(WEEKDAY(B297,2)=1,WEEKDAY(B297,2)=5),"D",IF(AND(C297&gt;=TIME(15,30,0),C297&lt;TIME(16,30,0)),"C",IF(AND(AND(WEEKDAY(B297,2)&gt;=2,WEEKDAY(B297,2)&lt;=4),C297&gt;=TIME(16,35,0),C297&lt;TIME(17,0,0)),"A1",IF(AND(AND(WEEKDAY(B297,2)&gt;=2,WEEKDAY(B297,2)&lt;=4),C297&gt;=TIME(17,0,0),C297&lt;TIME(18,0,0)),"A2",IF(AND(AND(WEEKDAY(B297,2)&gt;=2,WEEKDAY(B297,2)&lt;=4),C297&gt;=TIME(18,0,0),C297&lt;TIME(19,0,0)),"A3",IF(AND(AND(WEEKDAY(B297,2)&gt;=2,WEEKDAY(B297,2)&lt;=4),C297&gt;=TIME(22,0,0),C297&lt;TIME(22,45,0)),"B","Other")))))))</f>
        <v/>
      </c>
      <c r="F297" s="11" t="n"/>
      <c r="G297" s="11" t="n"/>
      <c r="H297" s="11" t="n"/>
      <c r="I297" s="11" t="n"/>
      <c r="J297" s="12" t="n"/>
      <c r="K297" s="12" t="n"/>
      <c r="L297" s="12" t="n"/>
      <c r="M297" s="12" t="n"/>
      <c r="N297" s="11" t="n"/>
      <c r="O297" s="11" t="n"/>
      <c r="P297" s="13">
        <f>IF(N297="","",IF(N297="SL",-1,K297/J297))</f>
        <v/>
      </c>
      <c r="Q297" s="13">
        <f>IF(N297="","",IF(OR(N297="SL",N297="TP0 only"),-1,L297/J297))</f>
        <v/>
      </c>
      <c r="R297" s="13">
        <f>IF(N297="","",IF(N297="TP2",M297/J297,-1))</f>
        <v/>
      </c>
      <c r="S297" s="13">
        <f>IF(N297="","",IF(N297="SL",-1,IF(N297="TP0 only",0.5*K297/J297,0.5*(K297+L297)/J297)))</f>
        <v/>
      </c>
      <c r="T297" s="13">
        <f>IF(N297="","",IF(N297="SL",-1,IF(N297="TP0 only",0.5*K297/J297-0.5,0.5*(K297+L297)/J297)))</f>
        <v/>
      </c>
      <c r="U297" s="14">
        <f>IF(P297="","",P297*Config!$B$6)</f>
        <v/>
      </c>
      <c r="V297" s="14">
        <f>IF(Q297="","",Q297*Config!$B$6)</f>
        <v/>
      </c>
      <c r="W297" s="14">
        <f>IF(R297="","",R297*Config!$B$6)</f>
        <v/>
      </c>
      <c r="X297" s="14">
        <f>IF(S297="","",S297*Config!$B$6)</f>
        <v/>
      </c>
      <c r="Y297" s="14">
        <f>IF(T297="","",T297*Config!$B$6)</f>
        <v/>
      </c>
      <c r="Z297" s="14">
        <f>IF(U297="","",Config!$B$4 + SUM($U$2:U297))</f>
        <v/>
      </c>
      <c r="AA297" s="14">
        <f>IF(V297="","",Config!$B$4 + SUM($V$2:V297))</f>
        <v/>
      </c>
      <c r="AB297" s="14">
        <f>IF(W297="","",Config!$B$4 + SUM($W$2:W297))</f>
        <v/>
      </c>
      <c r="AC297" s="14">
        <f>IF(X297="","",Config!$B$4 + SUM($X$2:X297))</f>
        <v/>
      </c>
      <c r="AD297" s="14">
        <f>IF(Y297="","",Config!$B$4 + SUM($Y$2:Y297))</f>
        <v/>
      </c>
      <c r="AE297" s="15">
        <f>IF(P297="","",IF(P297&gt;0,1,0))</f>
        <v/>
      </c>
      <c r="AF297" s="15">
        <f>IF(Q297="","",IF(Q297&gt;0,1,0))</f>
        <v/>
      </c>
      <c r="AG297" s="15">
        <f>IF(R297="","",IF(R297&gt;0,1,0))</f>
        <v/>
      </c>
      <c r="AH297" s="15">
        <f>IF(S297="","",IF(S297&gt;0,1,0))</f>
        <v/>
      </c>
      <c r="AI297" s="15">
        <f>IF(T297="","",IF(T297&gt;0,1,0))</f>
        <v/>
      </c>
      <c r="AJ297" s="16">
        <f>IF(Z297="","",IF(AJ296="",Z297,MAX(AJ296,Z297)))</f>
        <v/>
      </c>
      <c r="AK297" s="16">
        <f>IF(AA297="","",IF(AK296="",AA297,MAX(AK296,AA297)))</f>
        <v/>
      </c>
      <c r="AL297" s="16">
        <f>IF(AB297="","",IF(AL296="",AB297,MAX(AL296,AB297)))</f>
        <v/>
      </c>
      <c r="AM297" s="16">
        <f>IF(AC297="","",IF(AM296="",AC297,MAX(AM296,AC297)))</f>
        <v/>
      </c>
      <c r="AN297" s="16">
        <f>IF(AD297="","",IF(AN296="",AD297,MAX(AN296,AD297)))</f>
        <v/>
      </c>
      <c r="AO297" s="16">
        <f>IF(Z297="","",AJ297-Z297)</f>
        <v/>
      </c>
      <c r="AP297" s="16">
        <f>IF(AA297="","",AK297-AA297)</f>
        <v/>
      </c>
      <c r="AQ297" s="16">
        <f>IF(AB297="","",AL297-AB297)</f>
        <v/>
      </c>
      <c r="AR297" s="16">
        <f>IF(AC297="","",AM297-AC297)</f>
        <v/>
      </c>
      <c r="AS297" s="16">
        <f>IF(AD297="","",AN297-AD297)</f>
        <v/>
      </c>
    </row>
    <row r="298">
      <c r="A298">
        <f>ROW()-1</f>
        <v/>
      </c>
      <c r="B298" s="8" t="n"/>
      <c r="C298" s="11" t="n"/>
      <c r="D298" s="10">
        <f>IF(B298="","",CHOOSE(WEEKDAY(B298,2),"Lu","Ma","Mi","Jo","Vi","Sa","Du"))</f>
        <v/>
      </c>
      <c r="E298" s="10">
        <f>IF(OR(B298="",C298=""),"",IF(OR(WEEKDAY(B298,2)=1,WEEKDAY(B298,2)=5),"D",IF(AND(C298&gt;=TIME(15,30,0),C298&lt;TIME(16,30,0)),"C",IF(AND(AND(WEEKDAY(B298,2)&gt;=2,WEEKDAY(B298,2)&lt;=4),C298&gt;=TIME(16,35,0),C298&lt;TIME(17,0,0)),"A1",IF(AND(AND(WEEKDAY(B298,2)&gt;=2,WEEKDAY(B298,2)&lt;=4),C298&gt;=TIME(17,0,0),C298&lt;TIME(18,0,0)),"A2",IF(AND(AND(WEEKDAY(B298,2)&gt;=2,WEEKDAY(B298,2)&lt;=4),C298&gt;=TIME(18,0,0),C298&lt;TIME(19,0,0)),"A3",IF(AND(AND(WEEKDAY(B298,2)&gt;=2,WEEKDAY(B298,2)&lt;=4),C298&gt;=TIME(22,0,0),C298&lt;TIME(22,45,0)),"B","Other")))))))</f>
        <v/>
      </c>
      <c r="F298" s="11" t="n"/>
      <c r="G298" s="11" t="n"/>
      <c r="H298" s="11" t="n"/>
      <c r="I298" s="11" t="n"/>
      <c r="J298" s="12" t="n"/>
      <c r="K298" s="12" t="n"/>
      <c r="L298" s="12" t="n"/>
      <c r="M298" s="12" t="n"/>
      <c r="N298" s="11" t="n"/>
      <c r="O298" s="11" t="n"/>
      <c r="P298" s="13">
        <f>IF(N298="","",IF(N298="SL",-1,K298/J298))</f>
        <v/>
      </c>
      <c r="Q298" s="13">
        <f>IF(N298="","",IF(OR(N298="SL",N298="TP0 only"),-1,L298/J298))</f>
        <v/>
      </c>
      <c r="R298" s="13">
        <f>IF(N298="","",IF(N298="TP2",M298/J298,-1))</f>
        <v/>
      </c>
      <c r="S298" s="13">
        <f>IF(N298="","",IF(N298="SL",-1,IF(N298="TP0 only",0.5*K298/J298,0.5*(K298+L298)/J298)))</f>
        <v/>
      </c>
      <c r="T298" s="13">
        <f>IF(N298="","",IF(N298="SL",-1,IF(N298="TP0 only",0.5*K298/J298-0.5,0.5*(K298+L298)/J298)))</f>
        <v/>
      </c>
      <c r="U298" s="14">
        <f>IF(P298="","",P298*Config!$B$6)</f>
        <v/>
      </c>
      <c r="V298" s="14">
        <f>IF(Q298="","",Q298*Config!$B$6)</f>
        <v/>
      </c>
      <c r="W298" s="14">
        <f>IF(R298="","",R298*Config!$B$6)</f>
        <v/>
      </c>
      <c r="X298" s="14">
        <f>IF(S298="","",S298*Config!$B$6)</f>
        <v/>
      </c>
      <c r="Y298" s="14">
        <f>IF(T298="","",T298*Config!$B$6)</f>
        <v/>
      </c>
      <c r="Z298" s="14">
        <f>IF(U298="","",Config!$B$4 + SUM($U$2:U298))</f>
        <v/>
      </c>
      <c r="AA298" s="14">
        <f>IF(V298="","",Config!$B$4 + SUM($V$2:V298))</f>
        <v/>
      </c>
      <c r="AB298" s="14">
        <f>IF(W298="","",Config!$B$4 + SUM($W$2:W298))</f>
        <v/>
      </c>
      <c r="AC298" s="14">
        <f>IF(X298="","",Config!$B$4 + SUM($X$2:X298))</f>
        <v/>
      </c>
      <c r="AD298" s="14">
        <f>IF(Y298="","",Config!$B$4 + SUM($Y$2:Y298))</f>
        <v/>
      </c>
      <c r="AE298" s="15">
        <f>IF(P298="","",IF(P298&gt;0,1,0))</f>
        <v/>
      </c>
      <c r="AF298" s="15">
        <f>IF(Q298="","",IF(Q298&gt;0,1,0))</f>
        <v/>
      </c>
      <c r="AG298" s="15">
        <f>IF(R298="","",IF(R298&gt;0,1,0))</f>
        <v/>
      </c>
      <c r="AH298" s="15">
        <f>IF(S298="","",IF(S298&gt;0,1,0))</f>
        <v/>
      </c>
      <c r="AI298" s="15">
        <f>IF(T298="","",IF(T298&gt;0,1,0))</f>
        <v/>
      </c>
      <c r="AJ298" s="16">
        <f>IF(Z298="","",IF(AJ297="",Z298,MAX(AJ297,Z298)))</f>
        <v/>
      </c>
      <c r="AK298" s="16">
        <f>IF(AA298="","",IF(AK297="",AA298,MAX(AK297,AA298)))</f>
        <v/>
      </c>
      <c r="AL298" s="16">
        <f>IF(AB298="","",IF(AL297="",AB298,MAX(AL297,AB298)))</f>
        <v/>
      </c>
      <c r="AM298" s="16">
        <f>IF(AC298="","",IF(AM297="",AC298,MAX(AM297,AC298)))</f>
        <v/>
      </c>
      <c r="AN298" s="16">
        <f>IF(AD298="","",IF(AN297="",AD298,MAX(AN297,AD298)))</f>
        <v/>
      </c>
      <c r="AO298" s="16">
        <f>IF(Z298="","",AJ298-Z298)</f>
        <v/>
      </c>
      <c r="AP298" s="16">
        <f>IF(AA298="","",AK298-AA298)</f>
        <v/>
      </c>
      <c r="AQ298" s="16">
        <f>IF(AB298="","",AL298-AB298)</f>
        <v/>
      </c>
      <c r="AR298" s="16">
        <f>IF(AC298="","",AM298-AC298)</f>
        <v/>
      </c>
      <c r="AS298" s="16">
        <f>IF(AD298="","",AN298-AD298)</f>
        <v/>
      </c>
    </row>
    <row r="299">
      <c r="A299">
        <f>ROW()-1</f>
        <v/>
      </c>
      <c r="B299" s="8" t="n"/>
      <c r="C299" s="11" t="n"/>
      <c r="D299" s="10">
        <f>IF(B299="","",CHOOSE(WEEKDAY(B299,2),"Lu","Ma","Mi","Jo","Vi","Sa","Du"))</f>
        <v/>
      </c>
      <c r="E299" s="10">
        <f>IF(OR(B299="",C299=""),"",IF(OR(WEEKDAY(B299,2)=1,WEEKDAY(B299,2)=5),"D",IF(AND(C299&gt;=TIME(15,30,0),C299&lt;TIME(16,30,0)),"C",IF(AND(AND(WEEKDAY(B299,2)&gt;=2,WEEKDAY(B299,2)&lt;=4),C299&gt;=TIME(16,35,0),C299&lt;TIME(17,0,0)),"A1",IF(AND(AND(WEEKDAY(B299,2)&gt;=2,WEEKDAY(B299,2)&lt;=4),C299&gt;=TIME(17,0,0),C299&lt;TIME(18,0,0)),"A2",IF(AND(AND(WEEKDAY(B299,2)&gt;=2,WEEKDAY(B299,2)&lt;=4),C299&gt;=TIME(18,0,0),C299&lt;TIME(19,0,0)),"A3",IF(AND(AND(WEEKDAY(B299,2)&gt;=2,WEEKDAY(B299,2)&lt;=4),C299&gt;=TIME(22,0,0),C299&lt;TIME(22,45,0)),"B","Other")))))))</f>
        <v/>
      </c>
      <c r="F299" s="11" t="n"/>
      <c r="G299" s="11" t="n"/>
      <c r="H299" s="11" t="n"/>
      <c r="I299" s="11" t="n"/>
      <c r="J299" s="12" t="n"/>
      <c r="K299" s="12" t="n"/>
      <c r="L299" s="12" t="n"/>
      <c r="M299" s="12" t="n"/>
      <c r="N299" s="11" t="n"/>
      <c r="O299" s="11" t="n"/>
      <c r="P299" s="13">
        <f>IF(N299="","",IF(N299="SL",-1,K299/J299))</f>
        <v/>
      </c>
      <c r="Q299" s="13">
        <f>IF(N299="","",IF(OR(N299="SL",N299="TP0 only"),-1,L299/J299))</f>
        <v/>
      </c>
      <c r="R299" s="13">
        <f>IF(N299="","",IF(N299="TP2",M299/J299,-1))</f>
        <v/>
      </c>
      <c r="S299" s="13">
        <f>IF(N299="","",IF(N299="SL",-1,IF(N299="TP0 only",0.5*K299/J299,0.5*(K299+L299)/J299)))</f>
        <v/>
      </c>
      <c r="T299" s="13">
        <f>IF(N299="","",IF(N299="SL",-1,IF(N299="TP0 only",0.5*K299/J299-0.5,0.5*(K299+L299)/J299)))</f>
        <v/>
      </c>
      <c r="U299" s="14">
        <f>IF(P299="","",P299*Config!$B$6)</f>
        <v/>
      </c>
      <c r="V299" s="14">
        <f>IF(Q299="","",Q299*Config!$B$6)</f>
        <v/>
      </c>
      <c r="W299" s="14">
        <f>IF(R299="","",R299*Config!$B$6)</f>
        <v/>
      </c>
      <c r="X299" s="14">
        <f>IF(S299="","",S299*Config!$B$6)</f>
        <v/>
      </c>
      <c r="Y299" s="14">
        <f>IF(T299="","",T299*Config!$B$6)</f>
        <v/>
      </c>
      <c r="Z299" s="14">
        <f>IF(U299="","",Config!$B$4 + SUM($U$2:U299))</f>
        <v/>
      </c>
      <c r="AA299" s="14">
        <f>IF(V299="","",Config!$B$4 + SUM($V$2:V299))</f>
        <v/>
      </c>
      <c r="AB299" s="14">
        <f>IF(W299="","",Config!$B$4 + SUM($W$2:W299))</f>
        <v/>
      </c>
      <c r="AC299" s="14">
        <f>IF(X299="","",Config!$B$4 + SUM($X$2:X299))</f>
        <v/>
      </c>
      <c r="AD299" s="14">
        <f>IF(Y299="","",Config!$B$4 + SUM($Y$2:Y299))</f>
        <v/>
      </c>
      <c r="AE299" s="15">
        <f>IF(P299="","",IF(P299&gt;0,1,0))</f>
        <v/>
      </c>
      <c r="AF299" s="15">
        <f>IF(Q299="","",IF(Q299&gt;0,1,0))</f>
        <v/>
      </c>
      <c r="AG299" s="15">
        <f>IF(R299="","",IF(R299&gt;0,1,0))</f>
        <v/>
      </c>
      <c r="AH299" s="15">
        <f>IF(S299="","",IF(S299&gt;0,1,0))</f>
        <v/>
      </c>
      <c r="AI299" s="15">
        <f>IF(T299="","",IF(T299&gt;0,1,0))</f>
        <v/>
      </c>
      <c r="AJ299" s="16">
        <f>IF(Z299="","",IF(AJ298="",Z299,MAX(AJ298,Z299)))</f>
        <v/>
      </c>
      <c r="AK299" s="16">
        <f>IF(AA299="","",IF(AK298="",AA299,MAX(AK298,AA299)))</f>
        <v/>
      </c>
      <c r="AL299" s="16">
        <f>IF(AB299="","",IF(AL298="",AB299,MAX(AL298,AB299)))</f>
        <v/>
      </c>
      <c r="AM299" s="16">
        <f>IF(AC299="","",IF(AM298="",AC299,MAX(AM298,AC299)))</f>
        <v/>
      </c>
      <c r="AN299" s="16">
        <f>IF(AD299="","",IF(AN298="",AD299,MAX(AN298,AD299)))</f>
        <v/>
      </c>
      <c r="AO299" s="16">
        <f>IF(Z299="","",AJ299-Z299)</f>
        <v/>
      </c>
      <c r="AP299" s="16">
        <f>IF(AA299="","",AK299-AA299)</f>
        <v/>
      </c>
      <c r="AQ299" s="16">
        <f>IF(AB299="","",AL299-AB299)</f>
        <v/>
      </c>
      <c r="AR299" s="16">
        <f>IF(AC299="","",AM299-AC299)</f>
        <v/>
      </c>
      <c r="AS299" s="16">
        <f>IF(AD299="","",AN299-AD299)</f>
        <v/>
      </c>
    </row>
    <row r="300">
      <c r="A300">
        <f>ROW()-1</f>
        <v/>
      </c>
      <c r="B300" s="8" t="n"/>
      <c r="C300" s="11" t="n"/>
      <c r="D300" s="10">
        <f>IF(B300="","",CHOOSE(WEEKDAY(B300,2),"Lu","Ma","Mi","Jo","Vi","Sa","Du"))</f>
        <v/>
      </c>
      <c r="E300" s="10">
        <f>IF(OR(B300="",C300=""),"",IF(OR(WEEKDAY(B300,2)=1,WEEKDAY(B300,2)=5),"D",IF(AND(C300&gt;=TIME(15,30,0),C300&lt;TIME(16,30,0)),"C",IF(AND(AND(WEEKDAY(B300,2)&gt;=2,WEEKDAY(B300,2)&lt;=4),C300&gt;=TIME(16,35,0),C300&lt;TIME(17,0,0)),"A1",IF(AND(AND(WEEKDAY(B300,2)&gt;=2,WEEKDAY(B300,2)&lt;=4),C300&gt;=TIME(17,0,0),C300&lt;TIME(18,0,0)),"A2",IF(AND(AND(WEEKDAY(B300,2)&gt;=2,WEEKDAY(B300,2)&lt;=4),C300&gt;=TIME(18,0,0),C300&lt;TIME(19,0,0)),"A3",IF(AND(AND(WEEKDAY(B300,2)&gt;=2,WEEKDAY(B300,2)&lt;=4),C300&gt;=TIME(22,0,0),C300&lt;TIME(22,45,0)),"B","Other")))))))</f>
        <v/>
      </c>
      <c r="F300" s="11" t="n"/>
      <c r="G300" s="11" t="n"/>
      <c r="H300" s="11" t="n"/>
      <c r="I300" s="11" t="n"/>
      <c r="J300" s="12" t="n"/>
      <c r="K300" s="12" t="n"/>
      <c r="L300" s="12" t="n"/>
      <c r="M300" s="12" t="n"/>
      <c r="N300" s="11" t="n"/>
      <c r="O300" s="11" t="n"/>
      <c r="P300" s="13">
        <f>IF(N300="","",IF(N300="SL",-1,K300/J300))</f>
        <v/>
      </c>
      <c r="Q300" s="13">
        <f>IF(N300="","",IF(OR(N300="SL",N300="TP0 only"),-1,L300/J300))</f>
        <v/>
      </c>
      <c r="R300" s="13">
        <f>IF(N300="","",IF(N300="TP2",M300/J300,-1))</f>
        <v/>
      </c>
      <c r="S300" s="13">
        <f>IF(N300="","",IF(N300="SL",-1,IF(N300="TP0 only",0.5*K300/J300,0.5*(K300+L300)/J300)))</f>
        <v/>
      </c>
      <c r="T300" s="13">
        <f>IF(N300="","",IF(N300="SL",-1,IF(N300="TP0 only",0.5*K300/J300-0.5,0.5*(K300+L300)/J300)))</f>
        <v/>
      </c>
      <c r="U300" s="14">
        <f>IF(P300="","",P300*Config!$B$6)</f>
        <v/>
      </c>
      <c r="V300" s="14">
        <f>IF(Q300="","",Q300*Config!$B$6)</f>
        <v/>
      </c>
      <c r="W300" s="14">
        <f>IF(R300="","",R300*Config!$B$6)</f>
        <v/>
      </c>
      <c r="X300" s="14">
        <f>IF(S300="","",S300*Config!$B$6)</f>
        <v/>
      </c>
      <c r="Y300" s="14">
        <f>IF(T300="","",T300*Config!$B$6)</f>
        <v/>
      </c>
      <c r="Z300" s="14">
        <f>IF(U300="","",Config!$B$4 + SUM($U$2:U300))</f>
        <v/>
      </c>
      <c r="AA300" s="14">
        <f>IF(V300="","",Config!$B$4 + SUM($V$2:V300))</f>
        <v/>
      </c>
      <c r="AB300" s="14">
        <f>IF(W300="","",Config!$B$4 + SUM($W$2:W300))</f>
        <v/>
      </c>
      <c r="AC300" s="14">
        <f>IF(X300="","",Config!$B$4 + SUM($X$2:X300))</f>
        <v/>
      </c>
      <c r="AD300" s="14">
        <f>IF(Y300="","",Config!$B$4 + SUM($Y$2:Y300))</f>
        <v/>
      </c>
      <c r="AE300" s="15">
        <f>IF(P300="","",IF(P300&gt;0,1,0))</f>
        <v/>
      </c>
      <c r="AF300" s="15">
        <f>IF(Q300="","",IF(Q300&gt;0,1,0))</f>
        <v/>
      </c>
      <c r="AG300" s="15">
        <f>IF(R300="","",IF(R300&gt;0,1,0))</f>
        <v/>
      </c>
      <c r="AH300" s="15">
        <f>IF(S300="","",IF(S300&gt;0,1,0))</f>
        <v/>
      </c>
      <c r="AI300" s="15">
        <f>IF(T300="","",IF(T300&gt;0,1,0))</f>
        <v/>
      </c>
      <c r="AJ300" s="16">
        <f>IF(Z300="","",IF(AJ299="",Z300,MAX(AJ299,Z300)))</f>
        <v/>
      </c>
      <c r="AK300" s="16">
        <f>IF(AA300="","",IF(AK299="",AA300,MAX(AK299,AA300)))</f>
        <v/>
      </c>
      <c r="AL300" s="16">
        <f>IF(AB300="","",IF(AL299="",AB300,MAX(AL299,AB300)))</f>
        <v/>
      </c>
      <c r="AM300" s="16">
        <f>IF(AC300="","",IF(AM299="",AC300,MAX(AM299,AC300)))</f>
        <v/>
      </c>
      <c r="AN300" s="16">
        <f>IF(AD300="","",IF(AN299="",AD300,MAX(AN299,AD300)))</f>
        <v/>
      </c>
      <c r="AO300" s="16">
        <f>IF(Z300="","",AJ300-Z300)</f>
        <v/>
      </c>
      <c r="AP300" s="16">
        <f>IF(AA300="","",AK300-AA300)</f>
        <v/>
      </c>
      <c r="AQ300" s="16">
        <f>IF(AB300="","",AL300-AB300)</f>
        <v/>
      </c>
      <c r="AR300" s="16">
        <f>IF(AC300="","",AM300-AC300)</f>
        <v/>
      </c>
      <c r="AS300" s="16">
        <f>IF(AD300="","",AN300-AD300)</f>
        <v/>
      </c>
    </row>
    <row r="301">
      <c r="A301">
        <f>ROW()-1</f>
        <v/>
      </c>
      <c r="B301" s="8" t="n"/>
      <c r="C301" s="11" t="n"/>
      <c r="D301" s="10">
        <f>IF(B301="","",CHOOSE(WEEKDAY(B301,2),"Lu","Ma","Mi","Jo","Vi","Sa","Du"))</f>
        <v/>
      </c>
      <c r="E301" s="10">
        <f>IF(OR(B301="",C301=""),"",IF(OR(WEEKDAY(B301,2)=1,WEEKDAY(B301,2)=5),"D",IF(AND(C301&gt;=TIME(15,30,0),C301&lt;TIME(16,30,0)),"C",IF(AND(AND(WEEKDAY(B301,2)&gt;=2,WEEKDAY(B301,2)&lt;=4),C301&gt;=TIME(16,35,0),C301&lt;TIME(17,0,0)),"A1",IF(AND(AND(WEEKDAY(B301,2)&gt;=2,WEEKDAY(B301,2)&lt;=4),C301&gt;=TIME(17,0,0),C301&lt;TIME(18,0,0)),"A2",IF(AND(AND(WEEKDAY(B301,2)&gt;=2,WEEKDAY(B301,2)&lt;=4),C301&gt;=TIME(18,0,0),C301&lt;TIME(19,0,0)),"A3",IF(AND(AND(WEEKDAY(B301,2)&gt;=2,WEEKDAY(B301,2)&lt;=4),C301&gt;=TIME(22,0,0),C301&lt;TIME(22,45,0)),"B","Other")))))))</f>
        <v/>
      </c>
      <c r="F301" s="11" t="n"/>
      <c r="G301" s="11" t="n"/>
      <c r="H301" s="11" t="n"/>
      <c r="I301" s="11" t="n"/>
      <c r="J301" s="12" t="n"/>
      <c r="K301" s="12" t="n"/>
      <c r="L301" s="12" t="n"/>
      <c r="M301" s="12" t="n"/>
      <c r="N301" s="11" t="n"/>
      <c r="O301" s="11" t="n"/>
      <c r="P301" s="13">
        <f>IF(N301="","",IF(N301="SL",-1,K301/J301))</f>
        <v/>
      </c>
      <c r="Q301" s="13">
        <f>IF(N301="","",IF(OR(N301="SL",N301="TP0 only"),-1,L301/J301))</f>
        <v/>
      </c>
      <c r="R301" s="13">
        <f>IF(N301="","",IF(N301="TP2",M301/J301,-1))</f>
        <v/>
      </c>
      <c r="S301" s="13">
        <f>IF(N301="","",IF(N301="SL",-1,IF(N301="TP0 only",0.5*K301/J301,0.5*(K301+L301)/J301)))</f>
        <v/>
      </c>
      <c r="T301" s="13">
        <f>IF(N301="","",IF(N301="SL",-1,IF(N301="TP0 only",0.5*K301/J301-0.5,0.5*(K301+L301)/J301)))</f>
        <v/>
      </c>
      <c r="U301" s="14">
        <f>IF(P301="","",P301*Config!$B$6)</f>
        <v/>
      </c>
      <c r="V301" s="14">
        <f>IF(Q301="","",Q301*Config!$B$6)</f>
        <v/>
      </c>
      <c r="W301" s="14">
        <f>IF(R301="","",R301*Config!$B$6)</f>
        <v/>
      </c>
      <c r="X301" s="14">
        <f>IF(S301="","",S301*Config!$B$6)</f>
        <v/>
      </c>
      <c r="Y301" s="14">
        <f>IF(T301="","",T301*Config!$B$6)</f>
        <v/>
      </c>
      <c r="Z301" s="14">
        <f>IF(U301="","",Config!$B$4 + SUM($U$2:U301))</f>
        <v/>
      </c>
      <c r="AA301" s="14">
        <f>IF(V301="","",Config!$B$4 + SUM($V$2:V301))</f>
        <v/>
      </c>
      <c r="AB301" s="14">
        <f>IF(W301="","",Config!$B$4 + SUM($W$2:W301))</f>
        <v/>
      </c>
      <c r="AC301" s="14">
        <f>IF(X301="","",Config!$B$4 + SUM($X$2:X301))</f>
        <v/>
      </c>
      <c r="AD301" s="14">
        <f>IF(Y301="","",Config!$B$4 + SUM($Y$2:Y301))</f>
        <v/>
      </c>
      <c r="AE301" s="15">
        <f>IF(P301="","",IF(P301&gt;0,1,0))</f>
        <v/>
      </c>
      <c r="AF301" s="15">
        <f>IF(Q301="","",IF(Q301&gt;0,1,0))</f>
        <v/>
      </c>
      <c r="AG301" s="15">
        <f>IF(R301="","",IF(R301&gt;0,1,0))</f>
        <v/>
      </c>
      <c r="AH301" s="15">
        <f>IF(S301="","",IF(S301&gt;0,1,0))</f>
        <v/>
      </c>
      <c r="AI301" s="15">
        <f>IF(T301="","",IF(T301&gt;0,1,0))</f>
        <v/>
      </c>
      <c r="AJ301" s="16">
        <f>IF(Z301="","",IF(AJ300="",Z301,MAX(AJ300,Z301)))</f>
        <v/>
      </c>
      <c r="AK301" s="16">
        <f>IF(AA301="","",IF(AK300="",AA301,MAX(AK300,AA301)))</f>
        <v/>
      </c>
      <c r="AL301" s="16">
        <f>IF(AB301="","",IF(AL300="",AB301,MAX(AL300,AB301)))</f>
        <v/>
      </c>
      <c r="AM301" s="16">
        <f>IF(AC301="","",IF(AM300="",AC301,MAX(AM300,AC301)))</f>
        <v/>
      </c>
      <c r="AN301" s="16">
        <f>IF(AD301="","",IF(AN300="",AD301,MAX(AN300,AD301)))</f>
        <v/>
      </c>
      <c r="AO301" s="16">
        <f>IF(Z301="","",AJ301-Z301)</f>
        <v/>
      </c>
      <c r="AP301" s="16">
        <f>IF(AA301="","",AK301-AA301)</f>
        <v/>
      </c>
      <c r="AQ301" s="16">
        <f>IF(AB301="","",AL301-AB301)</f>
        <v/>
      </c>
      <c r="AR301" s="16">
        <f>IF(AC301="","",AM301-AC301)</f>
        <v/>
      </c>
      <c r="AS301" s="16">
        <f>IF(AD301="","",AN301-AD301)</f>
        <v/>
      </c>
    </row>
    <row r="302">
      <c r="A302">
        <f>ROW()-1</f>
        <v/>
      </c>
      <c r="B302" s="8" t="n"/>
      <c r="C302" s="11" t="n"/>
      <c r="D302" s="10">
        <f>IF(B302="","",CHOOSE(WEEKDAY(B302,2),"Lu","Ma","Mi","Jo","Vi","Sa","Du"))</f>
        <v/>
      </c>
      <c r="E302" s="10">
        <f>IF(OR(B302="",C302=""),"",IF(OR(WEEKDAY(B302,2)=1,WEEKDAY(B302,2)=5),"D",IF(AND(C302&gt;=TIME(15,30,0),C302&lt;TIME(16,30,0)),"C",IF(AND(AND(WEEKDAY(B302,2)&gt;=2,WEEKDAY(B302,2)&lt;=4),C302&gt;=TIME(16,35,0),C302&lt;TIME(17,0,0)),"A1",IF(AND(AND(WEEKDAY(B302,2)&gt;=2,WEEKDAY(B302,2)&lt;=4),C302&gt;=TIME(17,0,0),C302&lt;TIME(18,0,0)),"A2",IF(AND(AND(WEEKDAY(B302,2)&gt;=2,WEEKDAY(B302,2)&lt;=4),C302&gt;=TIME(18,0,0),C302&lt;TIME(19,0,0)),"A3",IF(AND(AND(WEEKDAY(B302,2)&gt;=2,WEEKDAY(B302,2)&lt;=4),C302&gt;=TIME(22,0,0),C302&lt;TIME(22,45,0)),"B","Other")))))))</f>
        <v/>
      </c>
      <c r="F302" s="11" t="n"/>
      <c r="G302" s="11" t="n"/>
      <c r="H302" s="11" t="n"/>
      <c r="I302" s="11" t="n"/>
      <c r="J302" s="12" t="n"/>
      <c r="K302" s="12" t="n"/>
      <c r="L302" s="12" t="n"/>
      <c r="M302" s="12" t="n"/>
      <c r="N302" s="11" t="n"/>
      <c r="O302" s="11" t="n"/>
      <c r="P302" s="13">
        <f>IF(N302="","",IF(N302="SL",-1,K302/J302))</f>
        <v/>
      </c>
      <c r="Q302" s="13">
        <f>IF(N302="","",IF(OR(N302="SL",N302="TP0 only"),-1,L302/J302))</f>
        <v/>
      </c>
      <c r="R302" s="13">
        <f>IF(N302="","",IF(N302="TP2",M302/J302,-1))</f>
        <v/>
      </c>
      <c r="S302" s="13">
        <f>IF(N302="","",IF(N302="SL",-1,IF(N302="TP0 only",0.5*K302/J302,0.5*(K302+L302)/J302)))</f>
        <v/>
      </c>
      <c r="T302" s="13">
        <f>IF(N302="","",IF(N302="SL",-1,IF(N302="TP0 only",0.5*K302/J302-0.5,0.5*(K302+L302)/J302)))</f>
        <v/>
      </c>
      <c r="U302" s="14">
        <f>IF(P302="","",P302*Config!$B$6)</f>
        <v/>
      </c>
      <c r="V302" s="14">
        <f>IF(Q302="","",Q302*Config!$B$6)</f>
        <v/>
      </c>
      <c r="W302" s="14">
        <f>IF(R302="","",R302*Config!$B$6)</f>
        <v/>
      </c>
      <c r="X302" s="14">
        <f>IF(S302="","",S302*Config!$B$6)</f>
        <v/>
      </c>
      <c r="Y302" s="14">
        <f>IF(T302="","",T302*Config!$B$6)</f>
        <v/>
      </c>
      <c r="Z302" s="14">
        <f>IF(U302="","",Config!$B$4 + SUM($U$2:U302))</f>
        <v/>
      </c>
      <c r="AA302" s="14">
        <f>IF(V302="","",Config!$B$4 + SUM($V$2:V302))</f>
        <v/>
      </c>
      <c r="AB302" s="14">
        <f>IF(W302="","",Config!$B$4 + SUM($W$2:W302))</f>
        <v/>
      </c>
      <c r="AC302" s="14">
        <f>IF(X302="","",Config!$B$4 + SUM($X$2:X302))</f>
        <v/>
      </c>
      <c r="AD302" s="14">
        <f>IF(Y302="","",Config!$B$4 + SUM($Y$2:Y302))</f>
        <v/>
      </c>
      <c r="AE302" s="15">
        <f>IF(P302="","",IF(P302&gt;0,1,0))</f>
        <v/>
      </c>
      <c r="AF302" s="15">
        <f>IF(Q302="","",IF(Q302&gt;0,1,0))</f>
        <v/>
      </c>
      <c r="AG302" s="15">
        <f>IF(R302="","",IF(R302&gt;0,1,0))</f>
        <v/>
      </c>
      <c r="AH302" s="15">
        <f>IF(S302="","",IF(S302&gt;0,1,0))</f>
        <v/>
      </c>
      <c r="AI302" s="15">
        <f>IF(T302="","",IF(T302&gt;0,1,0))</f>
        <v/>
      </c>
      <c r="AJ302" s="16">
        <f>IF(Z302="","",IF(AJ301="",Z302,MAX(AJ301,Z302)))</f>
        <v/>
      </c>
      <c r="AK302" s="16">
        <f>IF(AA302="","",IF(AK301="",AA302,MAX(AK301,AA302)))</f>
        <v/>
      </c>
      <c r="AL302" s="16">
        <f>IF(AB302="","",IF(AL301="",AB302,MAX(AL301,AB302)))</f>
        <v/>
      </c>
      <c r="AM302" s="16">
        <f>IF(AC302="","",IF(AM301="",AC302,MAX(AM301,AC302)))</f>
        <v/>
      </c>
      <c r="AN302" s="16">
        <f>IF(AD302="","",IF(AN301="",AD302,MAX(AN301,AD302)))</f>
        <v/>
      </c>
      <c r="AO302" s="16">
        <f>IF(Z302="","",AJ302-Z302)</f>
        <v/>
      </c>
      <c r="AP302" s="16">
        <f>IF(AA302="","",AK302-AA302)</f>
        <v/>
      </c>
      <c r="AQ302" s="16">
        <f>IF(AB302="","",AL302-AB302)</f>
        <v/>
      </c>
      <c r="AR302" s="16">
        <f>IF(AC302="","",AM302-AC302)</f>
        <v/>
      </c>
      <c r="AS302" s="16">
        <f>IF(AD302="","",AN302-AD302)</f>
        <v/>
      </c>
    </row>
    <row r="303">
      <c r="A303">
        <f>ROW()-1</f>
        <v/>
      </c>
      <c r="B303" s="8" t="n"/>
      <c r="C303" s="11" t="n"/>
      <c r="D303" s="10">
        <f>IF(B303="","",CHOOSE(WEEKDAY(B303,2),"Lu","Ma","Mi","Jo","Vi","Sa","Du"))</f>
        <v/>
      </c>
      <c r="E303" s="10">
        <f>IF(OR(B303="",C303=""),"",IF(OR(WEEKDAY(B303,2)=1,WEEKDAY(B303,2)=5),"D",IF(AND(C303&gt;=TIME(15,30,0),C303&lt;TIME(16,30,0)),"C",IF(AND(AND(WEEKDAY(B303,2)&gt;=2,WEEKDAY(B303,2)&lt;=4),C303&gt;=TIME(16,35,0),C303&lt;TIME(17,0,0)),"A1",IF(AND(AND(WEEKDAY(B303,2)&gt;=2,WEEKDAY(B303,2)&lt;=4),C303&gt;=TIME(17,0,0),C303&lt;TIME(18,0,0)),"A2",IF(AND(AND(WEEKDAY(B303,2)&gt;=2,WEEKDAY(B303,2)&lt;=4),C303&gt;=TIME(18,0,0),C303&lt;TIME(19,0,0)),"A3",IF(AND(AND(WEEKDAY(B303,2)&gt;=2,WEEKDAY(B303,2)&lt;=4),C303&gt;=TIME(22,0,0),C303&lt;TIME(22,45,0)),"B","Other")))))))</f>
        <v/>
      </c>
      <c r="F303" s="11" t="n"/>
      <c r="G303" s="11" t="n"/>
      <c r="H303" s="11" t="n"/>
      <c r="I303" s="11" t="n"/>
      <c r="J303" s="12" t="n"/>
      <c r="K303" s="12" t="n"/>
      <c r="L303" s="12" t="n"/>
      <c r="M303" s="12" t="n"/>
      <c r="N303" s="11" t="n"/>
      <c r="O303" s="11" t="n"/>
      <c r="P303" s="13">
        <f>IF(N303="","",IF(N303="SL",-1,K303/J303))</f>
        <v/>
      </c>
      <c r="Q303" s="13">
        <f>IF(N303="","",IF(OR(N303="SL",N303="TP0 only"),-1,L303/J303))</f>
        <v/>
      </c>
      <c r="R303" s="13">
        <f>IF(N303="","",IF(N303="TP2",M303/J303,-1))</f>
        <v/>
      </c>
      <c r="S303" s="13">
        <f>IF(N303="","",IF(N303="SL",-1,IF(N303="TP0 only",0.5*K303/J303,0.5*(K303+L303)/J303)))</f>
        <v/>
      </c>
      <c r="T303" s="13">
        <f>IF(N303="","",IF(N303="SL",-1,IF(N303="TP0 only",0.5*K303/J303-0.5,0.5*(K303+L303)/J303)))</f>
        <v/>
      </c>
      <c r="U303" s="14">
        <f>IF(P303="","",P303*Config!$B$6)</f>
        <v/>
      </c>
      <c r="V303" s="14">
        <f>IF(Q303="","",Q303*Config!$B$6)</f>
        <v/>
      </c>
      <c r="W303" s="14">
        <f>IF(R303="","",R303*Config!$B$6)</f>
        <v/>
      </c>
      <c r="X303" s="14">
        <f>IF(S303="","",S303*Config!$B$6)</f>
        <v/>
      </c>
      <c r="Y303" s="14">
        <f>IF(T303="","",T303*Config!$B$6)</f>
        <v/>
      </c>
      <c r="Z303" s="14">
        <f>IF(U303="","",Config!$B$4 + SUM($U$2:U303))</f>
        <v/>
      </c>
      <c r="AA303" s="14">
        <f>IF(V303="","",Config!$B$4 + SUM($V$2:V303))</f>
        <v/>
      </c>
      <c r="AB303" s="14">
        <f>IF(W303="","",Config!$B$4 + SUM($W$2:W303))</f>
        <v/>
      </c>
      <c r="AC303" s="14">
        <f>IF(X303="","",Config!$B$4 + SUM($X$2:X303))</f>
        <v/>
      </c>
      <c r="AD303" s="14">
        <f>IF(Y303="","",Config!$B$4 + SUM($Y$2:Y303))</f>
        <v/>
      </c>
      <c r="AE303" s="15">
        <f>IF(P303="","",IF(P303&gt;0,1,0))</f>
        <v/>
      </c>
      <c r="AF303" s="15">
        <f>IF(Q303="","",IF(Q303&gt;0,1,0))</f>
        <v/>
      </c>
      <c r="AG303" s="15">
        <f>IF(R303="","",IF(R303&gt;0,1,0))</f>
        <v/>
      </c>
      <c r="AH303" s="15">
        <f>IF(S303="","",IF(S303&gt;0,1,0))</f>
        <v/>
      </c>
      <c r="AI303" s="15">
        <f>IF(T303="","",IF(T303&gt;0,1,0))</f>
        <v/>
      </c>
      <c r="AJ303" s="16">
        <f>IF(Z303="","",IF(AJ302="",Z303,MAX(AJ302,Z303)))</f>
        <v/>
      </c>
      <c r="AK303" s="16">
        <f>IF(AA303="","",IF(AK302="",AA303,MAX(AK302,AA303)))</f>
        <v/>
      </c>
      <c r="AL303" s="16">
        <f>IF(AB303="","",IF(AL302="",AB303,MAX(AL302,AB303)))</f>
        <v/>
      </c>
      <c r="AM303" s="16">
        <f>IF(AC303="","",IF(AM302="",AC303,MAX(AM302,AC303)))</f>
        <v/>
      </c>
      <c r="AN303" s="16">
        <f>IF(AD303="","",IF(AN302="",AD303,MAX(AN302,AD303)))</f>
        <v/>
      </c>
      <c r="AO303" s="16">
        <f>IF(Z303="","",AJ303-Z303)</f>
        <v/>
      </c>
      <c r="AP303" s="16">
        <f>IF(AA303="","",AK303-AA303)</f>
        <v/>
      </c>
      <c r="AQ303" s="16">
        <f>IF(AB303="","",AL303-AB303)</f>
        <v/>
      </c>
      <c r="AR303" s="16">
        <f>IF(AC303="","",AM303-AC303)</f>
        <v/>
      </c>
      <c r="AS303" s="16">
        <f>IF(AD303="","",AN303-AD303)</f>
        <v/>
      </c>
    </row>
    <row r="304">
      <c r="A304">
        <f>ROW()-1</f>
        <v/>
      </c>
      <c r="B304" s="8" t="n"/>
      <c r="C304" s="11" t="n"/>
      <c r="D304" s="10">
        <f>IF(B304="","",CHOOSE(WEEKDAY(B304,2),"Lu","Ma","Mi","Jo","Vi","Sa","Du"))</f>
        <v/>
      </c>
      <c r="E304" s="10">
        <f>IF(OR(B304="",C304=""),"",IF(OR(WEEKDAY(B304,2)=1,WEEKDAY(B304,2)=5),"D",IF(AND(C304&gt;=TIME(15,30,0),C304&lt;TIME(16,30,0)),"C",IF(AND(AND(WEEKDAY(B304,2)&gt;=2,WEEKDAY(B304,2)&lt;=4),C304&gt;=TIME(16,35,0),C304&lt;TIME(17,0,0)),"A1",IF(AND(AND(WEEKDAY(B304,2)&gt;=2,WEEKDAY(B304,2)&lt;=4),C304&gt;=TIME(17,0,0),C304&lt;TIME(18,0,0)),"A2",IF(AND(AND(WEEKDAY(B304,2)&gt;=2,WEEKDAY(B304,2)&lt;=4),C304&gt;=TIME(18,0,0),C304&lt;TIME(19,0,0)),"A3",IF(AND(AND(WEEKDAY(B304,2)&gt;=2,WEEKDAY(B304,2)&lt;=4),C304&gt;=TIME(22,0,0),C304&lt;TIME(22,45,0)),"B","Other")))))))</f>
        <v/>
      </c>
      <c r="F304" s="11" t="n"/>
      <c r="G304" s="11" t="n"/>
      <c r="H304" s="11" t="n"/>
      <c r="I304" s="11" t="n"/>
      <c r="J304" s="12" t="n"/>
      <c r="K304" s="12" t="n"/>
      <c r="L304" s="12" t="n"/>
      <c r="M304" s="12" t="n"/>
      <c r="N304" s="11" t="n"/>
      <c r="O304" s="11" t="n"/>
      <c r="P304" s="13">
        <f>IF(N304="","",IF(N304="SL",-1,K304/J304))</f>
        <v/>
      </c>
      <c r="Q304" s="13">
        <f>IF(N304="","",IF(OR(N304="SL",N304="TP0 only"),-1,L304/J304))</f>
        <v/>
      </c>
      <c r="R304" s="13">
        <f>IF(N304="","",IF(N304="TP2",M304/J304,-1))</f>
        <v/>
      </c>
      <c r="S304" s="13">
        <f>IF(N304="","",IF(N304="SL",-1,IF(N304="TP0 only",0.5*K304/J304,0.5*(K304+L304)/J304)))</f>
        <v/>
      </c>
      <c r="T304" s="13">
        <f>IF(N304="","",IF(N304="SL",-1,IF(N304="TP0 only",0.5*K304/J304-0.5,0.5*(K304+L304)/J304)))</f>
        <v/>
      </c>
      <c r="U304" s="14">
        <f>IF(P304="","",P304*Config!$B$6)</f>
        <v/>
      </c>
      <c r="V304" s="14">
        <f>IF(Q304="","",Q304*Config!$B$6)</f>
        <v/>
      </c>
      <c r="W304" s="14">
        <f>IF(R304="","",R304*Config!$B$6)</f>
        <v/>
      </c>
      <c r="X304" s="14">
        <f>IF(S304="","",S304*Config!$B$6)</f>
        <v/>
      </c>
      <c r="Y304" s="14">
        <f>IF(T304="","",T304*Config!$B$6)</f>
        <v/>
      </c>
      <c r="Z304" s="14">
        <f>IF(U304="","",Config!$B$4 + SUM($U$2:U304))</f>
        <v/>
      </c>
      <c r="AA304" s="14">
        <f>IF(V304="","",Config!$B$4 + SUM($V$2:V304))</f>
        <v/>
      </c>
      <c r="AB304" s="14">
        <f>IF(W304="","",Config!$B$4 + SUM($W$2:W304))</f>
        <v/>
      </c>
      <c r="AC304" s="14">
        <f>IF(X304="","",Config!$B$4 + SUM($X$2:X304))</f>
        <v/>
      </c>
      <c r="AD304" s="14">
        <f>IF(Y304="","",Config!$B$4 + SUM($Y$2:Y304))</f>
        <v/>
      </c>
      <c r="AE304" s="15">
        <f>IF(P304="","",IF(P304&gt;0,1,0))</f>
        <v/>
      </c>
      <c r="AF304" s="15">
        <f>IF(Q304="","",IF(Q304&gt;0,1,0))</f>
        <v/>
      </c>
      <c r="AG304" s="15">
        <f>IF(R304="","",IF(R304&gt;0,1,0))</f>
        <v/>
      </c>
      <c r="AH304" s="15">
        <f>IF(S304="","",IF(S304&gt;0,1,0))</f>
        <v/>
      </c>
      <c r="AI304" s="15">
        <f>IF(T304="","",IF(T304&gt;0,1,0))</f>
        <v/>
      </c>
      <c r="AJ304" s="16">
        <f>IF(Z304="","",IF(AJ303="",Z304,MAX(AJ303,Z304)))</f>
        <v/>
      </c>
      <c r="AK304" s="16">
        <f>IF(AA304="","",IF(AK303="",AA304,MAX(AK303,AA304)))</f>
        <v/>
      </c>
      <c r="AL304" s="16">
        <f>IF(AB304="","",IF(AL303="",AB304,MAX(AL303,AB304)))</f>
        <v/>
      </c>
      <c r="AM304" s="16">
        <f>IF(AC304="","",IF(AM303="",AC304,MAX(AM303,AC304)))</f>
        <v/>
      </c>
      <c r="AN304" s="16">
        <f>IF(AD304="","",IF(AN303="",AD304,MAX(AN303,AD304)))</f>
        <v/>
      </c>
      <c r="AO304" s="16">
        <f>IF(Z304="","",AJ304-Z304)</f>
        <v/>
      </c>
      <c r="AP304" s="16">
        <f>IF(AA304="","",AK304-AA304)</f>
        <v/>
      </c>
      <c r="AQ304" s="16">
        <f>IF(AB304="","",AL304-AB304)</f>
        <v/>
      </c>
      <c r="AR304" s="16">
        <f>IF(AC304="","",AM304-AC304)</f>
        <v/>
      </c>
      <c r="AS304" s="16">
        <f>IF(AD304="","",AN304-AD304)</f>
        <v/>
      </c>
    </row>
    <row r="305">
      <c r="A305">
        <f>ROW()-1</f>
        <v/>
      </c>
      <c r="B305" s="8" t="n"/>
      <c r="C305" s="11" t="n"/>
      <c r="D305" s="10">
        <f>IF(B305="","",CHOOSE(WEEKDAY(B305,2),"Lu","Ma","Mi","Jo","Vi","Sa","Du"))</f>
        <v/>
      </c>
      <c r="E305" s="10">
        <f>IF(OR(B305="",C305=""),"",IF(OR(WEEKDAY(B305,2)=1,WEEKDAY(B305,2)=5),"D",IF(AND(C305&gt;=TIME(15,30,0),C305&lt;TIME(16,30,0)),"C",IF(AND(AND(WEEKDAY(B305,2)&gt;=2,WEEKDAY(B305,2)&lt;=4),C305&gt;=TIME(16,35,0),C305&lt;TIME(17,0,0)),"A1",IF(AND(AND(WEEKDAY(B305,2)&gt;=2,WEEKDAY(B305,2)&lt;=4),C305&gt;=TIME(17,0,0),C305&lt;TIME(18,0,0)),"A2",IF(AND(AND(WEEKDAY(B305,2)&gt;=2,WEEKDAY(B305,2)&lt;=4),C305&gt;=TIME(18,0,0),C305&lt;TIME(19,0,0)),"A3",IF(AND(AND(WEEKDAY(B305,2)&gt;=2,WEEKDAY(B305,2)&lt;=4),C305&gt;=TIME(22,0,0),C305&lt;TIME(22,45,0)),"B","Other")))))))</f>
        <v/>
      </c>
      <c r="F305" s="11" t="n"/>
      <c r="G305" s="11" t="n"/>
      <c r="H305" s="11" t="n"/>
      <c r="I305" s="11" t="n"/>
      <c r="J305" s="12" t="n"/>
      <c r="K305" s="12" t="n"/>
      <c r="L305" s="12" t="n"/>
      <c r="M305" s="12" t="n"/>
      <c r="N305" s="11" t="n"/>
      <c r="O305" s="11" t="n"/>
      <c r="P305" s="13">
        <f>IF(N305="","",IF(N305="SL",-1,K305/J305))</f>
        <v/>
      </c>
      <c r="Q305" s="13">
        <f>IF(N305="","",IF(OR(N305="SL",N305="TP0 only"),-1,L305/J305))</f>
        <v/>
      </c>
      <c r="R305" s="13">
        <f>IF(N305="","",IF(N305="TP2",M305/J305,-1))</f>
        <v/>
      </c>
      <c r="S305" s="13">
        <f>IF(N305="","",IF(N305="SL",-1,IF(N305="TP0 only",0.5*K305/J305,0.5*(K305+L305)/J305)))</f>
        <v/>
      </c>
      <c r="T305" s="13">
        <f>IF(N305="","",IF(N305="SL",-1,IF(N305="TP0 only",0.5*K305/J305-0.5,0.5*(K305+L305)/J305)))</f>
        <v/>
      </c>
      <c r="U305" s="14">
        <f>IF(P305="","",P305*Config!$B$6)</f>
        <v/>
      </c>
      <c r="V305" s="14">
        <f>IF(Q305="","",Q305*Config!$B$6)</f>
        <v/>
      </c>
      <c r="W305" s="14">
        <f>IF(R305="","",R305*Config!$B$6)</f>
        <v/>
      </c>
      <c r="X305" s="14">
        <f>IF(S305="","",S305*Config!$B$6)</f>
        <v/>
      </c>
      <c r="Y305" s="14">
        <f>IF(T305="","",T305*Config!$B$6)</f>
        <v/>
      </c>
      <c r="Z305" s="14">
        <f>IF(U305="","",Config!$B$4 + SUM($U$2:U305))</f>
        <v/>
      </c>
      <c r="AA305" s="14">
        <f>IF(V305="","",Config!$B$4 + SUM($V$2:V305))</f>
        <v/>
      </c>
      <c r="AB305" s="14">
        <f>IF(W305="","",Config!$B$4 + SUM($W$2:W305))</f>
        <v/>
      </c>
      <c r="AC305" s="14">
        <f>IF(X305="","",Config!$B$4 + SUM($X$2:X305))</f>
        <v/>
      </c>
      <c r="AD305" s="14">
        <f>IF(Y305="","",Config!$B$4 + SUM($Y$2:Y305))</f>
        <v/>
      </c>
      <c r="AE305" s="15">
        <f>IF(P305="","",IF(P305&gt;0,1,0))</f>
        <v/>
      </c>
      <c r="AF305" s="15">
        <f>IF(Q305="","",IF(Q305&gt;0,1,0))</f>
        <v/>
      </c>
      <c r="AG305" s="15">
        <f>IF(R305="","",IF(R305&gt;0,1,0))</f>
        <v/>
      </c>
      <c r="AH305" s="15">
        <f>IF(S305="","",IF(S305&gt;0,1,0))</f>
        <v/>
      </c>
      <c r="AI305" s="15">
        <f>IF(T305="","",IF(T305&gt;0,1,0))</f>
        <v/>
      </c>
      <c r="AJ305" s="16">
        <f>IF(Z305="","",IF(AJ304="",Z305,MAX(AJ304,Z305)))</f>
        <v/>
      </c>
      <c r="AK305" s="16">
        <f>IF(AA305="","",IF(AK304="",AA305,MAX(AK304,AA305)))</f>
        <v/>
      </c>
      <c r="AL305" s="16">
        <f>IF(AB305="","",IF(AL304="",AB305,MAX(AL304,AB305)))</f>
        <v/>
      </c>
      <c r="AM305" s="16">
        <f>IF(AC305="","",IF(AM304="",AC305,MAX(AM304,AC305)))</f>
        <v/>
      </c>
      <c r="AN305" s="16">
        <f>IF(AD305="","",IF(AN304="",AD305,MAX(AN304,AD305)))</f>
        <v/>
      </c>
      <c r="AO305" s="16">
        <f>IF(Z305="","",AJ305-Z305)</f>
        <v/>
      </c>
      <c r="AP305" s="16">
        <f>IF(AA305="","",AK305-AA305)</f>
        <v/>
      </c>
      <c r="AQ305" s="16">
        <f>IF(AB305="","",AL305-AB305)</f>
        <v/>
      </c>
      <c r="AR305" s="16">
        <f>IF(AC305="","",AM305-AC305)</f>
        <v/>
      </c>
      <c r="AS305" s="16">
        <f>IF(AD305="","",AN305-AD305)</f>
        <v/>
      </c>
    </row>
    <row r="306">
      <c r="A306">
        <f>ROW()-1</f>
        <v/>
      </c>
      <c r="B306" s="8" t="n"/>
      <c r="C306" s="11" t="n"/>
      <c r="D306" s="10">
        <f>IF(B306="","",CHOOSE(WEEKDAY(B306,2),"Lu","Ma","Mi","Jo","Vi","Sa","Du"))</f>
        <v/>
      </c>
      <c r="E306" s="10">
        <f>IF(OR(B306="",C306=""),"",IF(OR(WEEKDAY(B306,2)=1,WEEKDAY(B306,2)=5),"D",IF(AND(C306&gt;=TIME(15,30,0),C306&lt;TIME(16,30,0)),"C",IF(AND(AND(WEEKDAY(B306,2)&gt;=2,WEEKDAY(B306,2)&lt;=4),C306&gt;=TIME(16,35,0),C306&lt;TIME(17,0,0)),"A1",IF(AND(AND(WEEKDAY(B306,2)&gt;=2,WEEKDAY(B306,2)&lt;=4),C306&gt;=TIME(17,0,0),C306&lt;TIME(18,0,0)),"A2",IF(AND(AND(WEEKDAY(B306,2)&gt;=2,WEEKDAY(B306,2)&lt;=4),C306&gt;=TIME(18,0,0),C306&lt;TIME(19,0,0)),"A3",IF(AND(AND(WEEKDAY(B306,2)&gt;=2,WEEKDAY(B306,2)&lt;=4),C306&gt;=TIME(22,0,0),C306&lt;TIME(22,45,0)),"B","Other")))))))</f>
        <v/>
      </c>
      <c r="F306" s="11" t="n"/>
      <c r="G306" s="11" t="n"/>
      <c r="H306" s="11" t="n"/>
      <c r="I306" s="11" t="n"/>
      <c r="J306" s="12" t="n"/>
      <c r="K306" s="12" t="n"/>
      <c r="L306" s="12" t="n"/>
      <c r="M306" s="12" t="n"/>
      <c r="N306" s="11" t="n"/>
      <c r="O306" s="11" t="n"/>
      <c r="P306" s="13">
        <f>IF(N306="","",IF(N306="SL",-1,K306/J306))</f>
        <v/>
      </c>
      <c r="Q306" s="13">
        <f>IF(N306="","",IF(OR(N306="SL",N306="TP0 only"),-1,L306/J306))</f>
        <v/>
      </c>
      <c r="R306" s="13">
        <f>IF(N306="","",IF(N306="TP2",M306/J306,-1))</f>
        <v/>
      </c>
      <c r="S306" s="13">
        <f>IF(N306="","",IF(N306="SL",-1,IF(N306="TP0 only",0.5*K306/J306,0.5*(K306+L306)/J306)))</f>
        <v/>
      </c>
      <c r="T306" s="13">
        <f>IF(N306="","",IF(N306="SL",-1,IF(N306="TP0 only",0.5*K306/J306-0.5,0.5*(K306+L306)/J306)))</f>
        <v/>
      </c>
      <c r="U306" s="14">
        <f>IF(P306="","",P306*Config!$B$6)</f>
        <v/>
      </c>
      <c r="V306" s="14">
        <f>IF(Q306="","",Q306*Config!$B$6)</f>
        <v/>
      </c>
      <c r="W306" s="14">
        <f>IF(R306="","",R306*Config!$B$6)</f>
        <v/>
      </c>
      <c r="X306" s="14">
        <f>IF(S306="","",S306*Config!$B$6)</f>
        <v/>
      </c>
      <c r="Y306" s="14">
        <f>IF(T306="","",T306*Config!$B$6)</f>
        <v/>
      </c>
      <c r="Z306" s="14">
        <f>IF(U306="","",Config!$B$4 + SUM($U$2:U306))</f>
        <v/>
      </c>
      <c r="AA306" s="14">
        <f>IF(V306="","",Config!$B$4 + SUM($V$2:V306))</f>
        <v/>
      </c>
      <c r="AB306" s="14">
        <f>IF(W306="","",Config!$B$4 + SUM($W$2:W306))</f>
        <v/>
      </c>
      <c r="AC306" s="14">
        <f>IF(X306="","",Config!$B$4 + SUM($X$2:X306))</f>
        <v/>
      </c>
      <c r="AD306" s="14">
        <f>IF(Y306="","",Config!$B$4 + SUM($Y$2:Y306))</f>
        <v/>
      </c>
      <c r="AE306" s="15">
        <f>IF(P306="","",IF(P306&gt;0,1,0))</f>
        <v/>
      </c>
      <c r="AF306" s="15">
        <f>IF(Q306="","",IF(Q306&gt;0,1,0))</f>
        <v/>
      </c>
      <c r="AG306" s="15">
        <f>IF(R306="","",IF(R306&gt;0,1,0))</f>
        <v/>
      </c>
      <c r="AH306" s="15">
        <f>IF(S306="","",IF(S306&gt;0,1,0))</f>
        <v/>
      </c>
      <c r="AI306" s="15">
        <f>IF(T306="","",IF(T306&gt;0,1,0))</f>
        <v/>
      </c>
      <c r="AJ306" s="16">
        <f>IF(Z306="","",IF(AJ305="",Z306,MAX(AJ305,Z306)))</f>
        <v/>
      </c>
      <c r="AK306" s="16">
        <f>IF(AA306="","",IF(AK305="",AA306,MAX(AK305,AA306)))</f>
        <v/>
      </c>
      <c r="AL306" s="16">
        <f>IF(AB306="","",IF(AL305="",AB306,MAX(AL305,AB306)))</f>
        <v/>
      </c>
      <c r="AM306" s="16">
        <f>IF(AC306="","",IF(AM305="",AC306,MAX(AM305,AC306)))</f>
        <v/>
      </c>
      <c r="AN306" s="16">
        <f>IF(AD306="","",IF(AN305="",AD306,MAX(AN305,AD306)))</f>
        <v/>
      </c>
      <c r="AO306" s="16">
        <f>IF(Z306="","",AJ306-Z306)</f>
        <v/>
      </c>
      <c r="AP306" s="16">
        <f>IF(AA306="","",AK306-AA306)</f>
        <v/>
      </c>
      <c r="AQ306" s="16">
        <f>IF(AB306="","",AL306-AB306)</f>
        <v/>
      </c>
      <c r="AR306" s="16">
        <f>IF(AC306="","",AM306-AC306)</f>
        <v/>
      </c>
      <c r="AS306" s="16">
        <f>IF(AD306="","",AN306-AD306)</f>
        <v/>
      </c>
    </row>
    <row r="307">
      <c r="A307">
        <f>ROW()-1</f>
        <v/>
      </c>
      <c r="B307" s="8" t="n"/>
      <c r="C307" s="11" t="n"/>
      <c r="D307" s="10">
        <f>IF(B307="","",CHOOSE(WEEKDAY(B307,2),"Lu","Ma","Mi","Jo","Vi","Sa","Du"))</f>
        <v/>
      </c>
      <c r="E307" s="10">
        <f>IF(OR(B307="",C307=""),"",IF(OR(WEEKDAY(B307,2)=1,WEEKDAY(B307,2)=5),"D",IF(AND(C307&gt;=TIME(15,30,0),C307&lt;TIME(16,30,0)),"C",IF(AND(AND(WEEKDAY(B307,2)&gt;=2,WEEKDAY(B307,2)&lt;=4),C307&gt;=TIME(16,35,0),C307&lt;TIME(17,0,0)),"A1",IF(AND(AND(WEEKDAY(B307,2)&gt;=2,WEEKDAY(B307,2)&lt;=4),C307&gt;=TIME(17,0,0),C307&lt;TIME(18,0,0)),"A2",IF(AND(AND(WEEKDAY(B307,2)&gt;=2,WEEKDAY(B307,2)&lt;=4),C307&gt;=TIME(18,0,0),C307&lt;TIME(19,0,0)),"A3",IF(AND(AND(WEEKDAY(B307,2)&gt;=2,WEEKDAY(B307,2)&lt;=4),C307&gt;=TIME(22,0,0),C307&lt;TIME(22,45,0)),"B","Other")))))))</f>
        <v/>
      </c>
      <c r="F307" s="11" t="n"/>
      <c r="G307" s="11" t="n"/>
      <c r="H307" s="11" t="n"/>
      <c r="I307" s="11" t="n"/>
      <c r="J307" s="12" t="n"/>
      <c r="K307" s="12" t="n"/>
      <c r="L307" s="12" t="n"/>
      <c r="M307" s="12" t="n"/>
      <c r="N307" s="11" t="n"/>
      <c r="O307" s="11" t="n"/>
      <c r="P307" s="13">
        <f>IF(N307="","",IF(N307="SL",-1,K307/J307))</f>
        <v/>
      </c>
      <c r="Q307" s="13">
        <f>IF(N307="","",IF(OR(N307="SL",N307="TP0 only"),-1,L307/J307))</f>
        <v/>
      </c>
      <c r="R307" s="13">
        <f>IF(N307="","",IF(N307="TP2",M307/J307,-1))</f>
        <v/>
      </c>
      <c r="S307" s="13">
        <f>IF(N307="","",IF(N307="SL",-1,IF(N307="TP0 only",0.5*K307/J307,0.5*(K307+L307)/J307)))</f>
        <v/>
      </c>
      <c r="T307" s="13">
        <f>IF(N307="","",IF(N307="SL",-1,IF(N307="TP0 only",0.5*K307/J307-0.5,0.5*(K307+L307)/J307)))</f>
        <v/>
      </c>
      <c r="U307" s="14">
        <f>IF(P307="","",P307*Config!$B$6)</f>
        <v/>
      </c>
      <c r="V307" s="14">
        <f>IF(Q307="","",Q307*Config!$B$6)</f>
        <v/>
      </c>
      <c r="W307" s="14">
        <f>IF(R307="","",R307*Config!$B$6)</f>
        <v/>
      </c>
      <c r="X307" s="14">
        <f>IF(S307="","",S307*Config!$B$6)</f>
        <v/>
      </c>
      <c r="Y307" s="14">
        <f>IF(T307="","",T307*Config!$B$6)</f>
        <v/>
      </c>
      <c r="Z307" s="14">
        <f>IF(U307="","",Config!$B$4 + SUM($U$2:U307))</f>
        <v/>
      </c>
      <c r="AA307" s="14">
        <f>IF(V307="","",Config!$B$4 + SUM($V$2:V307))</f>
        <v/>
      </c>
      <c r="AB307" s="14">
        <f>IF(W307="","",Config!$B$4 + SUM($W$2:W307))</f>
        <v/>
      </c>
      <c r="AC307" s="14">
        <f>IF(X307="","",Config!$B$4 + SUM($X$2:X307))</f>
        <v/>
      </c>
      <c r="AD307" s="14">
        <f>IF(Y307="","",Config!$B$4 + SUM($Y$2:Y307))</f>
        <v/>
      </c>
      <c r="AE307" s="15">
        <f>IF(P307="","",IF(P307&gt;0,1,0))</f>
        <v/>
      </c>
      <c r="AF307" s="15">
        <f>IF(Q307="","",IF(Q307&gt;0,1,0))</f>
        <v/>
      </c>
      <c r="AG307" s="15">
        <f>IF(R307="","",IF(R307&gt;0,1,0))</f>
        <v/>
      </c>
      <c r="AH307" s="15">
        <f>IF(S307="","",IF(S307&gt;0,1,0))</f>
        <v/>
      </c>
      <c r="AI307" s="15">
        <f>IF(T307="","",IF(T307&gt;0,1,0))</f>
        <v/>
      </c>
      <c r="AJ307" s="16">
        <f>IF(Z307="","",IF(AJ306="",Z307,MAX(AJ306,Z307)))</f>
        <v/>
      </c>
      <c r="AK307" s="16">
        <f>IF(AA307="","",IF(AK306="",AA307,MAX(AK306,AA307)))</f>
        <v/>
      </c>
      <c r="AL307" s="16">
        <f>IF(AB307="","",IF(AL306="",AB307,MAX(AL306,AB307)))</f>
        <v/>
      </c>
      <c r="AM307" s="16">
        <f>IF(AC307="","",IF(AM306="",AC307,MAX(AM306,AC307)))</f>
        <v/>
      </c>
      <c r="AN307" s="16">
        <f>IF(AD307="","",IF(AN306="",AD307,MAX(AN306,AD307)))</f>
        <v/>
      </c>
      <c r="AO307" s="16">
        <f>IF(Z307="","",AJ307-Z307)</f>
        <v/>
      </c>
      <c r="AP307" s="16">
        <f>IF(AA307="","",AK307-AA307)</f>
        <v/>
      </c>
      <c r="AQ307" s="16">
        <f>IF(AB307="","",AL307-AB307)</f>
        <v/>
      </c>
      <c r="AR307" s="16">
        <f>IF(AC307="","",AM307-AC307)</f>
        <v/>
      </c>
      <c r="AS307" s="16">
        <f>IF(AD307="","",AN307-AD307)</f>
        <v/>
      </c>
    </row>
    <row r="308">
      <c r="A308">
        <f>ROW()-1</f>
        <v/>
      </c>
      <c r="B308" s="8" t="n"/>
      <c r="C308" s="11" t="n"/>
      <c r="D308" s="10">
        <f>IF(B308="","",CHOOSE(WEEKDAY(B308,2),"Lu","Ma","Mi","Jo","Vi","Sa","Du"))</f>
        <v/>
      </c>
      <c r="E308" s="10">
        <f>IF(OR(B308="",C308=""),"",IF(OR(WEEKDAY(B308,2)=1,WEEKDAY(B308,2)=5),"D",IF(AND(C308&gt;=TIME(15,30,0),C308&lt;TIME(16,30,0)),"C",IF(AND(AND(WEEKDAY(B308,2)&gt;=2,WEEKDAY(B308,2)&lt;=4),C308&gt;=TIME(16,35,0),C308&lt;TIME(17,0,0)),"A1",IF(AND(AND(WEEKDAY(B308,2)&gt;=2,WEEKDAY(B308,2)&lt;=4),C308&gt;=TIME(17,0,0),C308&lt;TIME(18,0,0)),"A2",IF(AND(AND(WEEKDAY(B308,2)&gt;=2,WEEKDAY(B308,2)&lt;=4),C308&gt;=TIME(18,0,0),C308&lt;TIME(19,0,0)),"A3",IF(AND(AND(WEEKDAY(B308,2)&gt;=2,WEEKDAY(B308,2)&lt;=4),C308&gt;=TIME(22,0,0),C308&lt;TIME(22,45,0)),"B","Other")))))))</f>
        <v/>
      </c>
      <c r="F308" s="11" t="n"/>
      <c r="G308" s="11" t="n"/>
      <c r="H308" s="11" t="n"/>
      <c r="I308" s="11" t="n"/>
      <c r="J308" s="12" t="n"/>
      <c r="K308" s="12" t="n"/>
      <c r="L308" s="12" t="n"/>
      <c r="M308" s="12" t="n"/>
      <c r="N308" s="11" t="n"/>
      <c r="O308" s="11" t="n"/>
      <c r="P308" s="13">
        <f>IF(N308="","",IF(N308="SL",-1,K308/J308))</f>
        <v/>
      </c>
      <c r="Q308" s="13">
        <f>IF(N308="","",IF(OR(N308="SL",N308="TP0 only"),-1,L308/J308))</f>
        <v/>
      </c>
      <c r="R308" s="13">
        <f>IF(N308="","",IF(N308="TP2",M308/J308,-1))</f>
        <v/>
      </c>
      <c r="S308" s="13">
        <f>IF(N308="","",IF(N308="SL",-1,IF(N308="TP0 only",0.5*K308/J308,0.5*(K308+L308)/J308)))</f>
        <v/>
      </c>
      <c r="T308" s="13">
        <f>IF(N308="","",IF(N308="SL",-1,IF(N308="TP0 only",0.5*K308/J308-0.5,0.5*(K308+L308)/J308)))</f>
        <v/>
      </c>
      <c r="U308" s="14">
        <f>IF(P308="","",P308*Config!$B$6)</f>
        <v/>
      </c>
      <c r="V308" s="14">
        <f>IF(Q308="","",Q308*Config!$B$6)</f>
        <v/>
      </c>
      <c r="W308" s="14">
        <f>IF(R308="","",R308*Config!$B$6)</f>
        <v/>
      </c>
      <c r="X308" s="14">
        <f>IF(S308="","",S308*Config!$B$6)</f>
        <v/>
      </c>
      <c r="Y308" s="14">
        <f>IF(T308="","",T308*Config!$B$6)</f>
        <v/>
      </c>
      <c r="Z308" s="14">
        <f>IF(U308="","",Config!$B$4 + SUM($U$2:U308))</f>
        <v/>
      </c>
      <c r="AA308" s="14">
        <f>IF(V308="","",Config!$B$4 + SUM($V$2:V308))</f>
        <v/>
      </c>
      <c r="AB308" s="14">
        <f>IF(W308="","",Config!$B$4 + SUM($W$2:W308))</f>
        <v/>
      </c>
      <c r="AC308" s="14">
        <f>IF(X308="","",Config!$B$4 + SUM($X$2:X308))</f>
        <v/>
      </c>
      <c r="AD308" s="14">
        <f>IF(Y308="","",Config!$B$4 + SUM($Y$2:Y308))</f>
        <v/>
      </c>
      <c r="AE308" s="15">
        <f>IF(P308="","",IF(P308&gt;0,1,0))</f>
        <v/>
      </c>
      <c r="AF308" s="15">
        <f>IF(Q308="","",IF(Q308&gt;0,1,0))</f>
        <v/>
      </c>
      <c r="AG308" s="15">
        <f>IF(R308="","",IF(R308&gt;0,1,0))</f>
        <v/>
      </c>
      <c r="AH308" s="15">
        <f>IF(S308="","",IF(S308&gt;0,1,0))</f>
        <v/>
      </c>
      <c r="AI308" s="15">
        <f>IF(T308="","",IF(T308&gt;0,1,0))</f>
        <v/>
      </c>
      <c r="AJ308" s="16">
        <f>IF(Z308="","",IF(AJ307="",Z308,MAX(AJ307,Z308)))</f>
        <v/>
      </c>
      <c r="AK308" s="16">
        <f>IF(AA308="","",IF(AK307="",AA308,MAX(AK307,AA308)))</f>
        <v/>
      </c>
      <c r="AL308" s="16">
        <f>IF(AB308="","",IF(AL307="",AB308,MAX(AL307,AB308)))</f>
        <v/>
      </c>
      <c r="AM308" s="16">
        <f>IF(AC308="","",IF(AM307="",AC308,MAX(AM307,AC308)))</f>
        <v/>
      </c>
      <c r="AN308" s="16">
        <f>IF(AD308="","",IF(AN307="",AD308,MAX(AN307,AD308)))</f>
        <v/>
      </c>
      <c r="AO308" s="16">
        <f>IF(Z308="","",AJ308-Z308)</f>
        <v/>
      </c>
      <c r="AP308" s="16">
        <f>IF(AA308="","",AK308-AA308)</f>
        <v/>
      </c>
      <c r="AQ308" s="16">
        <f>IF(AB308="","",AL308-AB308)</f>
        <v/>
      </c>
      <c r="AR308" s="16">
        <f>IF(AC308="","",AM308-AC308)</f>
        <v/>
      </c>
      <c r="AS308" s="16">
        <f>IF(AD308="","",AN308-AD308)</f>
        <v/>
      </c>
    </row>
    <row r="309">
      <c r="A309">
        <f>ROW()-1</f>
        <v/>
      </c>
      <c r="B309" s="8" t="n"/>
      <c r="C309" s="11" t="n"/>
      <c r="D309" s="10">
        <f>IF(B309="","",CHOOSE(WEEKDAY(B309,2),"Lu","Ma","Mi","Jo","Vi","Sa","Du"))</f>
        <v/>
      </c>
      <c r="E309" s="10">
        <f>IF(OR(B309="",C309=""),"",IF(OR(WEEKDAY(B309,2)=1,WEEKDAY(B309,2)=5),"D",IF(AND(C309&gt;=TIME(15,30,0),C309&lt;TIME(16,30,0)),"C",IF(AND(AND(WEEKDAY(B309,2)&gt;=2,WEEKDAY(B309,2)&lt;=4),C309&gt;=TIME(16,35,0),C309&lt;TIME(17,0,0)),"A1",IF(AND(AND(WEEKDAY(B309,2)&gt;=2,WEEKDAY(B309,2)&lt;=4),C309&gt;=TIME(17,0,0),C309&lt;TIME(18,0,0)),"A2",IF(AND(AND(WEEKDAY(B309,2)&gt;=2,WEEKDAY(B309,2)&lt;=4),C309&gt;=TIME(18,0,0),C309&lt;TIME(19,0,0)),"A3",IF(AND(AND(WEEKDAY(B309,2)&gt;=2,WEEKDAY(B309,2)&lt;=4),C309&gt;=TIME(22,0,0),C309&lt;TIME(22,45,0)),"B","Other")))))))</f>
        <v/>
      </c>
      <c r="F309" s="11" t="n"/>
      <c r="G309" s="11" t="n"/>
      <c r="H309" s="11" t="n"/>
      <c r="I309" s="11" t="n"/>
      <c r="J309" s="12" t="n"/>
      <c r="K309" s="12" t="n"/>
      <c r="L309" s="12" t="n"/>
      <c r="M309" s="12" t="n"/>
      <c r="N309" s="11" t="n"/>
      <c r="O309" s="11" t="n"/>
      <c r="P309" s="13">
        <f>IF(N309="","",IF(N309="SL",-1,K309/J309))</f>
        <v/>
      </c>
      <c r="Q309" s="13">
        <f>IF(N309="","",IF(OR(N309="SL",N309="TP0 only"),-1,L309/J309))</f>
        <v/>
      </c>
      <c r="R309" s="13">
        <f>IF(N309="","",IF(N309="TP2",M309/J309,-1))</f>
        <v/>
      </c>
      <c r="S309" s="13">
        <f>IF(N309="","",IF(N309="SL",-1,IF(N309="TP0 only",0.5*K309/J309,0.5*(K309+L309)/J309)))</f>
        <v/>
      </c>
      <c r="T309" s="13">
        <f>IF(N309="","",IF(N309="SL",-1,IF(N309="TP0 only",0.5*K309/J309-0.5,0.5*(K309+L309)/J309)))</f>
        <v/>
      </c>
      <c r="U309" s="14">
        <f>IF(P309="","",P309*Config!$B$6)</f>
        <v/>
      </c>
      <c r="V309" s="14">
        <f>IF(Q309="","",Q309*Config!$B$6)</f>
        <v/>
      </c>
      <c r="W309" s="14">
        <f>IF(R309="","",R309*Config!$B$6)</f>
        <v/>
      </c>
      <c r="X309" s="14">
        <f>IF(S309="","",S309*Config!$B$6)</f>
        <v/>
      </c>
      <c r="Y309" s="14">
        <f>IF(T309="","",T309*Config!$B$6)</f>
        <v/>
      </c>
      <c r="Z309" s="14">
        <f>IF(U309="","",Config!$B$4 + SUM($U$2:U309))</f>
        <v/>
      </c>
      <c r="AA309" s="14">
        <f>IF(V309="","",Config!$B$4 + SUM($V$2:V309))</f>
        <v/>
      </c>
      <c r="AB309" s="14">
        <f>IF(W309="","",Config!$B$4 + SUM($W$2:W309))</f>
        <v/>
      </c>
      <c r="AC309" s="14">
        <f>IF(X309="","",Config!$B$4 + SUM($X$2:X309))</f>
        <v/>
      </c>
      <c r="AD309" s="14">
        <f>IF(Y309="","",Config!$B$4 + SUM($Y$2:Y309))</f>
        <v/>
      </c>
      <c r="AE309" s="15">
        <f>IF(P309="","",IF(P309&gt;0,1,0))</f>
        <v/>
      </c>
      <c r="AF309" s="15">
        <f>IF(Q309="","",IF(Q309&gt;0,1,0))</f>
        <v/>
      </c>
      <c r="AG309" s="15">
        <f>IF(R309="","",IF(R309&gt;0,1,0))</f>
        <v/>
      </c>
      <c r="AH309" s="15">
        <f>IF(S309="","",IF(S309&gt;0,1,0))</f>
        <v/>
      </c>
      <c r="AI309" s="15">
        <f>IF(T309="","",IF(T309&gt;0,1,0))</f>
        <v/>
      </c>
      <c r="AJ309" s="16">
        <f>IF(Z309="","",IF(AJ308="",Z309,MAX(AJ308,Z309)))</f>
        <v/>
      </c>
      <c r="AK309" s="16">
        <f>IF(AA309="","",IF(AK308="",AA309,MAX(AK308,AA309)))</f>
        <v/>
      </c>
      <c r="AL309" s="16">
        <f>IF(AB309="","",IF(AL308="",AB309,MAX(AL308,AB309)))</f>
        <v/>
      </c>
      <c r="AM309" s="16">
        <f>IF(AC309="","",IF(AM308="",AC309,MAX(AM308,AC309)))</f>
        <v/>
      </c>
      <c r="AN309" s="16">
        <f>IF(AD309="","",IF(AN308="",AD309,MAX(AN308,AD309)))</f>
        <v/>
      </c>
      <c r="AO309" s="16">
        <f>IF(Z309="","",AJ309-Z309)</f>
        <v/>
      </c>
      <c r="AP309" s="16">
        <f>IF(AA309="","",AK309-AA309)</f>
        <v/>
      </c>
      <c r="AQ309" s="16">
        <f>IF(AB309="","",AL309-AB309)</f>
        <v/>
      </c>
      <c r="AR309" s="16">
        <f>IF(AC309="","",AM309-AC309)</f>
        <v/>
      </c>
      <c r="AS309" s="16">
        <f>IF(AD309="","",AN309-AD309)</f>
        <v/>
      </c>
    </row>
    <row r="310">
      <c r="A310">
        <f>ROW()-1</f>
        <v/>
      </c>
      <c r="B310" s="8" t="n"/>
      <c r="C310" s="11" t="n"/>
      <c r="D310" s="10">
        <f>IF(B310="","",CHOOSE(WEEKDAY(B310,2),"Lu","Ma","Mi","Jo","Vi","Sa","Du"))</f>
        <v/>
      </c>
      <c r="E310" s="10">
        <f>IF(OR(B310="",C310=""),"",IF(OR(WEEKDAY(B310,2)=1,WEEKDAY(B310,2)=5),"D",IF(AND(C310&gt;=TIME(15,30,0),C310&lt;TIME(16,30,0)),"C",IF(AND(AND(WEEKDAY(B310,2)&gt;=2,WEEKDAY(B310,2)&lt;=4),C310&gt;=TIME(16,35,0),C310&lt;TIME(17,0,0)),"A1",IF(AND(AND(WEEKDAY(B310,2)&gt;=2,WEEKDAY(B310,2)&lt;=4),C310&gt;=TIME(17,0,0),C310&lt;TIME(18,0,0)),"A2",IF(AND(AND(WEEKDAY(B310,2)&gt;=2,WEEKDAY(B310,2)&lt;=4),C310&gt;=TIME(18,0,0),C310&lt;TIME(19,0,0)),"A3",IF(AND(AND(WEEKDAY(B310,2)&gt;=2,WEEKDAY(B310,2)&lt;=4),C310&gt;=TIME(22,0,0),C310&lt;TIME(22,45,0)),"B","Other")))))))</f>
        <v/>
      </c>
      <c r="F310" s="11" t="n"/>
      <c r="G310" s="11" t="n"/>
      <c r="H310" s="11" t="n"/>
      <c r="I310" s="11" t="n"/>
      <c r="J310" s="12" t="n"/>
      <c r="K310" s="12" t="n"/>
      <c r="L310" s="12" t="n"/>
      <c r="M310" s="12" t="n"/>
      <c r="N310" s="11" t="n"/>
      <c r="O310" s="11" t="n"/>
      <c r="P310" s="13">
        <f>IF(N310="","",IF(N310="SL",-1,K310/J310))</f>
        <v/>
      </c>
      <c r="Q310" s="13">
        <f>IF(N310="","",IF(OR(N310="SL",N310="TP0 only"),-1,L310/J310))</f>
        <v/>
      </c>
      <c r="R310" s="13">
        <f>IF(N310="","",IF(N310="TP2",M310/J310,-1))</f>
        <v/>
      </c>
      <c r="S310" s="13">
        <f>IF(N310="","",IF(N310="SL",-1,IF(N310="TP0 only",0.5*K310/J310,0.5*(K310+L310)/J310)))</f>
        <v/>
      </c>
      <c r="T310" s="13">
        <f>IF(N310="","",IF(N310="SL",-1,IF(N310="TP0 only",0.5*K310/J310-0.5,0.5*(K310+L310)/J310)))</f>
        <v/>
      </c>
      <c r="U310" s="14">
        <f>IF(P310="","",P310*Config!$B$6)</f>
        <v/>
      </c>
      <c r="V310" s="14">
        <f>IF(Q310="","",Q310*Config!$B$6)</f>
        <v/>
      </c>
      <c r="W310" s="14">
        <f>IF(R310="","",R310*Config!$B$6)</f>
        <v/>
      </c>
      <c r="X310" s="14">
        <f>IF(S310="","",S310*Config!$B$6)</f>
        <v/>
      </c>
      <c r="Y310" s="14">
        <f>IF(T310="","",T310*Config!$B$6)</f>
        <v/>
      </c>
      <c r="Z310" s="14">
        <f>IF(U310="","",Config!$B$4 + SUM($U$2:U310))</f>
        <v/>
      </c>
      <c r="AA310" s="14">
        <f>IF(V310="","",Config!$B$4 + SUM($V$2:V310))</f>
        <v/>
      </c>
      <c r="AB310" s="14">
        <f>IF(W310="","",Config!$B$4 + SUM($W$2:W310))</f>
        <v/>
      </c>
      <c r="AC310" s="14">
        <f>IF(X310="","",Config!$B$4 + SUM($X$2:X310))</f>
        <v/>
      </c>
      <c r="AD310" s="14">
        <f>IF(Y310="","",Config!$B$4 + SUM($Y$2:Y310))</f>
        <v/>
      </c>
      <c r="AE310" s="15">
        <f>IF(P310="","",IF(P310&gt;0,1,0))</f>
        <v/>
      </c>
      <c r="AF310" s="15">
        <f>IF(Q310="","",IF(Q310&gt;0,1,0))</f>
        <v/>
      </c>
      <c r="AG310" s="15">
        <f>IF(R310="","",IF(R310&gt;0,1,0))</f>
        <v/>
      </c>
      <c r="AH310" s="15">
        <f>IF(S310="","",IF(S310&gt;0,1,0))</f>
        <v/>
      </c>
      <c r="AI310" s="15">
        <f>IF(T310="","",IF(T310&gt;0,1,0))</f>
        <v/>
      </c>
      <c r="AJ310" s="16">
        <f>IF(Z310="","",IF(AJ309="",Z310,MAX(AJ309,Z310)))</f>
        <v/>
      </c>
      <c r="AK310" s="16">
        <f>IF(AA310="","",IF(AK309="",AA310,MAX(AK309,AA310)))</f>
        <v/>
      </c>
      <c r="AL310" s="16">
        <f>IF(AB310="","",IF(AL309="",AB310,MAX(AL309,AB310)))</f>
        <v/>
      </c>
      <c r="AM310" s="16">
        <f>IF(AC310="","",IF(AM309="",AC310,MAX(AM309,AC310)))</f>
        <v/>
      </c>
      <c r="AN310" s="16">
        <f>IF(AD310="","",IF(AN309="",AD310,MAX(AN309,AD310)))</f>
        <v/>
      </c>
      <c r="AO310" s="16">
        <f>IF(Z310="","",AJ310-Z310)</f>
        <v/>
      </c>
      <c r="AP310" s="16">
        <f>IF(AA310="","",AK310-AA310)</f>
        <v/>
      </c>
      <c r="AQ310" s="16">
        <f>IF(AB310="","",AL310-AB310)</f>
        <v/>
      </c>
      <c r="AR310" s="16">
        <f>IF(AC310="","",AM310-AC310)</f>
        <v/>
      </c>
      <c r="AS310" s="16">
        <f>IF(AD310="","",AN310-AD310)</f>
        <v/>
      </c>
    </row>
    <row r="311">
      <c r="A311">
        <f>ROW()-1</f>
        <v/>
      </c>
      <c r="B311" s="8" t="n"/>
      <c r="C311" s="11" t="n"/>
      <c r="D311" s="10">
        <f>IF(B311="","",CHOOSE(WEEKDAY(B311,2),"Lu","Ma","Mi","Jo","Vi","Sa","Du"))</f>
        <v/>
      </c>
      <c r="E311" s="10">
        <f>IF(OR(B311="",C311=""),"",IF(OR(WEEKDAY(B311,2)=1,WEEKDAY(B311,2)=5),"D",IF(AND(C311&gt;=TIME(15,30,0),C311&lt;TIME(16,30,0)),"C",IF(AND(AND(WEEKDAY(B311,2)&gt;=2,WEEKDAY(B311,2)&lt;=4),C311&gt;=TIME(16,35,0),C311&lt;TIME(17,0,0)),"A1",IF(AND(AND(WEEKDAY(B311,2)&gt;=2,WEEKDAY(B311,2)&lt;=4),C311&gt;=TIME(17,0,0),C311&lt;TIME(18,0,0)),"A2",IF(AND(AND(WEEKDAY(B311,2)&gt;=2,WEEKDAY(B311,2)&lt;=4),C311&gt;=TIME(18,0,0),C311&lt;TIME(19,0,0)),"A3",IF(AND(AND(WEEKDAY(B311,2)&gt;=2,WEEKDAY(B311,2)&lt;=4),C311&gt;=TIME(22,0,0),C311&lt;TIME(22,45,0)),"B","Other")))))))</f>
        <v/>
      </c>
      <c r="F311" s="11" t="n"/>
      <c r="G311" s="11" t="n"/>
      <c r="H311" s="11" t="n"/>
      <c r="I311" s="11" t="n"/>
      <c r="J311" s="12" t="n"/>
      <c r="K311" s="12" t="n"/>
      <c r="L311" s="12" t="n"/>
      <c r="M311" s="12" t="n"/>
      <c r="N311" s="11" t="n"/>
      <c r="O311" s="11" t="n"/>
      <c r="P311" s="13">
        <f>IF(N311="","",IF(N311="SL",-1,K311/J311))</f>
        <v/>
      </c>
      <c r="Q311" s="13">
        <f>IF(N311="","",IF(OR(N311="SL",N311="TP0 only"),-1,L311/J311))</f>
        <v/>
      </c>
      <c r="R311" s="13">
        <f>IF(N311="","",IF(N311="TP2",M311/J311,-1))</f>
        <v/>
      </c>
      <c r="S311" s="13">
        <f>IF(N311="","",IF(N311="SL",-1,IF(N311="TP0 only",0.5*K311/J311,0.5*(K311+L311)/J311)))</f>
        <v/>
      </c>
      <c r="T311" s="13">
        <f>IF(N311="","",IF(N311="SL",-1,IF(N311="TP0 only",0.5*K311/J311-0.5,0.5*(K311+L311)/J311)))</f>
        <v/>
      </c>
      <c r="U311" s="14">
        <f>IF(P311="","",P311*Config!$B$6)</f>
        <v/>
      </c>
      <c r="V311" s="14">
        <f>IF(Q311="","",Q311*Config!$B$6)</f>
        <v/>
      </c>
      <c r="W311" s="14">
        <f>IF(R311="","",R311*Config!$B$6)</f>
        <v/>
      </c>
      <c r="X311" s="14">
        <f>IF(S311="","",S311*Config!$B$6)</f>
        <v/>
      </c>
      <c r="Y311" s="14">
        <f>IF(T311="","",T311*Config!$B$6)</f>
        <v/>
      </c>
      <c r="Z311" s="14">
        <f>IF(U311="","",Config!$B$4 + SUM($U$2:U311))</f>
        <v/>
      </c>
      <c r="AA311" s="14">
        <f>IF(V311="","",Config!$B$4 + SUM($V$2:V311))</f>
        <v/>
      </c>
      <c r="AB311" s="14">
        <f>IF(W311="","",Config!$B$4 + SUM($W$2:W311))</f>
        <v/>
      </c>
      <c r="AC311" s="14">
        <f>IF(X311="","",Config!$B$4 + SUM($X$2:X311))</f>
        <v/>
      </c>
      <c r="AD311" s="14">
        <f>IF(Y311="","",Config!$B$4 + SUM($Y$2:Y311))</f>
        <v/>
      </c>
      <c r="AE311" s="15">
        <f>IF(P311="","",IF(P311&gt;0,1,0))</f>
        <v/>
      </c>
      <c r="AF311" s="15">
        <f>IF(Q311="","",IF(Q311&gt;0,1,0))</f>
        <v/>
      </c>
      <c r="AG311" s="15">
        <f>IF(R311="","",IF(R311&gt;0,1,0))</f>
        <v/>
      </c>
      <c r="AH311" s="15">
        <f>IF(S311="","",IF(S311&gt;0,1,0))</f>
        <v/>
      </c>
      <c r="AI311" s="15">
        <f>IF(T311="","",IF(T311&gt;0,1,0))</f>
        <v/>
      </c>
      <c r="AJ311" s="16">
        <f>IF(Z311="","",IF(AJ310="",Z311,MAX(AJ310,Z311)))</f>
        <v/>
      </c>
      <c r="AK311" s="16">
        <f>IF(AA311="","",IF(AK310="",AA311,MAX(AK310,AA311)))</f>
        <v/>
      </c>
      <c r="AL311" s="16">
        <f>IF(AB311="","",IF(AL310="",AB311,MAX(AL310,AB311)))</f>
        <v/>
      </c>
      <c r="AM311" s="16">
        <f>IF(AC311="","",IF(AM310="",AC311,MAX(AM310,AC311)))</f>
        <v/>
      </c>
      <c r="AN311" s="16">
        <f>IF(AD311="","",IF(AN310="",AD311,MAX(AN310,AD311)))</f>
        <v/>
      </c>
      <c r="AO311" s="16">
        <f>IF(Z311="","",AJ311-Z311)</f>
        <v/>
      </c>
      <c r="AP311" s="16">
        <f>IF(AA311="","",AK311-AA311)</f>
        <v/>
      </c>
      <c r="AQ311" s="16">
        <f>IF(AB311="","",AL311-AB311)</f>
        <v/>
      </c>
      <c r="AR311" s="16">
        <f>IF(AC311="","",AM311-AC311)</f>
        <v/>
      </c>
      <c r="AS311" s="16">
        <f>IF(AD311="","",AN311-AD311)</f>
        <v/>
      </c>
    </row>
    <row r="312">
      <c r="A312">
        <f>ROW()-1</f>
        <v/>
      </c>
      <c r="B312" s="8" t="n"/>
      <c r="C312" s="11" t="n"/>
      <c r="D312" s="10">
        <f>IF(B312="","",CHOOSE(WEEKDAY(B312,2),"Lu","Ma","Mi","Jo","Vi","Sa","Du"))</f>
        <v/>
      </c>
      <c r="E312" s="10">
        <f>IF(OR(B312="",C312=""),"",IF(OR(WEEKDAY(B312,2)=1,WEEKDAY(B312,2)=5),"D",IF(AND(C312&gt;=TIME(15,30,0),C312&lt;TIME(16,30,0)),"C",IF(AND(AND(WEEKDAY(B312,2)&gt;=2,WEEKDAY(B312,2)&lt;=4),C312&gt;=TIME(16,35,0),C312&lt;TIME(17,0,0)),"A1",IF(AND(AND(WEEKDAY(B312,2)&gt;=2,WEEKDAY(B312,2)&lt;=4),C312&gt;=TIME(17,0,0),C312&lt;TIME(18,0,0)),"A2",IF(AND(AND(WEEKDAY(B312,2)&gt;=2,WEEKDAY(B312,2)&lt;=4),C312&gt;=TIME(18,0,0),C312&lt;TIME(19,0,0)),"A3",IF(AND(AND(WEEKDAY(B312,2)&gt;=2,WEEKDAY(B312,2)&lt;=4),C312&gt;=TIME(22,0,0),C312&lt;TIME(22,45,0)),"B","Other")))))))</f>
        <v/>
      </c>
      <c r="F312" s="11" t="n"/>
      <c r="G312" s="11" t="n"/>
      <c r="H312" s="11" t="n"/>
      <c r="I312" s="11" t="n"/>
      <c r="J312" s="12" t="n"/>
      <c r="K312" s="12" t="n"/>
      <c r="L312" s="12" t="n"/>
      <c r="M312" s="12" t="n"/>
      <c r="N312" s="11" t="n"/>
      <c r="O312" s="11" t="n"/>
      <c r="P312" s="13">
        <f>IF(N312="","",IF(N312="SL",-1,K312/J312))</f>
        <v/>
      </c>
      <c r="Q312" s="13">
        <f>IF(N312="","",IF(OR(N312="SL",N312="TP0 only"),-1,L312/J312))</f>
        <v/>
      </c>
      <c r="R312" s="13">
        <f>IF(N312="","",IF(N312="TP2",M312/J312,-1))</f>
        <v/>
      </c>
      <c r="S312" s="13">
        <f>IF(N312="","",IF(N312="SL",-1,IF(N312="TP0 only",0.5*K312/J312,0.5*(K312+L312)/J312)))</f>
        <v/>
      </c>
      <c r="T312" s="13">
        <f>IF(N312="","",IF(N312="SL",-1,IF(N312="TP0 only",0.5*K312/J312-0.5,0.5*(K312+L312)/J312)))</f>
        <v/>
      </c>
      <c r="U312" s="14">
        <f>IF(P312="","",P312*Config!$B$6)</f>
        <v/>
      </c>
      <c r="V312" s="14">
        <f>IF(Q312="","",Q312*Config!$B$6)</f>
        <v/>
      </c>
      <c r="W312" s="14">
        <f>IF(R312="","",R312*Config!$B$6)</f>
        <v/>
      </c>
      <c r="X312" s="14">
        <f>IF(S312="","",S312*Config!$B$6)</f>
        <v/>
      </c>
      <c r="Y312" s="14">
        <f>IF(T312="","",T312*Config!$B$6)</f>
        <v/>
      </c>
      <c r="Z312" s="14">
        <f>IF(U312="","",Config!$B$4 + SUM($U$2:U312))</f>
        <v/>
      </c>
      <c r="AA312" s="14">
        <f>IF(V312="","",Config!$B$4 + SUM($V$2:V312))</f>
        <v/>
      </c>
      <c r="AB312" s="14">
        <f>IF(W312="","",Config!$B$4 + SUM($W$2:W312))</f>
        <v/>
      </c>
      <c r="AC312" s="14">
        <f>IF(X312="","",Config!$B$4 + SUM($X$2:X312))</f>
        <v/>
      </c>
      <c r="AD312" s="14">
        <f>IF(Y312="","",Config!$B$4 + SUM($Y$2:Y312))</f>
        <v/>
      </c>
      <c r="AE312" s="15">
        <f>IF(P312="","",IF(P312&gt;0,1,0))</f>
        <v/>
      </c>
      <c r="AF312" s="15">
        <f>IF(Q312="","",IF(Q312&gt;0,1,0))</f>
        <v/>
      </c>
      <c r="AG312" s="15">
        <f>IF(R312="","",IF(R312&gt;0,1,0))</f>
        <v/>
      </c>
      <c r="AH312" s="15">
        <f>IF(S312="","",IF(S312&gt;0,1,0))</f>
        <v/>
      </c>
      <c r="AI312" s="15">
        <f>IF(T312="","",IF(T312&gt;0,1,0))</f>
        <v/>
      </c>
      <c r="AJ312" s="16">
        <f>IF(Z312="","",IF(AJ311="",Z312,MAX(AJ311,Z312)))</f>
        <v/>
      </c>
      <c r="AK312" s="16">
        <f>IF(AA312="","",IF(AK311="",AA312,MAX(AK311,AA312)))</f>
        <v/>
      </c>
      <c r="AL312" s="16">
        <f>IF(AB312="","",IF(AL311="",AB312,MAX(AL311,AB312)))</f>
        <v/>
      </c>
      <c r="AM312" s="16">
        <f>IF(AC312="","",IF(AM311="",AC312,MAX(AM311,AC312)))</f>
        <v/>
      </c>
      <c r="AN312" s="16">
        <f>IF(AD312="","",IF(AN311="",AD312,MAX(AN311,AD312)))</f>
        <v/>
      </c>
      <c r="AO312" s="16">
        <f>IF(Z312="","",AJ312-Z312)</f>
        <v/>
      </c>
      <c r="AP312" s="16">
        <f>IF(AA312="","",AK312-AA312)</f>
        <v/>
      </c>
      <c r="AQ312" s="16">
        <f>IF(AB312="","",AL312-AB312)</f>
        <v/>
      </c>
      <c r="AR312" s="16">
        <f>IF(AC312="","",AM312-AC312)</f>
        <v/>
      </c>
      <c r="AS312" s="16">
        <f>IF(AD312="","",AN312-AD312)</f>
        <v/>
      </c>
    </row>
    <row r="313">
      <c r="A313">
        <f>ROW()-1</f>
        <v/>
      </c>
      <c r="B313" s="8" t="n"/>
      <c r="C313" s="11" t="n"/>
      <c r="D313" s="10">
        <f>IF(B313="","",CHOOSE(WEEKDAY(B313,2),"Lu","Ma","Mi","Jo","Vi","Sa","Du"))</f>
        <v/>
      </c>
      <c r="E313" s="10">
        <f>IF(OR(B313="",C313=""),"",IF(OR(WEEKDAY(B313,2)=1,WEEKDAY(B313,2)=5),"D",IF(AND(C313&gt;=TIME(15,30,0),C313&lt;TIME(16,30,0)),"C",IF(AND(AND(WEEKDAY(B313,2)&gt;=2,WEEKDAY(B313,2)&lt;=4),C313&gt;=TIME(16,35,0),C313&lt;TIME(17,0,0)),"A1",IF(AND(AND(WEEKDAY(B313,2)&gt;=2,WEEKDAY(B313,2)&lt;=4),C313&gt;=TIME(17,0,0),C313&lt;TIME(18,0,0)),"A2",IF(AND(AND(WEEKDAY(B313,2)&gt;=2,WEEKDAY(B313,2)&lt;=4),C313&gt;=TIME(18,0,0),C313&lt;TIME(19,0,0)),"A3",IF(AND(AND(WEEKDAY(B313,2)&gt;=2,WEEKDAY(B313,2)&lt;=4),C313&gt;=TIME(22,0,0),C313&lt;TIME(22,45,0)),"B","Other")))))))</f>
        <v/>
      </c>
      <c r="F313" s="11" t="n"/>
      <c r="G313" s="11" t="n"/>
      <c r="H313" s="11" t="n"/>
      <c r="I313" s="11" t="n"/>
      <c r="J313" s="12" t="n"/>
      <c r="K313" s="12" t="n"/>
      <c r="L313" s="12" t="n"/>
      <c r="M313" s="12" t="n"/>
      <c r="N313" s="11" t="n"/>
      <c r="O313" s="11" t="n"/>
      <c r="P313" s="13">
        <f>IF(N313="","",IF(N313="SL",-1,K313/J313))</f>
        <v/>
      </c>
      <c r="Q313" s="13">
        <f>IF(N313="","",IF(OR(N313="SL",N313="TP0 only"),-1,L313/J313))</f>
        <v/>
      </c>
      <c r="R313" s="13">
        <f>IF(N313="","",IF(N313="TP2",M313/J313,-1))</f>
        <v/>
      </c>
      <c r="S313" s="13">
        <f>IF(N313="","",IF(N313="SL",-1,IF(N313="TP0 only",0.5*K313/J313,0.5*(K313+L313)/J313)))</f>
        <v/>
      </c>
      <c r="T313" s="13">
        <f>IF(N313="","",IF(N313="SL",-1,IF(N313="TP0 only",0.5*K313/J313-0.5,0.5*(K313+L313)/J313)))</f>
        <v/>
      </c>
      <c r="U313" s="14">
        <f>IF(P313="","",P313*Config!$B$6)</f>
        <v/>
      </c>
      <c r="V313" s="14">
        <f>IF(Q313="","",Q313*Config!$B$6)</f>
        <v/>
      </c>
      <c r="W313" s="14">
        <f>IF(R313="","",R313*Config!$B$6)</f>
        <v/>
      </c>
      <c r="X313" s="14">
        <f>IF(S313="","",S313*Config!$B$6)</f>
        <v/>
      </c>
      <c r="Y313" s="14">
        <f>IF(T313="","",T313*Config!$B$6)</f>
        <v/>
      </c>
      <c r="Z313" s="14">
        <f>IF(U313="","",Config!$B$4 + SUM($U$2:U313))</f>
        <v/>
      </c>
      <c r="AA313" s="14">
        <f>IF(V313="","",Config!$B$4 + SUM($V$2:V313))</f>
        <v/>
      </c>
      <c r="AB313" s="14">
        <f>IF(W313="","",Config!$B$4 + SUM($W$2:W313))</f>
        <v/>
      </c>
      <c r="AC313" s="14">
        <f>IF(X313="","",Config!$B$4 + SUM($X$2:X313))</f>
        <v/>
      </c>
      <c r="AD313" s="14">
        <f>IF(Y313="","",Config!$B$4 + SUM($Y$2:Y313))</f>
        <v/>
      </c>
      <c r="AE313" s="15">
        <f>IF(P313="","",IF(P313&gt;0,1,0))</f>
        <v/>
      </c>
      <c r="AF313" s="15">
        <f>IF(Q313="","",IF(Q313&gt;0,1,0))</f>
        <v/>
      </c>
      <c r="AG313" s="15">
        <f>IF(R313="","",IF(R313&gt;0,1,0))</f>
        <v/>
      </c>
      <c r="AH313" s="15">
        <f>IF(S313="","",IF(S313&gt;0,1,0))</f>
        <v/>
      </c>
      <c r="AI313" s="15">
        <f>IF(T313="","",IF(T313&gt;0,1,0))</f>
        <v/>
      </c>
      <c r="AJ313" s="16">
        <f>IF(Z313="","",IF(AJ312="",Z313,MAX(AJ312,Z313)))</f>
        <v/>
      </c>
      <c r="AK313" s="16">
        <f>IF(AA313="","",IF(AK312="",AA313,MAX(AK312,AA313)))</f>
        <v/>
      </c>
      <c r="AL313" s="16">
        <f>IF(AB313="","",IF(AL312="",AB313,MAX(AL312,AB313)))</f>
        <v/>
      </c>
      <c r="AM313" s="16">
        <f>IF(AC313="","",IF(AM312="",AC313,MAX(AM312,AC313)))</f>
        <v/>
      </c>
      <c r="AN313" s="16">
        <f>IF(AD313="","",IF(AN312="",AD313,MAX(AN312,AD313)))</f>
        <v/>
      </c>
      <c r="AO313" s="16">
        <f>IF(Z313="","",AJ313-Z313)</f>
        <v/>
      </c>
      <c r="AP313" s="16">
        <f>IF(AA313="","",AK313-AA313)</f>
        <v/>
      </c>
      <c r="AQ313" s="16">
        <f>IF(AB313="","",AL313-AB313)</f>
        <v/>
      </c>
      <c r="AR313" s="16">
        <f>IF(AC313="","",AM313-AC313)</f>
        <v/>
      </c>
      <c r="AS313" s="16">
        <f>IF(AD313="","",AN313-AD313)</f>
        <v/>
      </c>
    </row>
    <row r="314">
      <c r="A314">
        <f>ROW()-1</f>
        <v/>
      </c>
      <c r="B314" s="8" t="n"/>
      <c r="C314" s="11" t="n"/>
      <c r="D314" s="10">
        <f>IF(B314="","",CHOOSE(WEEKDAY(B314,2),"Lu","Ma","Mi","Jo","Vi","Sa","Du"))</f>
        <v/>
      </c>
      <c r="E314" s="10">
        <f>IF(OR(B314="",C314=""),"",IF(OR(WEEKDAY(B314,2)=1,WEEKDAY(B314,2)=5),"D",IF(AND(C314&gt;=TIME(15,30,0),C314&lt;TIME(16,30,0)),"C",IF(AND(AND(WEEKDAY(B314,2)&gt;=2,WEEKDAY(B314,2)&lt;=4),C314&gt;=TIME(16,35,0),C314&lt;TIME(17,0,0)),"A1",IF(AND(AND(WEEKDAY(B314,2)&gt;=2,WEEKDAY(B314,2)&lt;=4),C314&gt;=TIME(17,0,0),C314&lt;TIME(18,0,0)),"A2",IF(AND(AND(WEEKDAY(B314,2)&gt;=2,WEEKDAY(B314,2)&lt;=4),C314&gt;=TIME(18,0,0),C314&lt;TIME(19,0,0)),"A3",IF(AND(AND(WEEKDAY(B314,2)&gt;=2,WEEKDAY(B314,2)&lt;=4),C314&gt;=TIME(22,0,0),C314&lt;TIME(22,45,0)),"B","Other")))))))</f>
        <v/>
      </c>
      <c r="F314" s="11" t="n"/>
      <c r="G314" s="11" t="n"/>
      <c r="H314" s="11" t="n"/>
      <c r="I314" s="11" t="n"/>
      <c r="J314" s="12" t="n"/>
      <c r="K314" s="12" t="n"/>
      <c r="L314" s="12" t="n"/>
      <c r="M314" s="12" t="n"/>
      <c r="N314" s="11" t="n"/>
      <c r="O314" s="11" t="n"/>
      <c r="P314" s="13">
        <f>IF(N314="","",IF(N314="SL",-1,K314/J314))</f>
        <v/>
      </c>
      <c r="Q314" s="13">
        <f>IF(N314="","",IF(OR(N314="SL",N314="TP0 only"),-1,L314/J314))</f>
        <v/>
      </c>
      <c r="R314" s="13">
        <f>IF(N314="","",IF(N314="TP2",M314/J314,-1))</f>
        <v/>
      </c>
      <c r="S314" s="13">
        <f>IF(N314="","",IF(N314="SL",-1,IF(N314="TP0 only",0.5*K314/J314,0.5*(K314+L314)/J314)))</f>
        <v/>
      </c>
      <c r="T314" s="13">
        <f>IF(N314="","",IF(N314="SL",-1,IF(N314="TP0 only",0.5*K314/J314-0.5,0.5*(K314+L314)/J314)))</f>
        <v/>
      </c>
      <c r="U314" s="14">
        <f>IF(P314="","",P314*Config!$B$6)</f>
        <v/>
      </c>
      <c r="V314" s="14">
        <f>IF(Q314="","",Q314*Config!$B$6)</f>
        <v/>
      </c>
      <c r="W314" s="14">
        <f>IF(R314="","",R314*Config!$B$6)</f>
        <v/>
      </c>
      <c r="X314" s="14">
        <f>IF(S314="","",S314*Config!$B$6)</f>
        <v/>
      </c>
      <c r="Y314" s="14">
        <f>IF(T314="","",T314*Config!$B$6)</f>
        <v/>
      </c>
      <c r="Z314" s="14">
        <f>IF(U314="","",Config!$B$4 + SUM($U$2:U314))</f>
        <v/>
      </c>
      <c r="AA314" s="14">
        <f>IF(V314="","",Config!$B$4 + SUM($V$2:V314))</f>
        <v/>
      </c>
      <c r="AB314" s="14">
        <f>IF(W314="","",Config!$B$4 + SUM($W$2:W314))</f>
        <v/>
      </c>
      <c r="AC314" s="14">
        <f>IF(X314="","",Config!$B$4 + SUM($X$2:X314))</f>
        <v/>
      </c>
      <c r="AD314" s="14">
        <f>IF(Y314="","",Config!$B$4 + SUM($Y$2:Y314))</f>
        <v/>
      </c>
      <c r="AE314" s="15">
        <f>IF(P314="","",IF(P314&gt;0,1,0))</f>
        <v/>
      </c>
      <c r="AF314" s="15">
        <f>IF(Q314="","",IF(Q314&gt;0,1,0))</f>
        <v/>
      </c>
      <c r="AG314" s="15">
        <f>IF(R314="","",IF(R314&gt;0,1,0))</f>
        <v/>
      </c>
      <c r="AH314" s="15">
        <f>IF(S314="","",IF(S314&gt;0,1,0))</f>
        <v/>
      </c>
      <c r="AI314" s="15">
        <f>IF(T314="","",IF(T314&gt;0,1,0))</f>
        <v/>
      </c>
      <c r="AJ314" s="16">
        <f>IF(Z314="","",IF(AJ313="",Z314,MAX(AJ313,Z314)))</f>
        <v/>
      </c>
      <c r="AK314" s="16">
        <f>IF(AA314="","",IF(AK313="",AA314,MAX(AK313,AA314)))</f>
        <v/>
      </c>
      <c r="AL314" s="16">
        <f>IF(AB314="","",IF(AL313="",AB314,MAX(AL313,AB314)))</f>
        <v/>
      </c>
      <c r="AM314" s="16">
        <f>IF(AC314="","",IF(AM313="",AC314,MAX(AM313,AC314)))</f>
        <v/>
      </c>
      <c r="AN314" s="16">
        <f>IF(AD314="","",IF(AN313="",AD314,MAX(AN313,AD314)))</f>
        <v/>
      </c>
      <c r="AO314" s="16">
        <f>IF(Z314="","",AJ314-Z314)</f>
        <v/>
      </c>
      <c r="AP314" s="16">
        <f>IF(AA314="","",AK314-AA314)</f>
        <v/>
      </c>
      <c r="AQ314" s="16">
        <f>IF(AB314="","",AL314-AB314)</f>
        <v/>
      </c>
      <c r="AR314" s="16">
        <f>IF(AC314="","",AM314-AC314)</f>
        <v/>
      </c>
      <c r="AS314" s="16">
        <f>IF(AD314="","",AN314-AD314)</f>
        <v/>
      </c>
    </row>
    <row r="315">
      <c r="A315">
        <f>ROW()-1</f>
        <v/>
      </c>
      <c r="B315" s="8" t="n"/>
      <c r="C315" s="11" t="n"/>
      <c r="D315" s="10">
        <f>IF(B315="","",CHOOSE(WEEKDAY(B315,2),"Lu","Ma","Mi","Jo","Vi","Sa","Du"))</f>
        <v/>
      </c>
      <c r="E315" s="10">
        <f>IF(OR(B315="",C315=""),"",IF(OR(WEEKDAY(B315,2)=1,WEEKDAY(B315,2)=5),"D",IF(AND(C315&gt;=TIME(15,30,0),C315&lt;TIME(16,30,0)),"C",IF(AND(AND(WEEKDAY(B315,2)&gt;=2,WEEKDAY(B315,2)&lt;=4),C315&gt;=TIME(16,35,0),C315&lt;TIME(17,0,0)),"A1",IF(AND(AND(WEEKDAY(B315,2)&gt;=2,WEEKDAY(B315,2)&lt;=4),C315&gt;=TIME(17,0,0),C315&lt;TIME(18,0,0)),"A2",IF(AND(AND(WEEKDAY(B315,2)&gt;=2,WEEKDAY(B315,2)&lt;=4),C315&gt;=TIME(18,0,0),C315&lt;TIME(19,0,0)),"A3",IF(AND(AND(WEEKDAY(B315,2)&gt;=2,WEEKDAY(B315,2)&lt;=4),C315&gt;=TIME(22,0,0),C315&lt;TIME(22,45,0)),"B","Other")))))))</f>
        <v/>
      </c>
      <c r="F315" s="11" t="n"/>
      <c r="G315" s="11" t="n"/>
      <c r="H315" s="11" t="n"/>
      <c r="I315" s="11" t="n"/>
      <c r="J315" s="12" t="n"/>
      <c r="K315" s="12" t="n"/>
      <c r="L315" s="12" t="n"/>
      <c r="M315" s="12" t="n"/>
      <c r="N315" s="11" t="n"/>
      <c r="O315" s="11" t="n"/>
      <c r="P315" s="13">
        <f>IF(N315="","",IF(N315="SL",-1,K315/J315))</f>
        <v/>
      </c>
      <c r="Q315" s="13">
        <f>IF(N315="","",IF(OR(N315="SL",N315="TP0 only"),-1,L315/J315))</f>
        <v/>
      </c>
      <c r="R315" s="13">
        <f>IF(N315="","",IF(N315="TP2",M315/J315,-1))</f>
        <v/>
      </c>
      <c r="S315" s="13">
        <f>IF(N315="","",IF(N315="SL",-1,IF(N315="TP0 only",0.5*K315/J315,0.5*(K315+L315)/J315)))</f>
        <v/>
      </c>
      <c r="T315" s="13">
        <f>IF(N315="","",IF(N315="SL",-1,IF(N315="TP0 only",0.5*K315/J315-0.5,0.5*(K315+L315)/J315)))</f>
        <v/>
      </c>
      <c r="U315" s="14">
        <f>IF(P315="","",P315*Config!$B$6)</f>
        <v/>
      </c>
      <c r="V315" s="14">
        <f>IF(Q315="","",Q315*Config!$B$6)</f>
        <v/>
      </c>
      <c r="W315" s="14">
        <f>IF(R315="","",R315*Config!$B$6)</f>
        <v/>
      </c>
      <c r="X315" s="14">
        <f>IF(S315="","",S315*Config!$B$6)</f>
        <v/>
      </c>
      <c r="Y315" s="14">
        <f>IF(T315="","",T315*Config!$B$6)</f>
        <v/>
      </c>
      <c r="Z315" s="14">
        <f>IF(U315="","",Config!$B$4 + SUM($U$2:U315))</f>
        <v/>
      </c>
      <c r="AA315" s="14">
        <f>IF(V315="","",Config!$B$4 + SUM($V$2:V315))</f>
        <v/>
      </c>
      <c r="AB315" s="14">
        <f>IF(W315="","",Config!$B$4 + SUM($W$2:W315))</f>
        <v/>
      </c>
      <c r="AC315" s="14">
        <f>IF(X315="","",Config!$B$4 + SUM($X$2:X315))</f>
        <v/>
      </c>
      <c r="AD315" s="14">
        <f>IF(Y315="","",Config!$B$4 + SUM($Y$2:Y315))</f>
        <v/>
      </c>
      <c r="AE315" s="15">
        <f>IF(P315="","",IF(P315&gt;0,1,0))</f>
        <v/>
      </c>
      <c r="AF315" s="15">
        <f>IF(Q315="","",IF(Q315&gt;0,1,0))</f>
        <v/>
      </c>
      <c r="AG315" s="15">
        <f>IF(R315="","",IF(R315&gt;0,1,0))</f>
        <v/>
      </c>
      <c r="AH315" s="15">
        <f>IF(S315="","",IF(S315&gt;0,1,0))</f>
        <v/>
      </c>
      <c r="AI315" s="15">
        <f>IF(T315="","",IF(T315&gt;0,1,0))</f>
        <v/>
      </c>
      <c r="AJ315" s="16">
        <f>IF(Z315="","",IF(AJ314="",Z315,MAX(AJ314,Z315)))</f>
        <v/>
      </c>
      <c r="AK315" s="16">
        <f>IF(AA315="","",IF(AK314="",AA315,MAX(AK314,AA315)))</f>
        <v/>
      </c>
      <c r="AL315" s="16">
        <f>IF(AB315="","",IF(AL314="",AB315,MAX(AL314,AB315)))</f>
        <v/>
      </c>
      <c r="AM315" s="16">
        <f>IF(AC315="","",IF(AM314="",AC315,MAX(AM314,AC315)))</f>
        <v/>
      </c>
      <c r="AN315" s="16">
        <f>IF(AD315="","",IF(AN314="",AD315,MAX(AN314,AD315)))</f>
        <v/>
      </c>
      <c r="AO315" s="16">
        <f>IF(Z315="","",AJ315-Z315)</f>
        <v/>
      </c>
      <c r="AP315" s="16">
        <f>IF(AA315="","",AK315-AA315)</f>
        <v/>
      </c>
      <c r="AQ315" s="16">
        <f>IF(AB315="","",AL315-AB315)</f>
        <v/>
      </c>
      <c r="AR315" s="16">
        <f>IF(AC315="","",AM315-AC315)</f>
        <v/>
      </c>
      <c r="AS315" s="16">
        <f>IF(AD315="","",AN315-AD315)</f>
        <v/>
      </c>
    </row>
    <row r="316">
      <c r="A316">
        <f>ROW()-1</f>
        <v/>
      </c>
      <c r="B316" s="8" t="n"/>
      <c r="C316" s="11" t="n"/>
      <c r="D316" s="10">
        <f>IF(B316="","",CHOOSE(WEEKDAY(B316,2),"Lu","Ma","Mi","Jo","Vi","Sa","Du"))</f>
        <v/>
      </c>
      <c r="E316" s="10">
        <f>IF(OR(B316="",C316=""),"",IF(OR(WEEKDAY(B316,2)=1,WEEKDAY(B316,2)=5),"D",IF(AND(C316&gt;=TIME(15,30,0),C316&lt;TIME(16,30,0)),"C",IF(AND(AND(WEEKDAY(B316,2)&gt;=2,WEEKDAY(B316,2)&lt;=4),C316&gt;=TIME(16,35,0),C316&lt;TIME(17,0,0)),"A1",IF(AND(AND(WEEKDAY(B316,2)&gt;=2,WEEKDAY(B316,2)&lt;=4),C316&gt;=TIME(17,0,0),C316&lt;TIME(18,0,0)),"A2",IF(AND(AND(WEEKDAY(B316,2)&gt;=2,WEEKDAY(B316,2)&lt;=4),C316&gt;=TIME(18,0,0),C316&lt;TIME(19,0,0)),"A3",IF(AND(AND(WEEKDAY(B316,2)&gt;=2,WEEKDAY(B316,2)&lt;=4),C316&gt;=TIME(22,0,0),C316&lt;TIME(22,45,0)),"B","Other")))))))</f>
        <v/>
      </c>
      <c r="F316" s="11" t="n"/>
      <c r="G316" s="11" t="n"/>
      <c r="H316" s="11" t="n"/>
      <c r="I316" s="11" t="n"/>
      <c r="J316" s="12" t="n"/>
      <c r="K316" s="12" t="n"/>
      <c r="L316" s="12" t="n"/>
      <c r="M316" s="12" t="n"/>
      <c r="N316" s="11" t="n"/>
      <c r="O316" s="11" t="n"/>
      <c r="P316" s="13">
        <f>IF(N316="","",IF(N316="SL",-1,K316/J316))</f>
        <v/>
      </c>
      <c r="Q316" s="13">
        <f>IF(N316="","",IF(OR(N316="SL",N316="TP0 only"),-1,L316/J316))</f>
        <v/>
      </c>
      <c r="R316" s="13">
        <f>IF(N316="","",IF(N316="TP2",M316/J316,-1))</f>
        <v/>
      </c>
      <c r="S316" s="13">
        <f>IF(N316="","",IF(N316="SL",-1,IF(N316="TP0 only",0.5*K316/J316,0.5*(K316+L316)/J316)))</f>
        <v/>
      </c>
      <c r="T316" s="13">
        <f>IF(N316="","",IF(N316="SL",-1,IF(N316="TP0 only",0.5*K316/J316-0.5,0.5*(K316+L316)/J316)))</f>
        <v/>
      </c>
      <c r="U316" s="14">
        <f>IF(P316="","",P316*Config!$B$6)</f>
        <v/>
      </c>
      <c r="V316" s="14">
        <f>IF(Q316="","",Q316*Config!$B$6)</f>
        <v/>
      </c>
      <c r="W316" s="14">
        <f>IF(R316="","",R316*Config!$B$6)</f>
        <v/>
      </c>
      <c r="X316" s="14">
        <f>IF(S316="","",S316*Config!$B$6)</f>
        <v/>
      </c>
      <c r="Y316" s="14">
        <f>IF(T316="","",T316*Config!$B$6)</f>
        <v/>
      </c>
      <c r="Z316" s="14">
        <f>IF(U316="","",Config!$B$4 + SUM($U$2:U316))</f>
        <v/>
      </c>
      <c r="AA316" s="14">
        <f>IF(V316="","",Config!$B$4 + SUM($V$2:V316))</f>
        <v/>
      </c>
      <c r="AB316" s="14">
        <f>IF(W316="","",Config!$B$4 + SUM($W$2:W316))</f>
        <v/>
      </c>
      <c r="AC316" s="14">
        <f>IF(X316="","",Config!$B$4 + SUM($X$2:X316))</f>
        <v/>
      </c>
      <c r="AD316" s="14">
        <f>IF(Y316="","",Config!$B$4 + SUM($Y$2:Y316))</f>
        <v/>
      </c>
      <c r="AE316" s="15">
        <f>IF(P316="","",IF(P316&gt;0,1,0))</f>
        <v/>
      </c>
      <c r="AF316" s="15">
        <f>IF(Q316="","",IF(Q316&gt;0,1,0))</f>
        <v/>
      </c>
      <c r="AG316" s="15">
        <f>IF(R316="","",IF(R316&gt;0,1,0))</f>
        <v/>
      </c>
      <c r="AH316" s="15">
        <f>IF(S316="","",IF(S316&gt;0,1,0))</f>
        <v/>
      </c>
      <c r="AI316" s="15">
        <f>IF(T316="","",IF(T316&gt;0,1,0))</f>
        <v/>
      </c>
      <c r="AJ316" s="16">
        <f>IF(Z316="","",IF(AJ315="",Z316,MAX(AJ315,Z316)))</f>
        <v/>
      </c>
      <c r="AK316" s="16">
        <f>IF(AA316="","",IF(AK315="",AA316,MAX(AK315,AA316)))</f>
        <v/>
      </c>
      <c r="AL316" s="16">
        <f>IF(AB316="","",IF(AL315="",AB316,MAX(AL315,AB316)))</f>
        <v/>
      </c>
      <c r="AM316" s="16">
        <f>IF(AC316="","",IF(AM315="",AC316,MAX(AM315,AC316)))</f>
        <v/>
      </c>
      <c r="AN316" s="16">
        <f>IF(AD316="","",IF(AN315="",AD316,MAX(AN315,AD316)))</f>
        <v/>
      </c>
      <c r="AO316" s="16">
        <f>IF(Z316="","",AJ316-Z316)</f>
        <v/>
      </c>
      <c r="AP316" s="16">
        <f>IF(AA316="","",AK316-AA316)</f>
        <v/>
      </c>
      <c r="AQ316" s="16">
        <f>IF(AB316="","",AL316-AB316)</f>
        <v/>
      </c>
      <c r="AR316" s="16">
        <f>IF(AC316="","",AM316-AC316)</f>
        <v/>
      </c>
      <c r="AS316" s="16">
        <f>IF(AD316="","",AN316-AD316)</f>
        <v/>
      </c>
    </row>
    <row r="317">
      <c r="A317">
        <f>ROW()-1</f>
        <v/>
      </c>
      <c r="B317" s="8" t="n"/>
      <c r="C317" s="11" t="n"/>
      <c r="D317" s="10">
        <f>IF(B317="","",CHOOSE(WEEKDAY(B317,2),"Lu","Ma","Mi","Jo","Vi","Sa","Du"))</f>
        <v/>
      </c>
      <c r="E317" s="10">
        <f>IF(OR(B317="",C317=""),"",IF(OR(WEEKDAY(B317,2)=1,WEEKDAY(B317,2)=5),"D",IF(AND(C317&gt;=TIME(15,30,0),C317&lt;TIME(16,30,0)),"C",IF(AND(AND(WEEKDAY(B317,2)&gt;=2,WEEKDAY(B317,2)&lt;=4),C317&gt;=TIME(16,35,0),C317&lt;TIME(17,0,0)),"A1",IF(AND(AND(WEEKDAY(B317,2)&gt;=2,WEEKDAY(B317,2)&lt;=4),C317&gt;=TIME(17,0,0),C317&lt;TIME(18,0,0)),"A2",IF(AND(AND(WEEKDAY(B317,2)&gt;=2,WEEKDAY(B317,2)&lt;=4),C317&gt;=TIME(18,0,0),C317&lt;TIME(19,0,0)),"A3",IF(AND(AND(WEEKDAY(B317,2)&gt;=2,WEEKDAY(B317,2)&lt;=4),C317&gt;=TIME(22,0,0),C317&lt;TIME(22,45,0)),"B","Other")))))))</f>
        <v/>
      </c>
      <c r="F317" s="11" t="n"/>
      <c r="G317" s="11" t="n"/>
      <c r="H317" s="11" t="n"/>
      <c r="I317" s="11" t="n"/>
      <c r="J317" s="12" t="n"/>
      <c r="K317" s="12" t="n"/>
      <c r="L317" s="12" t="n"/>
      <c r="M317" s="12" t="n"/>
      <c r="N317" s="11" t="n"/>
      <c r="O317" s="11" t="n"/>
      <c r="P317" s="13">
        <f>IF(N317="","",IF(N317="SL",-1,K317/J317))</f>
        <v/>
      </c>
      <c r="Q317" s="13">
        <f>IF(N317="","",IF(OR(N317="SL",N317="TP0 only"),-1,L317/J317))</f>
        <v/>
      </c>
      <c r="R317" s="13">
        <f>IF(N317="","",IF(N317="TP2",M317/J317,-1))</f>
        <v/>
      </c>
      <c r="S317" s="13">
        <f>IF(N317="","",IF(N317="SL",-1,IF(N317="TP0 only",0.5*K317/J317,0.5*(K317+L317)/J317)))</f>
        <v/>
      </c>
      <c r="T317" s="13">
        <f>IF(N317="","",IF(N317="SL",-1,IF(N317="TP0 only",0.5*K317/J317-0.5,0.5*(K317+L317)/J317)))</f>
        <v/>
      </c>
      <c r="U317" s="14">
        <f>IF(P317="","",P317*Config!$B$6)</f>
        <v/>
      </c>
      <c r="V317" s="14">
        <f>IF(Q317="","",Q317*Config!$B$6)</f>
        <v/>
      </c>
      <c r="W317" s="14">
        <f>IF(R317="","",R317*Config!$B$6)</f>
        <v/>
      </c>
      <c r="X317" s="14">
        <f>IF(S317="","",S317*Config!$B$6)</f>
        <v/>
      </c>
      <c r="Y317" s="14">
        <f>IF(T317="","",T317*Config!$B$6)</f>
        <v/>
      </c>
      <c r="Z317" s="14">
        <f>IF(U317="","",Config!$B$4 + SUM($U$2:U317))</f>
        <v/>
      </c>
      <c r="AA317" s="14">
        <f>IF(V317="","",Config!$B$4 + SUM($V$2:V317))</f>
        <v/>
      </c>
      <c r="AB317" s="14">
        <f>IF(W317="","",Config!$B$4 + SUM($W$2:W317))</f>
        <v/>
      </c>
      <c r="AC317" s="14">
        <f>IF(X317="","",Config!$B$4 + SUM($X$2:X317))</f>
        <v/>
      </c>
      <c r="AD317" s="14">
        <f>IF(Y317="","",Config!$B$4 + SUM($Y$2:Y317))</f>
        <v/>
      </c>
      <c r="AE317" s="15">
        <f>IF(P317="","",IF(P317&gt;0,1,0))</f>
        <v/>
      </c>
      <c r="AF317" s="15">
        <f>IF(Q317="","",IF(Q317&gt;0,1,0))</f>
        <v/>
      </c>
      <c r="AG317" s="15">
        <f>IF(R317="","",IF(R317&gt;0,1,0))</f>
        <v/>
      </c>
      <c r="AH317" s="15">
        <f>IF(S317="","",IF(S317&gt;0,1,0))</f>
        <v/>
      </c>
      <c r="AI317" s="15">
        <f>IF(T317="","",IF(T317&gt;0,1,0))</f>
        <v/>
      </c>
      <c r="AJ317" s="16">
        <f>IF(Z317="","",IF(AJ316="",Z317,MAX(AJ316,Z317)))</f>
        <v/>
      </c>
      <c r="AK317" s="16">
        <f>IF(AA317="","",IF(AK316="",AA317,MAX(AK316,AA317)))</f>
        <v/>
      </c>
      <c r="AL317" s="16">
        <f>IF(AB317="","",IF(AL316="",AB317,MAX(AL316,AB317)))</f>
        <v/>
      </c>
      <c r="AM317" s="16">
        <f>IF(AC317="","",IF(AM316="",AC317,MAX(AM316,AC317)))</f>
        <v/>
      </c>
      <c r="AN317" s="16">
        <f>IF(AD317="","",IF(AN316="",AD317,MAX(AN316,AD317)))</f>
        <v/>
      </c>
      <c r="AO317" s="16">
        <f>IF(Z317="","",AJ317-Z317)</f>
        <v/>
      </c>
      <c r="AP317" s="16">
        <f>IF(AA317="","",AK317-AA317)</f>
        <v/>
      </c>
      <c r="AQ317" s="16">
        <f>IF(AB317="","",AL317-AB317)</f>
        <v/>
      </c>
      <c r="AR317" s="16">
        <f>IF(AC317="","",AM317-AC317)</f>
        <v/>
      </c>
      <c r="AS317" s="16">
        <f>IF(AD317="","",AN317-AD317)</f>
        <v/>
      </c>
    </row>
    <row r="318">
      <c r="A318">
        <f>ROW()-1</f>
        <v/>
      </c>
      <c r="B318" s="8" t="n"/>
      <c r="C318" s="11" t="n"/>
      <c r="D318" s="10">
        <f>IF(B318="","",CHOOSE(WEEKDAY(B318,2),"Lu","Ma","Mi","Jo","Vi","Sa","Du"))</f>
        <v/>
      </c>
      <c r="E318" s="10">
        <f>IF(OR(B318="",C318=""),"",IF(OR(WEEKDAY(B318,2)=1,WEEKDAY(B318,2)=5),"D",IF(AND(C318&gt;=TIME(15,30,0),C318&lt;TIME(16,30,0)),"C",IF(AND(AND(WEEKDAY(B318,2)&gt;=2,WEEKDAY(B318,2)&lt;=4),C318&gt;=TIME(16,35,0),C318&lt;TIME(17,0,0)),"A1",IF(AND(AND(WEEKDAY(B318,2)&gt;=2,WEEKDAY(B318,2)&lt;=4),C318&gt;=TIME(17,0,0),C318&lt;TIME(18,0,0)),"A2",IF(AND(AND(WEEKDAY(B318,2)&gt;=2,WEEKDAY(B318,2)&lt;=4),C318&gt;=TIME(18,0,0),C318&lt;TIME(19,0,0)),"A3",IF(AND(AND(WEEKDAY(B318,2)&gt;=2,WEEKDAY(B318,2)&lt;=4),C318&gt;=TIME(22,0,0),C318&lt;TIME(22,45,0)),"B","Other")))))))</f>
        <v/>
      </c>
      <c r="F318" s="11" t="n"/>
      <c r="G318" s="11" t="n"/>
      <c r="H318" s="11" t="n"/>
      <c r="I318" s="11" t="n"/>
      <c r="J318" s="12" t="n"/>
      <c r="K318" s="12" t="n"/>
      <c r="L318" s="12" t="n"/>
      <c r="M318" s="12" t="n"/>
      <c r="N318" s="11" t="n"/>
      <c r="O318" s="11" t="n"/>
      <c r="P318" s="13">
        <f>IF(N318="","",IF(N318="SL",-1,K318/J318))</f>
        <v/>
      </c>
      <c r="Q318" s="13">
        <f>IF(N318="","",IF(OR(N318="SL",N318="TP0 only"),-1,L318/J318))</f>
        <v/>
      </c>
      <c r="R318" s="13">
        <f>IF(N318="","",IF(N318="TP2",M318/J318,-1))</f>
        <v/>
      </c>
      <c r="S318" s="13">
        <f>IF(N318="","",IF(N318="SL",-1,IF(N318="TP0 only",0.5*K318/J318,0.5*(K318+L318)/J318)))</f>
        <v/>
      </c>
      <c r="T318" s="13">
        <f>IF(N318="","",IF(N318="SL",-1,IF(N318="TP0 only",0.5*K318/J318-0.5,0.5*(K318+L318)/J318)))</f>
        <v/>
      </c>
      <c r="U318" s="14">
        <f>IF(P318="","",P318*Config!$B$6)</f>
        <v/>
      </c>
      <c r="V318" s="14">
        <f>IF(Q318="","",Q318*Config!$B$6)</f>
        <v/>
      </c>
      <c r="W318" s="14">
        <f>IF(R318="","",R318*Config!$B$6)</f>
        <v/>
      </c>
      <c r="X318" s="14">
        <f>IF(S318="","",S318*Config!$B$6)</f>
        <v/>
      </c>
      <c r="Y318" s="14">
        <f>IF(T318="","",T318*Config!$B$6)</f>
        <v/>
      </c>
      <c r="Z318" s="14">
        <f>IF(U318="","",Config!$B$4 + SUM($U$2:U318))</f>
        <v/>
      </c>
      <c r="AA318" s="14">
        <f>IF(V318="","",Config!$B$4 + SUM($V$2:V318))</f>
        <v/>
      </c>
      <c r="AB318" s="14">
        <f>IF(W318="","",Config!$B$4 + SUM($W$2:W318))</f>
        <v/>
      </c>
      <c r="AC318" s="14">
        <f>IF(X318="","",Config!$B$4 + SUM($X$2:X318))</f>
        <v/>
      </c>
      <c r="AD318" s="14">
        <f>IF(Y318="","",Config!$B$4 + SUM($Y$2:Y318))</f>
        <v/>
      </c>
      <c r="AE318" s="15">
        <f>IF(P318="","",IF(P318&gt;0,1,0))</f>
        <v/>
      </c>
      <c r="AF318" s="15">
        <f>IF(Q318="","",IF(Q318&gt;0,1,0))</f>
        <v/>
      </c>
      <c r="AG318" s="15">
        <f>IF(R318="","",IF(R318&gt;0,1,0))</f>
        <v/>
      </c>
      <c r="AH318" s="15">
        <f>IF(S318="","",IF(S318&gt;0,1,0))</f>
        <v/>
      </c>
      <c r="AI318" s="15">
        <f>IF(T318="","",IF(T318&gt;0,1,0))</f>
        <v/>
      </c>
      <c r="AJ318" s="16">
        <f>IF(Z318="","",IF(AJ317="",Z318,MAX(AJ317,Z318)))</f>
        <v/>
      </c>
      <c r="AK318" s="16">
        <f>IF(AA318="","",IF(AK317="",AA318,MAX(AK317,AA318)))</f>
        <v/>
      </c>
      <c r="AL318" s="16">
        <f>IF(AB318="","",IF(AL317="",AB318,MAX(AL317,AB318)))</f>
        <v/>
      </c>
      <c r="AM318" s="16">
        <f>IF(AC318="","",IF(AM317="",AC318,MAX(AM317,AC318)))</f>
        <v/>
      </c>
      <c r="AN318" s="16">
        <f>IF(AD318="","",IF(AN317="",AD318,MAX(AN317,AD318)))</f>
        <v/>
      </c>
      <c r="AO318" s="16">
        <f>IF(Z318="","",AJ318-Z318)</f>
        <v/>
      </c>
      <c r="AP318" s="16">
        <f>IF(AA318="","",AK318-AA318)</f>
        <v/>
      </c>
      <c r="AQ318" s="16">
        <f>IF(AB318="","",AL318-AB318)</f>
        <v/>
      </c>
      <c r="AR318" s="16">
        <f>IF(AC318="","",AM318-AC318)</f>
        <v/>
      </c>
      <c r="AS318" s="16">
        <f>IF(AD318="","",AN318-AD318)</f>
        <v/>
      </c>
    </row>
    <row r="319">
      <c r="A319">
        <f>ROW()-1</f>
        <v/>
      </c>
      <c r="B319" s="8" t="n"/>
      <c r="C319" s="11" t="n"/>
      <c r="D319" s="10">
        <f>IF(B319="","",CHOOSE(WEEKDAY(B319,2),"Lu","Ma","Mi","Jo","Vi","Sa","Du"))</f>
        <v/>
      </c>
      <c r="E319" s="10">
        <f>IF(OR(B319="",C319=""),"",IF(OR(WEEKDAY(B319,2)=1,WEEKDAY(B319,2)=5),"D",IF(AND(C319&gt;=TIME(15,30,0),C319&lt;TIME(16,30,0)),"C",IF(AND(AND(WEEKDAY(B319,2)&gt;=2,WEEKDAY(B319,2)&lt;=4),C319&gt;=TIME(16,35,0),C319&lt;TIME(17,0,0)),"A1",IF(AND(AND(WEEKDAY(B319,2)&gt;=2,WEEKDAY(B319,2)&lt;=4),C319&gt;=TIME(17,0,0),C319&lt;TIME(18,0,0)),"A2",IF(AND(AND(WEEKDAY(B319,2)&gt;=2,WEEKDAY(B319,2)&lt;=4),C319&gt;=TIME(18,0,0),C319&lt;TIME(19,0,0)),"A3",IF(AND(AND(WEEKDAY(B319,2)&gt;=2,WEEKDAY(B319,2)&lt;=4),C319&gt;=TIME(22,0,0),C319&lt;TIME(22,45,0)),"B","Other")))))))</f>
        <v/>
      </c>
      <c r="F319" s="11" t="n"/>
      <c r="G319" s="11" t="n"/>
      <c r="H319" s="11" t="n"/>
      <c r="I319" s="11" t="n"/>
      <c r="J319" s="12" t="n"/>
      <c r="K319" s="12" t="n"/>
      <c r="L319" s="12" t="n"/>
      <c r="M319" s="12" t="n"/>
      <c r="N319" s="11" t="n"/>
      <c r="O319" s="11" t="n"/>
      <c r="P319" s="13">
        <f>IF(N319="","",IF(N319="SL",-1,K319/J319))</f>
        <v/>
      </c>
      <c r="Q319" s="13">
        <f>IF(N319="","",IF(OR(N319="SL",N319="TP0 only"),-1,L319/J319))</f>
        <v/>
      </c>
      <c r="R319" s="13">
        <f>IF(N319="","",IF(N319="TP2",M319/J319,-1))</f>
        <v/>
      </c>
      <c r="S319" s="13">
        <f>IF(N319="","",IF(N319="SL",-1,IF(N319="TP0 only",0.5*K319/J319,0.5*(K319+L319)/J319)))</f>
        <v/>
      </c>
      <c r="T319" s="13">
        <f>IF(N319="","",IF(N319="SL",-1,IF(N319="TP0 only",0.5*K319/J319-0.5,0.5*(K319+L319)/J319)))</f>
        <v/>
      </c>
      <c r="U319" s="14">
        <f>IF(P319="","",P319*Config!$B$6)</f>
        <v/>
      </c>
      <c r="V319" s="14">
        <f>IF(Q319="","",Q319*Config!$B$6)</f>
        <v/>
      </c>
      <c r="W319" s="14">
        <f>IF(R319="","",R319*Config!$B$6)</f>
        <v/>
      </c>
      <c r="X319" s="14">
        <f>IF(S319="","",S319*Config!$B$6)</f>
        <v/>
      </c>
      <c r="Y319" s="14">
        <f>IF(T319="","",T319*Config!$B$6)</f>
        <v/>
      </c>
      <c r="Z319" s="14">
        <f>IF(U319="","",Config!$B$4 + SUM($U$2:U319))</f>
        <v/>
      </c>
      <c r="AA319" s="14">
        <f>IF(V319="","",Config!$B$4 + SUM($V$2:V319))</f>
        <v/>
      </c>
      <c r="AB319" s="14">
        <f>IF(W319="","",Config!$B$4 + SUM($W$2:W319))</f>
        <v/>
      </c>
      <c r="AC319" s="14">
        <f>IF(X319="","",Config!$B$4 + SUM($X$2:X319))</f>
        <v/>
      </c>
      <c r="AD319" s="14">
        <f>IF(Y319="","",Config!$B$4 + SUM($Y$2:Y319))</f>
        <v/>
      </c>
      <c r="AE319" s="15">
        <f>IF(P319="","",IF(P319&gt;0,1,0))</f>
        <v/>
      </c>
      <c r="AF319" s="15">
        <f>IF(Q319="","",IF(Q319&gt;0,1,0))</f>
        <v/>
      </c>
      <c r="AG319" s="15">
        <f>IF(R319="","",IF(R319&gt;0,1,0))</f>
        <v/>
      </c>
      <c r="AH319" s="15">
        <f>IF(S319="","",IF(S319&gt;0,1,0))</f>
        <v/>
      </c>
      <c r="AI319" s="15">
        <f>IF(T319="","",IF(T319&gt;0,1,0))</f>
        <v/>
      </c>
      <c r="AJ319" s="16">
        <f>IF(Z319="","",IF(AJ318="",Z319,MAX(AJ318,Z319)))</f>
        <v/>
      </c>
      <c r="AK319" s="16">
        <f>IF(AA319="","",IF(AK318="",AA319,MAX(AK318,AA319)))</f>
        <v/>
      </c>
      <c r="AL319" s="16">
        <f>IF(AB319="","",IF(AL318="",AB319,MAX(AL318,AB319)))</f>
        <v/>
      </c>
      <c r="AM319" s="16">
        <f>IF(AC319="","",IF(AM318="",AC319,MAX(AM318,AC319)))</f>
        <v/>
      </c>
      <c r="AN319" s="16">
        <f>IF(AD319="","",IF(AN318="",AD319,MAX(AN318,AD319)))</f>
        <v/>
      </c>
      <c r="AO319" s="16">
        <f>IF(Z319="","",AJ319-Z319)</f>
        <v/>
      </c>
      <c r="AP319" s="16">
        <f>IF(AA319="","",AK319-AA319)</f>
        <v/>
      </c>
      <c r="AQ319" s="16">
        <f>IF(AB319="","",AL319-AB319)</f>
        <v/>
      </c>
      <c r="AR319" s="16">
        <f>IF(AC319="","",AM319-AC319)</f>
        <v/>
      </c>
      <c r="AS319" s="16">
        <f>IF(AD319="","",AN319-AD319)</f>
        <v/>
      </c>
    </row>
    <row r="320">
      <c r="A320">
        <f>ROW()-1</f>
        <v/>
      </c>
      <c r="B320" s="8" t="n"/>
      <c r="C320" s="11" t="n"/>
      <c r="D320" s="10">
        <f>IF(B320="","",CHOOSE(WEEKDAY(B320,2),"Lu","Ma","Mi","Jo","Vi","Sa","Du"))</f>
        <v/>
      </c>
      <c r="E320" s="10">
        <f>IF(OR(B320="",C320=""),"",IF(OR(WEEKDAY(B320,2)=1,WEEKDAY(B320,2)=5),"D",IF(AND(C320&gt;=TIME(15,30,0),C320&lt;TIME(16,30,0)),"C",IF(AND(AND(WEEKDAY(B320,2)&gt;=2,WEEKDAY(B320,2)&lt;=4),C320&gt;=TIME(16,35,0),C320&lt;TIME(17,0,0)),"A1",IF(AND(AND(WEEKDAY(B320,2)&gt;=2,WEEKDAY(B320,2)&lt;=4),C320&gt;=TIME(17,0,0),C320&lt;TIME(18,0,0)),"A2",IF(AND(AND(WEEKDAY(B320,2)&gt;=2,WEEKDAY(B320,2)&lt;=4),C320&gt;=TIME(18,0,0),C320&lt;TIME(19,0,0)),"A3",IF(AND(AND(WEEKDAY(B320,2)&gt;=2,WEEKDAY(B320,2)&lt;=4),C320&gt;=TIME(22,0,0),C320&lt;TIME(22,45,0)),"B","Other")))))))</f>
        <v/>
      </c>
      <c r="F320" s="11" t="n"/>
      <c r="G320" s="11" t="n"/>
      <c r="H320" s="11" t="n"/>
      <c r="I320" s="11" t="n"/>
      <c r="J320" s="12" t="n"/>
      <c r="K320" s="12" t="n"/>
      <c r="L320" s="12" t="n"/>
      <c r="M320" s="12" t="n"/>
      <c r="N320" s="11" t="n"/>
      <c r="O320" s="11" t="n"/>
      <c r="P320" s="13">
        <f>IF(N320="","",IF(N320="SL",-1,K320/J320))</f>
        <v/>
      </c>
      <c r="Q320" s="13">
        <f>IF(N320="","",IF(OR(N320="SL",N320="TP0 only"),-1,L320/J320))</f>
        <v/>
      </c>
      <c r="R320" s="13">
        <f>IF(N320="","",IF(N320="TP2",M320/J320,-1))</f>
        <v/>
      </c>
      <c r="S320" s="13">
        <f>IF(N320="","",IF(N320="SL",-1,IF(N320="TP0 only",0.5*K320/J320,0.5*(K320+L320)/J320)))</f>
        <v/>
      </c>
      <c r="T320" s="13">
        <f>IF(N320="","",IF(N320="SL",-1,IF(N320="TP0 only",0.5*K320/J320-0.5,0.5*(K320+L320)/J320)))</f>
        <v/>
      </c>
      <c r="U320" s="14">
        <f>IF(P320="","",P320*Config!$B$6)</f>
        <v/>
      </c>
      <c r="V320" s="14">
        <f>IF(Q320="","",Q320*Config!$B$6)</f>
        <v/>
      </c>
      <c r="W320" s="14">
        <f>IF(R320="","",R320*Config!$B$6)</f>
        <v/>
      </c>
      <c r="X320" s="14">
        <f>IF(S320="","",S320*Config!$B$6)</f>
        <v/>
      </c>
      <c r="Y320" s="14">
        <f>IF(T320="","",T320*Config!$B$6)</f>
        <v/>
      </c>
      <c r="Z320" s="14">
        <f>IF(U320="","",Config!$B$4 + SUM($U$2:U320))</f>
        <v/>
      </c>
      <c r="AA320" s="14">
        <f>IF(V320="","",Config!$B$4 + SUM($V$2:V320))</f>
        <v/>
      </c>
      <c r="AB320" s="14">
        <f>IF(W320="","",Config!$B$4 + SUM($W$2:W320))</f>
        <v/>
      </c>
      <c r="AC320" s="14">
        <f>IF(X320="","",Config!$B$4 + SUM($X$2:X320))</f>
        <v/>
      </c>
      <c r="AD320" s="14">
        <f>IF(Y320="","",Config!$B$4 + SUM($Y$2:Y320))</f>
        <v/>
      </c>
      <c r="AE320" s="15">
        <f>IF(P320="","",IF(P320&gt;0,1,0))</f>
        <v/>
      </c>
      <c r="AF320" s="15">
        <f>IF(Q320="","",IF(Q320&gt;0,1,0))</f>
        <v/>
      </c>
      <c r="AG320" s="15">
        <f>IF(R320="","",IF(R320&gt;0,1,0))</f>
        <v/>
      </c>
      <c r="AH320" s="15">
        <f>IF(S320="","",IF(S320&gt;0,1,0))</f>
        <v/>
      </c>
      <c r="AI320" s="15">
        <f>IF(T320="","",IF(T320&gt;0,1,0))</f>
        <v/>
      </c>
      <c r="AJ320" s="16">
        <f>IF(Z320="","",IF(AJ319="",Z320,MAX(AJ319,Z320)))</f>
        <v/>
      </c>
      <c r="AK320" s="16">
        <f>IF(AA320="","",IF(AK319="",AA320,MAX(AK319,AA320)))</f>
        <v/>
      </c>
      <c r="AL320" s="16">
        <f>IF(AB320="","",IF(AL319="",AB320,MAX(AL319,AB320)))</f>
        <v/>
      </c>
      <c r="AM320" s="16">
        <f>IF(AC320="","",IF(AM319="",AC320,MAX(AM319,AC320)))</f>
        <v/>
      </c>
      <c r="AN320" s="16">
        <f>IF(AD320="","",IF(AN319="",AD320,MAX(AN319,AD320)))</f>
        <v/>
      </c>
      <c r="AO320" s="16">
        <f>IF(Z320="","",AJ320-Z320)</f>
        <v/>
      </c>
      <c r="AP320" s="16">
        <f>IF(AA320="","",AK320-AA320)</f>
        <v/>
      </c>
      <c r="AQ320" s="16">
        <f>IF(AB320="","",AL320-AB320)</f>
        <v/>
      </c>
      <c r="AR320" s="16">
        <f>IF(AC320="","",AM320-AC320)</f>
        <v/>
      </c>
      <c r="AS320" s="16">
        <f>IF(AD320="","",AN320-AD320)</f>
        <v/>
      </c>
    </row>
    <row r="321">
      <c r="A321">
        <f>ROW()-1</f>
        <v/>
      </c>
      <c r="B321" s="8" t="n"/>
      <c r="C321" s="11" t="n"/>
      <c r="D321" s="10">
        <f>IF(B321="","",CHOOSE(WEEKDAY(B321,2),"Lu","Ma","Mi","Jo","Vi","Sa","Du"))</f>
        <v/>
      </c>
      <c r="E321" s="10">
        <f>IF(OR(B321="",C321=""),"",IF(OR(WEEKDAY(B321,2)=1,WEEKDAY(B321,2)=5),"D",IF(AND(C321&gt;=TIME(15,30,0),C321&lt;TIME(16,30,0)),"C",IF(AND(AND(WEEKDAY(B321,2)&gt;=2,WEEKDAY(B321,2)&lt;=4),C321&gt;=TIME(16,35,0),C321&lt;TIME(17,0,0)),"A1",IF(AND(AND(WEEKDAY(B321,2)&gt;=2,WEEKDAY(B321,2)&lt;=4),C321&gt;=TIME(17,0,0),C321&lt;TIME(18,0,0)),"A2",IF(AND(AND(WEEKDAY(B321,2)&gt;=2,WEEKDAY(B321,2)&lt;=4),C321&gt;=TIME(18,0,0),C321&lt;TIME(19,0,0)),"A3",IF(AND(AND(WEEKDAY(B321,2)&gt;=2,WEEKDAY(B321,2)&lt;=4),C321&gt;=TIME(22,0,0),C321&lt;TIME(22,45,0)),"B","Other")))))))</f>
        <v/>
      </c>
      <c r="F321" s="11" t="n"/>
      <c r="G321" s="11" t="n"/>
      <c r="H321" s="11" t="n"/>
      <c r="I321" s="11" t="n"/>
      <c r="J321" s="12" t="n"/>
      <c r="K321" s="12" t="n"/>
      <c r="L321" s="12" t="n"/>
      <c r="M321" s="12" t="n"/>
      <c r="N321" s="11" t="n"/>
      <c r="O321" s="11" t="n"/>
      <c r="P321" s="13">
        <f>IF(N321="","",IF(N321="SL",-1,K321/J321))</f>
        <v/>
      </c>
      <c r="Q321" s="13">
        <f>IF(N321="","",IF(OR(N321="SL",N321="TP0 only"),-1,L321/J321))</f>
        <v/>
      </c>
      <c r="R321" s="13">
        <f>IF(N321="","",IF(N321="TP2",M321/J321,-1))</f>
        <v/>
      </c>
      <c r="S321" s="13">
        <f>IF(N321="","",IF(N321="SL",-1,IF(N321="TP0 only",0.5*K321/J321,0.5*(K321+L321)/J321)))</f>
        <v/>
      </c>
      <c r="T321" s="13">
        <f>IF(N321="","",IF(N321="SL",-1,IF(N321="TP0 only",0.5*K321/J321-0.5,0.5*(K321+L321)/J321)))</f>
        <v/>
      </c>
      <c r="U321" s="14">
        <f>IF(P321="","",P321*Config!$B$6)</f>
        <v/>
      </c>
      <c r="V321" s="14">
        <f>IF(Q321="","",Q321*Config!$B$6)</f>
        <v/>
      </c>
      <c r="W321" s="14">
        <f>IF(R321="","",R321*Config!$B$6)</f>
        <v/>
      </c>
      <c r="X321" s="14">
        <f>IF(S321="","",S321*Config!$B$6)</f>
        <v/>
      </c>
      <c r="Y321" s="14">
        <f>IF(T321="","",T321*Config!$B$6)</f>
        <v/>
      </c>
      <c r="Z321" s="14">
        <f>IF(U321="","",Config!$B$4 + SUM($U$2:U321))</f>
        <v/>
      </c>
      <c r="AA321" s="14">
        <f>IF(V321="","",Config!$B$4 + SUM($V$2:V321))</f>
        <v/>
      </c>
      <c r="AB321" s="14">
        <f>IF(W321="","",Config!$B$4 + SUM($W$2:W321))</f>
        <v/>
      </c>
      <c r="AC321" s="14">
        <f>IF(X321="","",Config!$B$4 + SUM($X$2:X321))</f>
        <v/>
      </c>
      <c r="AD321" s="14">
        <f>IF(Y321="","",Config!$B$4 + SUM($Y$2:Y321))</f>
        <v/>
      </c>
      <c r="AE321" s="15">
        <f>IF(P321="","",IF(P321&gt;0,1,0))</f>
        <v/>
      </c>
      <c r="AF321" s="15">
        <f>IF(Q321="","",IF(Q321&gt;0,1,0))</f>
        <v/>
      </c>
      <c r="AG321" s="15">
        <f>IF(R321="","",IF(R321&gt;0,1,0))</f>
        <v/>
      </c>
      <c r="AH321" s="15">
        <f>IF(S321="","",IF(S321&gt;0,1,0))</f>
        <v/>
      </c>
      <c r="AI321" s="15">
        <f>IF(T321="","",IF(T321&gt;0,1,0))</f>
        <v/>
      </c>
      <c r="AJ321" s="16">
        <f>IF(Z321="","",IF(AJ320="",Z321,MAX(AJ320,Z321)))</f>
        <v/>
      </c>
      <c r="AK321" s="16">
        <f>IF(AA321="","",IF(AK320="",AA321,MAX(AK320,AA321)))</f>
        <v/>
      </c>
      <c r="AL321" s="16">
        <f>IF(AB321="","",IF(AL320="",AB321,MAX(AL320,AB321)))</f>
        <v/>
      </c>
      <c r="AM321" s="16">
        <f>IF(AC321="","",IF(AM320="",AC321,MAX(AM320,AC321)))</f>
        <v/>
      </c>
      <c r="AN321" s="16">
        <f>IF(AD321="","",IF(AN320="",AD321,MAX(AN320,AD321)))</f>
        <v/>
      </c>
      <c r="AO321" s="16">
        <f>IF(Z321="","",AJ321-Z321)</f>
        <v/>
      </c>
      <c r="AP321" s="16">
        <f>IF(AA321="","",AK321-AA321)</f>
        <v/>
      </c>
      <c r="AQ321" s="16">
        <f>IF(AB321="","",AL321-AB321)</f>
        <v/>
      </c>
      <c r="AR321" s="16">
        <f>IF(AC321="","",AM321-AC321)</f>
        <v/>
      </c>
      <c r="AS321" s="16">
        <f>IF(AD321="","",AN321-AD321)</f>
        <v/>
      </c>
    </row>
    <row r="322">
      <c r="A322">
        <f>ROW()-1</f>
        <v/>
      </c>
      <c r="B322" s="8" t="n"/>
      <c r="C322" s="11" t="n"/>
      <c r="D322" s="10">
        <f>IF(B322="","",CHOOSE(WEEKDAY(B322,2),"Lu","Ma","Mi","Jo","Vi","Sa","Du"))</f>
        <v/>
      </c>
      <c r="E322" s="10">
        <f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/>
      </c>
      <c r="F322" s="11" t="n"/>
      <c r="G322" s="11" t="n"/>
      <c r="H322" s="11" t="n"/>
      <c r="I322" s="11" t="n"/>
      <c r="J322" s="12" t="n"/>
      <c r="K322" s="12" t="n"/>
      <c r="L322" s="12" t="n"/>
      <c r="M322" s="12" t="n"/>
      <c r="N322" s="11" t="n"/>
      <c r="O322" s="11" t="n"/>
      <c r="P322" s="13">
        <f>IF(N322="","",IF(N322="SL",-1,K322/J322))</f>
        <v/>
      </c>
      <c r="Q322" s="13">
        <f>IF(N322="","",IF(OR(N322="SL",N322="TP0 only"),-1,L322/J322))</f>
        <v/>
      </c>
      <c r="R322" s="13">
        <f>IF(N322="","",IF(N322="TP2",M322/J322,-1))</f>
        <v/>
      </c>
      <c r="S322" s="13">
        <f>IF(N322="","",IF(N322="SL",-1,IF(N322="TP0 only",0.5*K322/J322,0.5*(K322+L322)/J322)))</f>
        <v/>
      </c>
      <c r="T322" s="13">
        <f>IF(N322="","",IF(N322="SL",-1,IF(N322="TP0 only",0.5*K322/J322-0.5,0.5*(K322+L322)/J322)))</f>
        <v/>
      </c>
      <c r="U322" s="14">
        <f>IF(P322="","",P322*Config!$B$6)</f>
        <v/>
      </c>
      <c r="V322" s="14">
        <f>IF(Q322="","",Q322*Config!$B$6)</f>
        <v/>
      </c>
      <c r="W322" s="14">
        <f>IF(R322="","",R322*Config!$B$6)</f>
        <v/>
      </c>
      <c r="X322" s="14">
        <f>IF(S322="","",S322*Config!$B$6)</f>
        <v/>
      </c>
      <c r="Y322" s="14">
        <f>IF(T322="","",T322*Config!$B$6)</f>
        <v/>
      </c>
      <c r="Z322" s="14">
        <f>IF(U322="","",Config!$B$4 + SUM($U$2:U322))</f>
        <v/>
      </c>
      <c r="AA322" s="14">
        <f>IF(V322="","",Config!$B$4 + SUM($V$2:V322))</f>
        <v/>
      </c>
      <c r="AB322" s="14">
        <f>IF(W322="","",Config!$B$4 + SUM($W$2:W322))</f>
        <v/>
      </c>
      <c r="AC322" s="14">
        <f>IF(X322="","",Config!$B$4 + SUM($X$2:X322))</f>
        <v/>
      </c>
      <c r="AD322" s="14">
        <f>IF(Y322="","",Config!$B$4 + SUM($Y$2:Y322))</f>
        <v/>
      </c>
      <c r="AE322" s="15">
        <f>IF(P322="","",IF(P322&gt;0,1,0))</f>
        <v/>
      </c>
      <c r="AF322" s="15">
        <f>IF(Q322="","",IF(Q322&gt;0,1,0))</f>
        <v/>
      </c>
      <c r="AG322" s="15">
        <f>IF(R322="","",IF(R322&gt;0,1,0))</f>
        <v/>
      </c>
      <c r="AH322" s="15">
        <f>IF(S322="","",IF(S322&gt;0,1,0))</f>
        <v/>
      </c>
      <c r="AI322" s="15">
        <f>IF(T322="","",IF(T322&gt;0,1,0))</f>
        <v/>
      </c>
      <c r="AJ322" s="16">
        <f>IF(Z322="","",IF(AJ321="",Z322,MAX(AJ321,Z322)))</f>
        <v/>
      </c>
      <c r="AK322" s="16">
        <f>IF(AA322="","",IF(AK321="",AA322,MAX(AK321,AA322)))</f>
        <v/>
      </c>
      <c r="AL322" s="16">
        <f>IF(AB322="","",IF(AL321="",AB322,MAX(AL321,AB322)))</f>
        <v/>
      </c>
      <c r="AM322" s="16">
        <f>IF(AC322="","",IF(AM321="",AC322,MAX(AM321,AC322)))</f>
        <v/>
      </c>
      <c r="AN322" s="16">
        <f>IF(AD322="","",IF(AN321="",AD322,MAX(AN321,AD322)))</f>
        <v/>
      </c>
      <c r="AO322" s="16">
        <f>IF(Z322="","",AJ322-Z322)</f>
        <v/>
      </c>
      <c r="AP322" s="16">
        <f>IF(AA322="","",AK322-AA322)</f>
        <v/>
      </c>
      <c r="AQ322" s="16">
        <f>IF(AB322="","",AL322-AB322)</f>
        <v/>
      </c>
      <c r="AR322" s="16">
        <f>IF(AC322="","",AM322-AC322)</f>
        <v/>
      </c>
      <c r="AS322" s="16">
        <f>IF(AD322="","",AN322-AD322)</f>
        <v/>
      </c>
    </row>
    <row r="323">
      <c r="A323">
        <f>ROW()-1</f>
        <v/>
      </c>
      <c r="B323" s="8" t="n"/>
      <c r="C323" s="11" t="n"/>
      <c r="D323" s="10">
        <f>IF(B323="","",CHOOSE(WEEKDAY(B323,2),"Lu","Ma","Mi","Jo","Vi","Sa","Du"))</f>
        <v/>
      </c>
      <c r="E323" s="10">
        <f>IF(OR(B323="",C323=""),"",IF(OR(WEEKDAY(B323,2)=1,WEEKDAY(B323,2)=5),"D",IF(AND(C323&gt;=TIME(15,30,0),C323&lt;TIME(16,30,0)),"C",IF(AND(AND(WEEKDAY(B323,2)&gt;=2,WEEKDAY(B323,2)&lt;=4),C323&gt;=TIME(16,35,0),C323&lt;TIME(17,0,0)),"A1",IF(AND(AND(WEEKDAY(B323,2)&gt;=2,WEEKDAY(B323,2)&lt;=4),C323&gt;=TIME(17,0,0),C323&lt;TIME(18,0,0)),"A2",IF(AND(AND(WEEKDAY(B323,2)&gt;=2,WEEKDAY(B323,2)&lt;=4),C323&gt;=TIME(18,0,0),C323&lt;TIME(19,0,0)),"A3",IF(AND(AND(WEEKDAY(B323,2)&gt;=2,WEEKDAY(B323,2)&lt;=4),C323&gt;=TIME(22,0,0),C323&lt;TIME(22,45,0)),"B","Other")))))))</f>
        <v/>
      </c>
      <c r="F323" s="11" t="n"/>
      <c r="G323" s="11" t="n"/>
      <c r="H323" s="11" t="n"/>
      <c r="I323" s="11" t="n"/>
      <c r="J323" s="12" t="n"/>
      <c r="K323" s="12" t="n"/>
      <c r="L323" s="12" t="n"/>
      <c r="M323" s="12" t="n"/>
      <c r="N323" s="11" t="n"/>
      <c r="O323" s="11" t="n"/>
      <c r="P323" s="13">
        <f>IF(N323="","",IF(N323="SL",-1,K323/J323))</f>
        <v/>
      </c>
      <c r="Q323" s="13">
        <f>IF(N323="","",IF(OR(N323="SL",N323="TP0 only"),-1,L323/J323))</f>
        <v/>
      </c>
      <c r="R323" s="13">
        <f>IF(N323="","",IF(N323="TP2",M323/J323,-1))</f>
        <v/>
      </c>
      <c r="S323" s="13">
        <f>IF(N323="","",IF(N323="SL",-1,IF(N323="TP0 only",0.5*K323/J323,0.5*(K323+L323)/J323)))</f>
        <v/>
      </c>
      <c r="T323" s="13">
        <f>IF(N323="","",IF(N323="SL",-1,IF(N323="TP0 only",0.5*K323/J323-0.5,0.5*(K323+L323)/J323)))</f>
        <v/>
      </c>
      <c r="U323" s="14">
        <f>IF(P323="","",P323*Config!$B$6)</f>
        <v/>
      </c>
      <c r="V323" s="14">
        <f>IF(Q323="","",Q323*Config!$B$6)</f>
        <v/>
      </c>
      <c r="W323" s="14">
        <f>IF(R323="","",R323*Config!$B$6)</f>
        <v/>
      </c>
      <c r="X323" s="14">
        <f>IF(S323="","",S323*Config!$B$6)</f>
        <v/>
      </c>
      <c r="Y323" s="14">
        <f>IF(T323="","",T323*Config!$B$6)</f>
        <v/>
      </c>
      <c r="Z323" s="14">
        <f>IF(U323="","",Config!$B$4 + SUM($U$2:U323))</f>
        <v/>
      </c>
      <c r="AA323" s="14">
        <f>IF(V323="","",Config!$B$4 + SUM($V$2:V323))</f>
        <v/>
      </c>
      <c r="AB323" s="14">
        <f>IF(W323="","",Config!$B$4 + SUM($W$2:W323))</f>
        <v/>
      </c>
      <c r="AC323" s="14">
        <f>IF(X323="","",Config!$B$4 + SUM($X$2:X323))</f>
        <v/>
      </c>
      <c r="AD323" s="14">
        <f>IF(Y323="","",Config!$B$4 + SUM($Y$2:Y323))</f>
        <v/>
      </c>
      <c r="AE323" s="15">
        <f>IF(P323="","",IF(P323&gt;0,1,0))</f>
        <v/>
      </c>
      <c r="AF323" s="15">
        <f>IF(Q323="","",IF(Q323&gt;0,1,0))</f>
        <v/>
      </c>
      <c r="AG323" s="15">
        <f>IF(R323="","",IF(R323&gt;0,1,0))</f>
        <v/>
      </c>
      <c r="AH323" s="15">
        <f>IF(S323="","",IF(S323&gt;0,1,0))</f>
        <v/>
      </c>
      <c r="AI323" s="15">
        <f>IF(T323="","",IF(T323&gt;0,1,0))</f>
        <v/>
      </c>
      <c r="AJ323" s="16">
        <f>IF(Z323="","",IF(AJ322="",Z323,MAX(AJ322,Z323)))</f>
        <v/>
      </c>
      <c r="AK323" s="16">
        <f>IF(AA323="","",IF(AK322="",AA323,MAX(AK322,AA323)))</f>
        <v/>
      </c>
      <c r="AL323" s="16">
        <f>IF(AB323="","",IF(AL322="",AB323,MAX(AL322,AB323)))</f>
        <v/>
      </c>
      <c r="AM323" s="16">
        <f>IF(AC323="","",IF(AM322="",AC323,MAX(AM322,AC323)))</f>
        <v/>
      </c>
      <c r="AN323" s="16">
        <f>IF(AD323="","",IF(AN322="",AD323,MAX(AN322,AD323)))</f>
        <v/>
      </c>
      <c r="AO323" s="16">
        <f>IF(Z323="","",AJ323-Z323)</f>
        <v/>
      </c>
      <c r="AP323" s="16">
        <f>IF(AA323="","",AK323-AA323)</f>
        <v/>
      </c>
      <c r="AQ323" s="16">
        <f>IF(AB323="","",AL323-AB323)</f>
        <v/>
      </c>
      <c r="AR323" s="16">
        <f>IF(AC323="","",AM323-AC323)</f>
        <v/>
      </c>
      <c r="AS323" s="16">
        <f>IF(AD323="","",AN323-AD323)</f>
        <v/>
      </c>
    </row>
    <row r="324">
      <c r="A324">
        <f>ROW()-1</f>
        <v/>
      </c>
      <c r="B324" s="8" t="n"/>
      <c r="C324" s="11" t="n"/>
      <c r="D324" s="10">
        <f>IF(B324="","",CHOOSE(WEEKDAY(B324,2),"Lu","Ma","Mi","Jo","Vi","Sa","Du"))</f>
        <v/>
      </c>
      <c r="E324" s="10">
        <f>IF(OR(B324="",C324=""),"",IF(OR(WEEKDAY(B324,2)=1,WEEKDAY(B324,2)=5),"D",IF(AND(C324&gt;=TIME(15,30,0),C324&lt;TIME(16,30,0)),"C",IF(AND(AND(WEEKDAY(B324,2)&gt;=2,WEEKDAY(B324,2)&lt;=4),C324&gt;=TIME(16,35,0),C324&lt;TIME(17,0,0)),"A1",IF(AND(AND(WEEKDAY(B324,2)&gt;=2,WEEKDAY(B324,2)&lt;=4),C324&gt;=TIME(17,0,0),C324&lt;TIME(18,0,0)),"A2",IF(AND(AND(WEEKDAY(B324,2)&gt;=2,WEEKDAY(B324,2)&lt;=4),C324&gt;=TIME(18,0,0),C324&lt;TIME(19,0,0)),"A3",IF(AND(AND(WEEKDAY(B324,2)&gt;=2,WEEKDAY(B324,2)&lt;=4),C324&gt;=TIME(22,0,0),C324&lt;TIME(22,45,0)),"B","Other")))))))</f>
        <v/>
      </c>
      <c r="F324" s="11" t="n"/>
      <c r="G324" s="11" t="n"/>
      <c r="H324" s="11" t="n"/>
      <c r="I324" s="11" t="n"/>
      <c r="J324" s="12" t="n"/>
      <c r="K324" s="12" t="n"/>
      <c r="L324" s="12" t="n"/>
      <c r="M324" s="12" t="n"/>
      <c r="N324" s="11" t="n"/>
      <c r="O324" s="11" t="n"/>
      <c r="P324" s="13">
        <f>IF(N324="","",IF(N324="SL",-1,K324/J324))</f>
        <v/>
      </c>
      <c r="Q324" s="13">
        <f>IF(N324="","",IF(OR(N324="SL",N324="TP0 only"),-1,L324/J324))</f>
        <v/>
      </c>
      <c r="R324" s="13">
        <f>IF(N324="","",IF(N324="TP2",M324/J324,-1))</f>
        <v/>
      </c>
      <c r="S324" s="13">
        <f>IF(N324="","",IF(N324="SL",-1,IF(N324="TP0 only",0.5*K324/J324,0.5*(K324+L324)/J324)))</f>
        <v/>
      </c>
      <c r="T324" s="13">
        <f>IF(N324="","",IF(N324="SL",-1,IF(N324="TP0 only",0.5*K324/J324-0.5,0.5*(K324+L324)/J324)))</f>
        <v/>
      </c>
      <c r="U324" s="14">
        <f>IF(P324="","",P324*Config!$B$6)</f>
        <v/>
      </c>
      <c r="V324" s="14">
        <f>IF(Q324="","",Q324*Config!$B$6)</f>
        <v/>
      </c>
      <c r="W324" s="14">
        <f>IF(R324="","",R324*Config!$B$6)</f>
        <v/>
      </c>
      <c r="X324" s="14">
        <f>IF(S324="","",S324*Config!$B$6)</f>
        <v/>
      </c>
      <c r="Y324" s="14">
        <f>IF(T324="","",T324*Config!$B$6)</f>
        <v/>
      </c>
      <c r="Z324" s="14">
        <f>IF(U324="","",Config!$B$4 + SUM($U$2:U324))</f>
        <v/>
      </c>
      <c r="AA324" s="14">
        <f>IF(V324="","",Config!$B$4 + SUM($V$2:V324))</f>
        <v/>
      </c>
      <c r="AB324" s="14">
        <f>IF(W324="","",Config!$B$4 + SUM($W$2:W324))</f>
        <v/>
      </c>
      <c r="AC324" s="14">
        <f>IF(X324="","",Config!$B$4 + SUM($X$2:X324))</f>
        <v/>
      </c>
      <c r="AD324" s="14">
        <f>IF(Y324="","",Config!$B$4 + SUM($Y$2:Y324))</f>
        <v/>
      </c>
      <c r="AE324" s="15">
        <f>IF(P324="","",IF(P324&gt;0,1,0))</f>
        <v/>
      </c>
      <c r="AF324" s="15">
        <f>IF(Q324="","",IF(Q324&gt;0,1,0))</f>
        <v/>
      </c>
      <c r="AG324" s="15">
        <f>IF(R324="","",IF(R324&gt;0,1,0))</f>
        <v/>
      </c>
      <c r="AH324" s="15">
        <f>IF(S324="","",IF(S324&gt;0,1,0))</f>
        <v/>
      </c>
      <c r="AI324" s="15">
        <f>IF(T324="","",IF(T324&gt;0,1,0))</f>
        <v/>
      </c>
      <c r="AJ324" s="16">
        <f>IF(Z324="","",IF(AJ323="",Z324,MAX(AJ323,Z324)))</f>
        <v/>
      </c>
      <c r="AK324" s="16">
        <f>IF(AA324="","",IF(AK323="",AA324,MAX(AK323,AA324)))</f>
        <v/>
      </c>
      <c r="AL324" s="16">
        <f>IF(AB324="","",IF(AL323="",AB324,MAX(AL323,AB324)))</f>
        <v/>
      </c>
      <c r="AM324" s="16">
        <f>IF(AC324="","",IF(AM323="",AC324,MAX(AM323,AC324)))</f>
        <v/>
      </c>
      <c r="AN324" s="16">
        <f>IF(AD324="","",IF(AN323="",AD324,MAX(AN323,AD324)))</f>
        <v/>
      </c>
      <c r="AO324" s="16">
        <f>IF(Z324="","",AJ324-Z324)</f>
        <v/>
      </c>
      <c r="AP324" s="16">
        <f>IF(AA324="","",AK324-AA324)</f>
        <v/>
      </c>
      <c r="AQ324" s="16">
        <f>IF(AB324="","",AL324-AB324)</f>
        <v/>
      </c>
      <c r="AR324" s="16">
        <f>IF(AC324="","",AM324-AC324)</f>
        <v/>
      </c>
      <c r="AS324" s="16">
        <f>IF(AD324="","",AN324-AD324)</f>
        <v/>
      </c>
    </row>
    <row r="325">
      <c r="A325">
        <f>ROW()-1</f>
        <v/>
      </c>
      <c r="B325" s="8" t="n"/>
      <c r="C325" s="11" t="n"/>
      <c r="D325" s="10">
        <f>IF(B325="","",CHOOSE(WEEKDAY(B325,2),"Lu","Ma","Mi","Jo","Vi","Sa","Du"))</f>
        <v/>
      </c>
      <c r="E325" s="10">
        <f>IF(OR(B325="",C325=""),"",IF(OR(WEEKDAY(B325,2)=1,WEEKDAY(B325,2)=5),"D",IF(AND(C325&gt;=TIME(15,30,0),C325&lt;TIME(16,30,0)),"C",IF(AND(AND(WEEKDAY(B325,2)&gt;=2,WEEKDAY(B325,2)&lt;=4),C325&gt;=TIME(16,35,0),C325&lt;TIME(17,0,0)),"A1",IF(AND(AND(WEEKDAY(B325,2)&gt;=2,WEEKDAY(B325,2)&lt;=4),C325&gt;=TIME(17,0,0),C325&lt;TIME(18,0,0)),"A2",IF(AND(AND(WEEKDAY(B325,2)&gt;=2,WEEKDAY(B325,2)&lt;=4),C325&gt;=TIME(18,0,0),C325&lt;TIME(19,0,0)),"A3",IF(AND(AND(WEEKDAY(B325,2)&gt;=2,WEEKDAY(B325,2)&lt;=4),C325&gt;=TIME(22,0,0),C325&lt;TIME(22,45,0)),"B","Other")))))))</f>
        <v/>
      </c>
      <c r="F325" s="11" t="n"/>
      <c r="G325" s="11" t="n"/>
      <c r="H325" s="11" t="n"/>
      <c r="I325" s="11" t="n"/>
      <c r="J325" s="12" t="n"/>
      <c r="K325" s="12" t="n"/>
      <c r="L325" s="12" t="n"/>
      <c r="M325" s="12" t="n"/>
      <c r="N325" s="11" t="n"/>
      <c r="O325" s="11" t="n"/>
      <c r="P325" s="13">
        <f>IF(N325="","",IF(N325="SL",-1,K325/J325))</f>
        <v/>
      </c>
      <c r="Q325" s="13">
        <f>IF(N325="","",IF(OR(N325="SL",N325="TP0 only"),-1,L325/J325))</f>
        <v/>
      </c>
      <c r="R325" s="13">
        <f>IF(N325="","",IF(N325="TP2",M325/J325,-1))</f>
        <v/>
      </c>
      <c r="S325" s="13">
        <f>IF(N325="","",IF(N325="SL",-1,IF(N325="TP0 only",0.5*K325/J325,0.5*(K325+L325)/J325)))</f>
        <v/>
      </c>
      <c r="T325" s="13">
        <f>IF(N325="","",IF(N325="SL",-1,IF(N325="TP0 only",0.5*K325/J325-0.5,0.5*(K325+L325)/J325)))</f>
        <v/>
      </c>
      <c r="U325" s="14">
        <f>IF(P325="","",P325*Config!$B$6)</f>
        <v/>
      </c>
      <c r="V325" s="14">
        <f>IF(Q325="","",Q325*Config!$B$6)</f>
        <v/>
      </c>
      <c r="W325" s="14">
        <f>IF(R325="","",R325*Config!$B$6)</f>
        <v/>
      </c>
      <c r="X325" s="14">
        <f>IF(S325="","",S325*Config!$B$6)</f>
        <v/>
      </c>
      <c r="Y325" s="14">
        <f>IF(T325="","",T325*Config!$B$6)</f>
        <v/>
      </c>
      <c r="Z325" s="14">
        <f>IF(U325="","",Config!$B$4 + SUM($U$2:U325))</f>
        <v/>
      </c>
      <c r="AA325" s="14">
        <f>IF(V325="","",Config!$B$4 + SUM($V$2:V325))</f>
        <v/>
      </c>
      <c r="AB325" s="14">
        <f>IF(W325="","",Config!$B$4 + SUM($W$2:W325))</f>
        <v/>
      </c>
      <c r="AC325" s="14">
        <f>IF(X325="","",Config!$B$4 + SUM($X$2:X325))</f>
        <v/>
      </c>
      <c r="AD325" s="14">
        <f>IF(Y325="","",Config!$B$4 + SUM($Y$2:Y325))</f>
        <v/>
      </c>
      <c r="AE325" s="15">
        <f>IF(P325="","",IF(P325&gt;0,1,0))</f>
        <v/>
      </c>
      <c r="AF325" s="15">
        <f>IF(Q325="","",IF(Q325&gt;0,1,0))</f>
        <v/>
      </c>
      <c r="AG325" s="15">
        <f>IF(R325="","",IF(R325&gt;0,1,0))</f>
        <v/>
      </c>
      <c r="AH325" s="15">
        <f>IF(S325="","",IF(S325&gt;0,1,0))</f>
        <v/>
      </c>
      <c r="AI325" s="15">
        <f>IF(T325="","",IF(T325&gt;0,1,0))</f>
        <v/>
      </c>
      <c r="AJ325" s="16">
        <f>IF(Z325="","",IF(AJ324="",Z325,MAX(AJ324,Z325)))</f>
        <v/>
      </c>
      <c r="AK325" s="16">
        <f>IF(AA325="","",IF(AK324="",AA325,MAX(AK324,AA325)))</f>
        <v/>
      </c>
      <c r="AL325" s="16">
        <f>IF(AB325="","",IF(AL324="",AB325,MAX(AL324,AB325)))</f>
        <v/>
      </c>
      <c r="AM325" s="16">
        <f>IF(AC325="","",IF(AM324="",AC325,MAX(AM324,AC325)))</f>
        <v/>
      </c>
      <c r="AN325" s="16">
        <f>IF(AD325="","",IF(AN324="",AD325,MAX(AN324,AD325)))</f>
        <v/>
      </c>
      <c r="AO325" s="16">
        <f>IF(Z325="","",AJ325-Z325)</f>
        <v/>
      </c>
      <c r="AP325" s="16">
        <f>IF(AA325="","",AK325-AA325)</f>
        <v/>
      </c>
      <c r="AQ325" s="16">
        <f>IF(AB325="","",AL325-AB325)</f>
        <v/>
      </c>
      <c r="AR325" s="16">
        <f>IF(AC325="","",AM325-AC325)</f>
        <v/>
      </c>
      <c r="AS325" s="16">
        <f>IF(AD325="","",AN325-AD325)</f>
        <v/>
      </c>
    </row>
    <row r="326">
      <c r="A326">
        <f>ROW()-1</f>
        <v/>
      </c>
      <c r="B326" s="8" t="n"/>
      <c r="C326" s="11" t="n"/>
      <c r="D326" s="10">
        <f>IF(B326="","",CHOOSE(WEEKDAY(B326,2),"Lu","Ma","Mi","Jo","Vi","Sa","Du"))</f>
        <v/>
      </c>
      <c r="E326" s="10">
        <f>IF(OR(B326="",C326=""),"",IF(OR(WEEKDAY(B326,2)=1,WEEKDAY(B326,2)=5),"D",IF(AND(C326&gt;=TIME(15,30,0),C326&lt;TIME(16,30,0)),"C",IF(AND(AND(WEEKDAY(B326,2)&gt;=2,WEEKDAY(B326,2)&lt;=4),C326&gt;=TIME(16,35,0),C326&lt;TIME(17,0,0)),"A1",IF(AND(AND(WEEKDAY(B326,2)&gt;=2,WEEKDAY(B326,2)&lt;=4),C326&gt;=TIME(17,0,0),C326&lt;TIME(18,0,0)),"A2",IF(AND(AND(WEEKDAY(B326,2)&gt;=2,WEEKDAY(B326,2)&lt;=4),C326&gt;=TIME(18,0,0),C326&lt;TIME(19,0,0)),"A3",IF(AND(AND(WEEKDAY(B326,2)&gt;=2,WEEKDAY(B326,2)&lt;=4),C326&gt;=TIME(22,0,0),C326&lt;TIME(22,45,0)),"B","Other")))))))</f>
        <v/>
      </c>
      <c r="F326" s="11" t="n"/>
      <c r="G326" s="11" t="n"/>
      <c r="H326" s="11" t="n"/>
      <c r="I326" s="11" t="n"/>
      <c r="J326" s="12" t="n"/>
      <c r="K326" s="12" t="n"/>
      <c r="L326" s="12" t="n"/>
      <c r="M326" s="12" t="n"/>
      <c r="N326" s="11" t="n"/>
      <c r="O326" s="11" t="n"/>
      <c r="P326" s="13">
        <f>IF(N326="","",IF(N326="SL",-1,K326/J326))</f>
        <v/>
      </c>
      <c r="Q326" s="13">
        <f>IF(N326="","",IF(OR(N326="SL",N326="TP0 only"),-1,L326/J326))</f>
        <v/>
      </c>
      <c r="R326" s="13">
        <f>IF(N326="","",IF(N326="TP2",M326/J326,-1))</f>
        <v/>
      </c>
      <c r="S326" s="13">
        <f>IF(N326="","",IF(N326="SL",-1,IF(N326="TP0 only",0.5*K326/J326,0.5*(K326+L326)/J326)))</f>
        <v/>
      </c>
      <c r="T326" s="13">
        <f>IF(N326="","",IF(N326="SL",-1,IF(N326="TP0 only",0.5*K326/J326-0.5,0.5*(K326+L326)/J326)))</f>
        <v/>
      </c>
      <c r="U326" s="14">
        <f>IF(P326="","",P326*Config!$B$6)</f>
        <v/>
      </c>
      <c r="V326" s="14">
        <f>IF(Q326="","",Q326*Config!$B$6)</f>
        <v/>
      </c>
      <c r="W326" s="14">
        <f>IF(R326="","",R326*Config!$B$6)</f>
        <v/>
      </c>
      <c r="X326" s="14">
        <f>IF(S326="","",S326*Config!$B$6)</f>
        <v/>
      </c>
      <c r="Y326" s="14">
        <f>IF(T326="","",T326*Config!$B$6)</f>
        <v/>
      </c>
      <c r="Z326" s="14">
        <f>IF(U326="","",Config!$B$4 + SUM($U$2:U326))</f>
        <v/>
      </c>
      <c r="AA326" s="14">
        <f>IF(V326="","",Config!$B$4 + SUM($V$2:V326))</f>
        <v/>
      </c>
      <c r="AB326" s="14">
        <f>IF(W326="","",Config!$B$4 + SUM($W$2:W326))</f>
        <v/>
      </c>
      <c r="AC326" s="14">
        <f>IF(X326="","",Config!$B$4 + SUM($X$2:X326))</f>
        <v/>
      </c>
      <c r="AD326" s="14">
        <f>IF(Y326="","",Config!$B$4 + SUM($Y$2:Y326))</f>
        <v/>
      </c>
      <c r="AE326" s="15">
        <f>IF(P326="","",IF(P326&gt;0,1,0))</f>
        <v/>
      </c>
      <c r="AF326" s="15">
        <f>IF(Q326="","",IF(Q326&gt;0,1,0))</f>
        <v/>
      </c>
      <c r="AG326" s="15">
        <f>IF(R326="","",IF(R326&gt;0,1,0))</f>
        <v/>
      </c>
      <c r="AH326" s="15">
        <f>IF(S326="","",IF(S326&gt;0,1,0))</f>
        <v/>
      </c>
      <c r="AI326" s="15">
        <f>IF(T326="","",IF(T326&gt;0,1,0))</f>
        <v/>
      </c>
      <c r="AJ326" s="16">
        <f>IF(Z326="","",IF(AJ325="",Z326,MAX(AJ325,Z326)))</f>
        <v/>
      </c>
      <c r="AK326" s="16">
        <f>IF(AA326="","",IF(AK325="",AA326,MAX(AK325,AA326)))</f>
        <v/>
      </c>
      <c r="AL326" s="16">
        <f>IF(AB326="","",IF(AL325="",AB326,MAX(AL325,AB326)))</f>
        <v/>
      </c>
      <c r="AM326" s="16">
        <f>IF(AC326="","",IF(AM325="",AC326,MAX(AM325,AC326)))</f>
        <v/>
      </c>
      <c r="AN326" s="16">
        <f>IF(AD326="","",IF(AN325="",AD326,MAX(AN325,AD326)))</f>
        <v/>
      </c>
      <c r="AO326" s="16">
        <f>IF(Z326="","",AJ326-Z326)</f>
        <v/>
      </c>
      <c r="AP326" s="16">
        <f>IF(AA326="","",AK326-AA326)</f>
        <v/>
      </c>
      <c r="AQ326" s="16">
        <f>IF(AB326="","",AL326-AB326)</f>
        <v/>
      </c>
      <c r="AR326" s="16">
        <f>IF(AC326="","",AM326-AC326)</f>
        <v/>
      </c>
      <c r="AS326" s="16">
        <f>IF(AD326="","",AN326-AD326)</f>
        <v/>
      </c>
    </row>
    <row r="327">
      <c r="A327">
        <f>ROW()-1</f>
        <v/>
      </c>
      <c r="B327" s="8" t="n"/>
      <c r="C327" s="11" t="n"/>
      <c r="D327" s="10">
        <f>IF(B327="","",CHOOSE(WEEKDAY(B327,2),"Lu","Ma","Mi","Jo","Vi","Sa","Du"))</f>
        <v/>
      </c>
      <c r="E327" s="10">
        <f>IF(OR(B327="",C327=""),"",IF(OR(WEEKDAY(B327,2)=1,WEEKDAY(B327,2)=5),"D",IF(AND(C327&gt;=TIME(15,30,0),C327&lt;TIME(16,30,0)),"C",IF(AND(AND(WEEKDAY(B327,2)&gt;=2,WEEKDAY(B327,2)&lt;=4),C327&gt;=TIME(16,35,0),C327&lt;TIME(17,0,0)),"A1",IF(AND(AND(WEEKDAY(B327,2)&gt;=2,WEEKDAY(B327,2)&lt;=4),C327&gt;=TIME(17,0,0),C327&lt;TIME(18,0,0)),"A2",IF(AND(AND(WEEKDAY(B327,2)&gt;=2,WEEKDAY(B327,2)&lt;=4),C327&gt;=TIME(18,0,0),C327&lt;TIME(19,0,0)),"A3",IF(AND(AND(WEEKDAY(B327,2)&gt;=2,WEEKDAY(B327,2)&lt;=4),C327&gt;=TIME(22,0,0),C327&lt;TIME(22,45,0)),"B","Other")))))))</f>
        <v/>
      </c>
      <c r="F327" s="11" t="n"/>
      <c r="G327" s="11" t="n"/>
      <c r="H327" s="11" t="n"/>
      <c r="I327" s="11" t="n"/>
      <c r="J327" s="12" t="n"/>
      <c r="K327" s="12" t="n"/>
      <c r="L327" s="12" t="n"/>
      <c r="M327" s="12" t="n"/>
      <c r="N327" s="11" t="n"/>
      <c r="O327" s="11" t="n"/>
      <c r="P327" s="13">
        <f>IF(N327="","",IF(N327="SL",-1,K327/J327))</f>
        <v/>
      </c>
      <c r="Q327" s="13">
        <f>IF(N327="","",IF(OR(N327="SL",N327="TP0 only"),-1,L327/J327))</f>
        <v/>
      </c>
      <c r="R327" s="13">
        <f>IF(N327="","",IF(N327="TP2",M327/J327,-1))</f>
        <v/>
      </c>
      <c r="S327" s="13">
        <f>IF(N327="","",IF(N327="SL",-1,IF(N327="TP0 only",0.5*K327/J327,0.5*(K327+L327)/J327)))</f>
        <v/>
      </c>
      <c r="T327" s="13">
        <f>IF(N327="","",IF(N327="SL",-1,IF(N327="TP0 only",0.5*K327/J327-0.5,0.5*(K327+L327)/J327)))</f>
        <v/>
      </c>
      <c r="U327" s="14">
        <f>IF(P327="","",P327*Config!$B$6)</f>
        <v/>
      </c>
      <c r="V327" s="14">
        <f>IF(Q327="","",Q327*Config!$B$6)</f>
        <v/>
      </c>
      <c r="W327" s="14">
        <f>IF(R327="","",R327*Config!$B$6)</f>
        <v/>
      </c>
      <c r="X327" s="14">
        <f>IF(S327="","",S327*Config!$B$6)</f>
        <v/>
      </c>
      <c r="Y327" s="14">
        <f>IF(T327="","",T327*Config!$B$6)</f>
        <v/>
      </c>
      <c r="Z327" s="14">
        <f>IF(U327="","",Config!$B$4 + SUM($U$2:U327))</f>
        <v/>
      </c>
      <c r="AA327" s="14">
        <f>IF(V327="","",Config!$B$4 + SUM($V$2:V327))</f>
        <v/>
      </c>
      <c r="AB327" s="14">
        <f>IF(W327="","",Config!$B$4 + SUM($W$2:W327))</f>
        <v/>
      </c>
      <c r="AC327" s="14">
        <f>IF(X327="","",Config!$B$4 + SUM($X$2:X327))</f>
        <v/>
      </c>
      <c r="AD327" s="14">
        <f>IF(Y327="","",Config!$B$4 + SUM($Y$2:Y327))</f>
        <v/>
      </c>
      <c r="AE327" s="15">
        <f>IF(P327="","",IF(P327&gt;0,1,0))</f>
        <v/>
      </c>
      <c r="AF327" s="15">
        <f>IF(Q327="","",IF(Q327&gt;0,1,0))</f>
        <v/>
      </c>
      <c r="AG327" s="15">
        <f>IF(R327="","",IF(R327&gt;0,1,0))</f>
        <v/>
      </c>
      <c r="AH327" s="15">
        <f>IF(S327="","",IF(S327&gt;0,1,0))</f>
        <v/>
      </c>
      <c r="AI327" s="15">
        <f>IF(T327="","",IF(T327&gt;0,1,0))</f>
        <v/>
      </c>
      <c r="AJ327" s="16">
        <f>IF(Z327="","",IF(AJ326="",Z327,MAX(AJ326,Z327)))</f>
        <v/>
      </c>
      <c r="AK327" s="16">
        <f>IF(AA327="","",IF(AK326="",AA327,MAX(AK326,AA327)))</f>
        <v/>
      </c>
      <c r="AL327" s="16">
        <f>IF(AB327="","",IF(AL326="",AB327,MAX(AL326,AB327)))</f>
        <v/>
      </c>
      <c r="AM327" s="16">
        <f>IF(AC327="","",IF(AM326="",AC327,MAX(AM326,AC327)))</f>
        <v/>
      </c>
      <c r="AN327" s="16">
        <f>IF(AD327="","",IF(AN326="",AD327,MAX(AN326,AD327)))</f>
        <v/>
      </c>
      <c r="AO327" s="16">
        <f>IF(Z327="","",AJ327-Z327)</f>
        <v/>
      </c>
      <c r="AP327" s="16">
        <f>IF(AA327="","",AK327-AA327)</f>
        <v/>
      </c>
      <c r="AQ327" s="16">
        <f>IF(AB327="","",AL327-AB327)</f>
        <v/>
      </c>
      <c r="AR327" s="16">
        <f>IF(AC327="","",AM327-AC327)</f>
        <v/>
      </c>
      <c r="AS327" s="16">
        <f>IF(AD327="","",AN327-AD327)</f>
        <v/>
      </c>
    </row>
    <row r="328">
      <c r="A328">
        <f>ROW()-1</f>
        <v/>
      </c>
      <c r="B328" s="8" t="n"/>
      <c r="C328" s="11" t="n"/>
      <c r="D328" s="10">
        <f>IF(B328="","",CHOOSE(WEEKDAY(B328,2),"Lu","Ma","Mi","Jo","Vi","Sa","Du"))</f>
        <v/>
      </c>
      <c r="E328" s="10">
        <f>IF(OR(B328="",C328=""),"",IF(OR(WEEKDAY(B328,2)=1,WEEKDAY(B328,2)=5),"D",IF(AND(C328&gt;=TIME(15,30,0),C328&lt;TIME(16,30,0)),"C",IF(AND(AND(WEEKDAY(B328,2)&gt;=2,WEEKDAY(B328,2)&lt;=4),C328&gt;=TIME(16,35,0),C328&lt;TIME(17,0,0)),"A1",IF(AND(AND(WEEKDAY(B328,2)&gt;=2,WEEKDAY(B328,2)&lt;=4),C328&gt;=TIME(17,0,0),C328&lt;TIME(18,0,0)),"A2",IF(AND(AND(WEEKDAY(B328,2)&gt;=2,WEEKDAY(B328,2)&lt;=4),C328&gt;=TIME(18,0,0),C328&lt;TIME(19,0,0)),"A3",IF(AND(AND(WEEKDAY(B328,2)&gt;=2,WEEKDAY(B328,2)&lt;=4),C328&gt;=TIME(22,0,0),C328&lt;TIME(22,45,0)),"B","Other")))))))</f>
        <v/>
      </c>
      <c r="F328" s="11" t="n"/>
      <c r="G328" s="11" t="n"/>
      <c r="H328" s="11" t="n"/>
      <c r="I328" s="11" t="n"/>
      <c r="J328" s="12" t="n"/>
      <c r="K328" s="12" t="n"/>
      <c r="L328" s="12" t="n"/>
      <c r="M328" s="12" t="n"/>
      <c r="N328" s="11" t="n"/>
      <c r="O328" s="11" t="n"/>
      <c r="P328" s="13">
        <f>IF(N328="","",IF(N328="SL",-1,K328/J328))</f>
        <v/>
      </c>
      <c r="Q328" s="13">
        <f>IF(N328="","",IF(OR(N328="SL",N328="TP0 only"),-1,L328/J328))</f>
        <v/>
      </c>
      <c r="R328" s="13">
        <f>IF(N328="","",IF(N328="TP2",M328/J328,-1))</f>
        <v/>
      </c>
      <c r="S328" s="13">
        <f>IF(N328="","",IF(N328="SL",-1,IF(N328="TP0 only",0.5*K328/J328,0.5*(K328+L328)/J328)))</f>
        <v/>
      </c>
      <c r="T328" s="13">
        <f>IF(N328="","",IF(N328="SL",-1,IF(N328="TP0 only",0.5*K328/J328-0.5,0.5*(K328+L328)/J328)))</f>
        <v/>
      </c>
      <c r="U328" s="14">
        <f>IF(P328="","",P328*Config!$B$6)</f>
        <v/>
      </c>
      <c r="V328" s="14">
        <f>IF(Q328="","",Q328*Config!$B$6)</f>
        <v/>
      </c>
      <c r="W328" s="14">
        <f>IF(R328="","",R328*Config!$B$6)</f>
        <v/>
      </c>
      <c r="X328" s="14">
        <f>IF(S328="","",S328*Config!$B$6)</f>
        <v/>
      </c>
      <c r="Y328" s="14">
        <f>IF(T328="","",T328*Config!$B$6)</f>
        <v/>
      </c>
      <c r="Z328" s="14">
        <f>IF(U328="","",Config!$B$4 + SUM($U$2:U328))</f>
        <v/>
      </c>
      <c r="AA328" s="14">
        <f>IF(V328="","",Config!$B$4 + SUM($V$2:V328))</f>
        <v/>
      </c>
      <c r="AB328" s="14">
        <f>IF(W328="","",Config!$B$4 + SUM($W$2:W328))</f>
        <v/>
      </c>
      <c r="AC328" s="14">
        <f>IF(X328="","",Config!$B$4 + SUM($X$2:X328))</f>
        <v/>
      </c>
      <c r="AD328" s="14">
        <f>IF(Y328="","",Config!$B$4 + SUM($Y$2:Y328))</f>
        <v/>
      </c>
      <c r="AE328" s="15">
        <f>IF(P328="","",IF(P328&gt;0,1,0))</f>
        <v/>
      </c>
      <c r="AF328" s="15">
        <f>IF(Q328="","",IF(Q328&gt;0,1,0))</f>
        <v/>
      </c>
      <c r="AG328" s="15">
        <f>IF(R328="","",IF(R328&gt;0,1,0))</f>
        <v/>
      </c>
      <c r="AH328" s="15">
        <f>IF(S328="","",IF(S328&gt;0,1,0))</f>
        <v/>
      </c>
      <c r="AI328" s="15">
        <f>IF(T328="","",IF(T328&gt;0,1,0))</f>
        <v/>
      </c>
      <c r="AJ328" s="16">
        <f>IF(Z328="","",IF(AJ327="",Z328,MAX(AJ327,Z328)))</f>
        <v/>
      </c>
      <c r="AK328" s="16">
        <f>IF(AA328="","",IF(AK327="",AA328,MAX(AK327,AA328)))</f>
        <v/>
      </c>
      <c r="AL328" s="16">
        <f>IF(AB328="","",IF(AL327="",AB328,MAX(AL327,AB328)))</f>
        <v/>
      </c>
      <c r="AM328" s="16">
        <f>IF(AC328="","",IF(AM327="",AC328,MAX(AM327,AC328)))</f>
        <v/>
      </c>
      <c r="AN328" s="16">
        <f>IF(AD328="","",IF(AN327="",AD328,MAX(AN327,AD328)))</f>
        <v/>
      </c>
      <c r="AO328" s="16">
        <f>IF(Z328="","",AJ328-Z328)</f>
        <v/>
      </c>
      <c r="AP328" s="16">
        <f>IF(AA328="","",AK328-AA328)</f>
        <v/>
      </c>
      <c r="AQ328" s="16">
        <f>IF(AB328="","",AL328-AB328)</f>
        <v/>
      </c>
      <c r="AR328" s="16">
        <f>IF(AC328="","",AM328-AC328)</f>
        <v/>
      </c>
      <c r="AS328" s="16">
        <f>IF(AD328="","",AN328-AD328)</f>
        <v/>
      </c>
    </row>
    <row r="329">
      <c r="A329">
        <f>ROW()-1</f>
        <v/>
      </c>
      <c r="B329" s="8" t="n"/>
      <c r="C329" s="11" t="n"/>
      <c r="D329" s="10">
        <f>IF(B329="","",CHOOSE(WEEKDAY(B329,2),"Lu","Ma","Mi","Jo","Vi","Sa","Du"))</f>
        <v/>
      </c>
      <c r="E329" s="10">
        <f>IF(OR(B329="",C329=""),"",IF(OR(WEEKDAY(B329,2)=1,WEEKDAY(B329,2)=5),"D",IF(AND(C329&gt;=TIME(15,30,0),C329&lt;TIME(16,30,0)),"C",IF(AND(AND(WEEKDAY(B329,2)&gt;=2,WEEKDAY(B329,2)&lt;=4),C329&gt;=TIME(16,35,0),C329&lt;TIME(17,0,0)),"A1",IF(AND(AND(WEEKDAY(B329,2)&gt;=2,WEEKDAY(B329,2)&lt;=4),C329&gt;=TIME(17,0,0),C329&lt;TIME(18,0,0)),"A2",IF(AND(AND(WEEKDAY(B329,2)&gt;=2,WEEKDAY(B329,2)&lt;=4),C329&gt;=TIME(18,0,0),C329&lt;TIME(19,0,0)),"A3",IF(AND(AND(WEEKDAY(B329,2)&gt;=2,WEEKDAY(B329,2)&lt;=4),C329&gt;=TIME(22,0,0),C329&lt;TIME(22,45,0)),"B","Other")))))))</f>
        <v/>
      </c>
      <c r="F329" s="11" t="n"/>
      <c r="G329" s="11" t="n"/>
      <c r="H329" s="11" t="n"/>
      <c r="I329" s="11" t="n"/>
      <c r="J329" s="12" t="n"/>
      <c r="K329" s="12" t="n"/>
      <c r="L329" s="12" t="n"/>
      <c r="M329" s="12" t="n"/>
      <c r="N329" s="11" t="n"/>
      <c r="O329" s="11" t="n"/>
      <c r="P329" s="13">
        <f>IF(N329="","",IF(N329="SL",-1,K329/J329))</f>
        <v/>
      </c>
      <c r="Q329" s="13">
        <f>IF(N329="","",IF(OR(N329="SL",N329="TP0 only"),-1,L329/J329))</f>
        <v/>
      </c>
      <c r="R329" s="13">
        <f>IF(N329="","",IF(N329="TP2",M329/J329,-1))</f>
        <v/>
      </c>
      <c r="S329" s="13">
        <f>IF(N329="","",IF(N329="SL",-1,IF(N329="TP0 only",0.5*K329/J329,0.5*(K329+L329)/J329)))</f>
        <v/>
      </c>
      <c r="T329" s="13">
        <f>IF(N329="","",IF(N329="SL",-1,IF(N329="TP0 only",0.5*K329/J329-0.5,0.5*(K329+L329)/J329)))</f>
        <v/>
      </c>
      <c r="U329" s="14">
        <f>IF(P329="","",P329*Config!$B$6)</f>
        <v/>
      </c>
      <c r="V329" s="14">
        <f>IF(Q329="","",Q329*Config!$B$6)</f>
        <v/>
      </c>
      <c r="W329" s="14">
        <f>IF(R329="","",R329*Config!$B$6)</f>
        <v/>
      </c>
      <c r="X329" s="14">
        <f>IF(S329="","",S329*Config!$B$6)</f>
        <v/>
      </c>
      <c r="Y329" s="14">
        <f>IF(T329="","",T329*Config!$B$6)</f>
        <v/>
      </c>
      <c r="Z329" s="14">
        <f>IF(U329="","",Config!$B$4 + SUM($U$2:U329))</f>
        <v/>
      </c>
      <c r="AA329" s="14">
        <f>IF(V329="","",Config!$B$4 + SUM($V$2:V329))</f>
        <v/>
      </c>
      <c r="AB329" s="14">
        <f>IF(W329="","",Config!$B$4 + SUM($W$2:W329))</f>
        <v/>
      </c>
      <c r="AC329" s="14">
        <f>IF(X329="","",Config!$B$4 + SUM($X$2:X329))</f>
        <v/>
      </c>
      <c r="AD329" s="14">
        <f>IF(Y329="","",Config!$B$4 + SUM($Y$2:Y329))</f>
        <v/>
      </c>
      <c r="AE329" s="15">
        <f>IF(P329="","",IF(P329&gt;0,1,0))</f>
        <v/>
      </c>
      <c r="AF329" s="15">
        <f>IF(Q329="","",IF(Q329&gt;0,1,0))</f>
        <v/>
      </c>
      <c r="AG329" s="15">
        <f>IF(R329="","",IF(R329&gt;0,1,0))</f>
        <v/>
      </c>
      <c r="AH329" s="15">
        <f>IF(S329="","",IF(S329&gt;0,1,0))</f>
        <v/>
      </c>
      <c r="AI329" s="15">
        <f>IF(T329="","",IF(T329&gt;0,1,0))</f>
        <v/>
      </c>
      <c r="AJ329" s="16">
        <f>IF(Z329="","",IF(AJ328="",Z329,MAX(AJ328,Z329)))</f>
        <v/>
      </c>
      <c r="AK329" s="16">
        <f>IF(AA329="","",IF(AK328="",AA329,MAX(AK328,AA329)))</f>
        <v/>
      </c>
      <c r="AL329" s="16">
        <f>IF(AB329="","",IF(AL328="",AB329,MAX(AL328,AB329)))</f>
        <v/>
      </c>
      <c r="AM329" s="16">
        <f>IF(AC329="","",IF(AM328="",AC329,MAX(AM328,AC329)))</f>
        <v/>
      </c>
      <c r="AN329" s="16">
        <f>IF(AD329="","",IF(AN328="",AD329,MAX(AN328,AD329)))</f>
        <v/>
      </c>
      <c r="AO329" s="16">
        <f>IF(Z329="","",AJ329-Z329)</f>
        <v/>
      </c>
      <c r="AP329" s="16">
        <f>IF(AA329="","",AK329-AA329)</f>
        <v/>
      </c>
      <c r="AQ329" s="16">
        <f>IF(AB329="","",AL329-AB329)</f>
        <v/>
      </c>
      <c r="AR329" s="16">
        <f>IF(AC329="","",AM329-AC329)</f>
        <v/>
      </c>
      <c r="AS329" s="16">
        <f>IF(AD329="","",AN329-AD329)</f>
        <v/>
      </c>
    </row>
    <row r="330">
      <c r="A330">
        <f>ROW()-1</f>
        <v/>
      </c>
      <c r="B330" s="8" t="n"/>
      <c r="C330" s="11" t="n"/>
      <c r="D330" s="10">
        <f>IF(B330="","",CHOOSE(WEEKDAY(B330,2),"Lu","Ma","Mi","Jo","Vi","Sa","Du"))</f>
        <v/>
      </c>
      <c r="E330" s="10">
        <f>IF(OR(B330="",C330=""),"",IF(OR(WEEKDAY(B330,2)=1,WEEKDAY(B330,2)=5),"D",IF(AND(C330&gt;=TIME(15,30,0),C330&lt;TIME(16,30,0)),"C",IF(AND(AND(WEEKDAY(B330,2)&gt;=2,WEEKDAY(B330,2)&lt;=4),C330&gt;=TIME(16,35,0),C330&lt;TIME(17,0,0)),"A1",IF(AND(AND(WEEKDAY(B330,2)&gt;=2,WEEKDAY(B330,2)&lt;=4),C330&gt;=TIME(17,0,0),C330&lt;TIME(18,0,0)),"A2",IF(AND(AND(WEEKDAY(B330,2)&gt;=2,WEEKDAY(B330,2)&lt;=4),C330&gt;=TIME(18,0,0),C330&lt;TIME(19,0,0)),"A3",IF(AND(AND(WEEKDAY(B330,2)&gt;=2,WEEKDAY(B330,2)&lt;=4),C330&gt;=TIME(22,0,0),C330&lt;TIME(22,45,0)),"B","Other")))))))</f>
        <v/>
      </c>
      <c r="F330" s="11" t="n"/>
      <c r="G330" s="11" t="n"/>
      <c r="H330" s="11" t="n"/>
      <c r="I330" s="11" t="n"/>
      <c r="J330" s="12" t="n"/>
      <c r="K330" s="12" t="n"/>
      <c r="L330" s="12" t="n"/>
      <c r="M330" s="12" t="n"/>
      <c r="N330" s="11" t="n"/>
      <c r="O330" s="11" t="n"/>
      <c r="P330" s="13">
        <f>IF(N330="","",IF(N330="SL",-1,K330/J330))</f>
        <v/>
      </c>
      <c r="Q330" s="13">
        <f>IF(N330="","",IF(OR(N330="SL",N330="TP0 only"),-1,L330/J330))</f>
        <v/>
      </c>
      <c r="R330" s="13">
        <f>IF(N330="","",IF(N330="TP2",M330/J330,-1))</f>
        <v/>
      </c>
      <c r="S330" s="13">
        <f>IF(N330="","",IF(N330="SL",-1,IF(N330="TP0 only",0.5*K330/J330,0.5*(K330+L330)/J330)))</f>
        <v/>
      </c>
      <c r="T330" s="13">
        <f>IF(N330="","",IF(N330="SL",-1,IF(N330="TP0 only",0.5*K330/J330-0.5,0.5*(K330+L330)/J330)))</f>
        <v/>
      </c>
      <c r="U330" s="14">
        <f>IF(P330="","",P330*Config!$B$6)</f>
        <v/>
      </c>
      <c r="V330" s="14">
        <f>IF(Q330="","",Q330*Config!$B$6)</f>
        <v/>
      </c>
      <c r="W330" s="14">
        <f>IF(R330="","",R330*Config!$B$6)</f>
        <v/>
      </c>
      <c r="X330" s="14">
        <f>IF(S330="","",S330*Config!$B$6)</f>
        <v/>
      </c>
      <c r="Y330" s="14">
        <f>IF(T330="","",T330*Config!$B$6)</f>
        <v/>
      </c>
      <c r="Z330" s="14">
        <f>IF(U330="","",Config!$B$4 + SUM($U$2:U330))</f>
        <v/>
      </c>
      <c r="AA330" s="14">
        <f>IF(V330="","",Config!$B$4 + SUM($V$2:V330))</f>
        <v/>
      </c>
      <c r="AB330" s="14">
        <f>IF(W330="","",Config!$B$4 + SUM($W$2:W330))</f>
        <v/>
      </c>
      <c r="AC330" s="14">
        <f>IF(X330="","",Config!$B$4 + SUM($X$2:X330))</f>
        <v/>
      </c>
      <c r="AD330" s="14">
        <f>IF(Y330="","",Config!$B$4 + SUM($Y$2:Y330))</f>
        <v/>
      </c>
      <c r="AE330" s="15">
        <f>IF(P330="","",IF(P330&gt;0,1,0))</f>
        <v/>
      </c>
      <c r="AF330" s="15">
        <f>IF(Q330="","",IF(Q330&gt;0,1,0))</f>
        <v/>
      </c>
      <c r="AG330" s="15">
        <f>IF(R330="","",IF(R330&gt;0,1,0))</f>
        <v/>
      </c>
      <c r="AH330" s="15">
        <f>IF(S330="","",IF(S330&gt;0,1,0))</f>
        <v/>
      </c>
      <c r="AI330" s="15">
        <f>IF(T330="","",IF(T330&gt;0,1,0))</f>
        <v/>
      </c>
      <c r="AJ330" s="16">
        <f>IF(Z330="","",IF(AJ329="",Z330,MAX(AJ329,Z330)))</f>
        <v/>
      </c>
      <c r="AK330" s="16">
        <f>IF(AA330="","",IF(AK329="",AA330,MAX(AK329,AA330)))</f>
        <v/>
      </c>
      <c r="AL330" s="16">
        <f>IF(AB330="","",IF(AL329="",AB330,MAX(AL329,AB330)))</f>
        <v/>
      </c>
      <c r="AM330" s="16">
        <f>IF(AC330="","",IF(AM329="",AC330,MAX(AM329,AC330)))</f>
        <v/>
      </c>
      <c r="AN330" s="16">
        <f>IF(AD330="","",IF(AN329="",AD330,MAX(AN329,AD330)))</f>
        <v/>
      </c>
      <c r="AO330" s="16">
        <f>IF(Z330="","",AJ330-Z330)</f>
        <v/>
      </c>
      <c r="AP330" s="16">
        <f>IF(AA330="","",AK330-AA330)</f>
        <v/>
      </c>
      <c r="AQ330" s="16">
        <f>IF(AB330="","",AL330-AB330)</f>
        <v/>
      </c>
      <c r="AR330" s="16">
        <f>IF(AC330="","",AM330-AC330)</f>
        <v/>
      </c>
      <c r="AS330" s="16">
        <f>IF(AD330="","",AN330-AD330)</f>
        <v/>
      </c>
    </row>
    <row r="331">
      <c r="A331">
        <f>ROW()-1</f>
        <v/>
      </c>
      <c r="B331" s="8" t="n"/>
      <c r="C331" s="11" t="n"/>
      <c r="D331" s="10">
        <f>IF(B331="","",CHOOSE(WEEKDAY(B331,2),"Lu","Ma","Mi","Jo","Vi","Sa","Du"))</f>
        <v/>
      </c>
      <c r="E331" s="10">
        <f>IF(OR(B331="",C331=""),"",IF(OR(WEEKDAY(B331,2)=1,WEEKDAY(B331,2)=5),"D",IF(AND(C331&gt;=TIME(15,30,0),C331&lt;TIME(16,30,0)),"C",IF(AND(AND(WEEKDAY(B331,2)&gt;=2,WEEKDAY(B331,2)&lt;=4),C331&gt;=TIME(16,35,0),C331&lt;TIME(17,0,0)),"A1",IF(AND(AND(WEEKDAY(B331,2)&gt;=2,WEEKDAY(B331,2)&lt;=4),C331&gt;=TIME(17,0,0),C331&lt;TIME(18,0,0)),"A2",IF(AND(AND(WEEKDAY(B331,2)&gt;=2,WEEKDAY(B331,2)&lt;=4),C331&gt;=TIME(18,0,0),C331&lt;TIME(19,0,0)),"A3",IF(AND(AND(WEEKDAY(B331,2)&gt;=2,WEEKDAY(B331,2)&lt;=4),C331&gt;=TIME(22,0,0),C331&lt;TIME(22,45,0)),"B","Other")))))))</f>
        <v/>
      </c>
      <c r="F331" s="11" t="n"/>
      <c r="G331" s="11" t="n"/>
      <c r="H331" s="11" t="n"/>
      <c r="I331" s="11" t="n"/>
      <c r="J331" s="12" t="n"/>
      <c r="K331" s="12" t="n"/>
      <c r="L331" s="12" t="n"/>
      <c r="M331" s="12" t="n"/>
      <c r="N331" s="11" t="n"/>
      <c r="O331" s="11" t="n"/>
      <c r="P331" s="13">
        <f>IF(N331="","",IF(N331="SL",-1,K331/J331))</f>
        <v/>
      </c>
      <c r="Q331" s="13">
        <f>IF(N331="","",IF(OR(N331="SL",N331="TP0 only"),-1,L331/J331))</f>
        <v/>
      </c>
      <c r="R331" s="13">
        <f>IF(N331="","",IF(N331="TP2",M331/J331,-1))</f>
        <v/>
      </c>
      <c r="S331" s="13">
        <f>IF(N331="","",IF(N331="SL",-1,IF(N331="TP0 only",0.5*K331/J331,0.5*(K331+L331)/J331)))</f>
        <v/>
      </c>
      <c r="T331" s="13">
        <f>IF(N331="","",IF(N331="SL",-1,IF(N331="TP0 only",0.5*K331/J331-0.5,0.5*(K331+L331)/J331)))</f>
        <v/>
      </c>
      <c r="U331" s="14">
        <f>IF(P331="","",P331*Config!$B$6)</f>
        <v/>
      </c>
      <c r="V331" s="14">
        <f>IF(Q331="","",Q331*Config!$B$6)</f>
        <v/>
      </c>
      <c r="W331" s="14">
        <f>IF(R331="","",R331*Config!$B$6)</f>
        <v/>
      </c>
      <c r="X331" s="14">
        <f>IF(S331="","",S331*Config!$B$6)</f>
        <v/>
      </c>
      <c r="Y331" s="14">
        <f>IF(T331="","",T331*Config!$B$6)</f>
        <v/>
      </c>
      <c r="Z331" s="14">
        <f>IF(U331="","",Config!$B$4 + SUM($U$2:U331))</f>
        <v/>
      </c>
      <c r="AA331" s="14">
        <f>IF(V331="","",Config!$B$4 + SUM($V$2:V331))</f>
        <v/>
      </c>
      <c r="AB331" s="14">
        <f>IF(W331="","",Config!$B$4 + SUM($W$2:W331))</f>
        <v/>
      </c>
      <c r="AC331" s="14">
        <f>IF(X331="","",Config!$B$4 + SUM($X$2:X331))</f>
        <v/>
      </c>
      <c r="AD331" s="14">
        <f>IF(Y331="","",Config!$B$4 + SUM($Y$2:Y331))</f>
        <v/>
      </c>
      <c r="AE331" s="15">
        <f>IF(P331="","",IF(P331&gt;0,1,0))</f>
        <v/>
      </c>
      <c r="AF331" s="15">
        <f>IF(Q331="","",IF(Q331&gt;0,1,0))</f>
        <v/>
      </c>
      <c r="AG331" s="15">
        <f>IF(R331="","",IF(R331&gt;0,1,0))</f>
        <v/>
      </c>
      <c r="AH331" s="15">
        <f>IF(S331="","",IF(S331&gt;0,1,0))</f>
        <v/>
      </c>
      <c r="AI331" s="15">
        <f>IF(T331="","",IF(T331&gt;0,1,0))</f>
        <v/>
      </c>
      <c r="AJ331" s="16">
        <f>IF(Z331="","",IF(AJ330="",Z331,MAX(AJ330,Z331)))</f>
        <v/>
      </c>
      <c r="AK331" s="16">
        <f>IF(AA331="","",IF(AK330="",AA331,MAX(AK330,AA331)))</f>
        <v/>
      </c>
      <c r="AL331" s="16">
        <f>IF(AB331="","",IF(AL330="",AB331,MAX(AL330,AB331)))</f>
        <v/>
      </c>
      <c r="AM331" s="16">
        <f>IF(AC331="","",IF(AM330="",AC331,MAX(AM330,AC331)))</f>
        <v/>
      </c>
      <c r="AN331" s="16">
        <f>IF(AD331="","",IF(AN330="",AD331,MAX(AN330,AD331)))</f>
        <v/>
      </c>
      <c r="AO331" s="16">
        <f>IF(Z331="","",AJ331-Z331)</f>
        <v/>
      </c>
      <c r="AP331" s="16">
        <f>IF(AA331="","",AK331-AA331)</f>
        <v/>
      </c>
      <c r="AQ331" s="16">
        <f>IF(AB331="","",AL331-AB331)</f>
        <v/>
      </c>
      <c r="AR331" s="16">
        <f>IF(AC331="","",AM331-AC331)</f>
        <v/>
      </c>
      <c r="AS331" s="16">
        <f>IF(AD331="","",AN331-AD331)</f>
        <v/>
      </c>
    </row>
    <row r="332">
      <c r="A332">
        <f>ROW()-1</f>
        <v/>
      </c>
      <c r="B332" s="8" t="n"/>
      <c r="C332" s="11" t="n"/>
      <c r="D332" s="10">
        <f>IF(B332="","",CHOOSE(WEEKDAY(B332,2),"Lu","Ma","Mi","Jo","Vi","Sa","Du"))</f>
        <v/>
      </c>
      <c r="E332" s="10">
        <f>IF(OR(B332="",C332=""),"",IF(OR(WEEKDAY(B332,2)=1,WEEKDAY(B332,2)=5),"D",IF(AND(C332&gt;=TIME(15,30,0),C332&lt;TIME(16,30,0)),"C",IF(AND(AND(WEEKDAY(B332,2)&gt;=2,WEEKDAY(B332,2)&lt;=4),C332&gt;=TIME(16,35,0),C332&lt;TIME(17,0,0)),"A1",IF(AND(AND(WEEKDAY(B332,2)&gt;=2,WEEKDAY(B332,2)&lt;=4),C332&gt;=TIME(17,0,0),C332&lt;TIME(18,0,0)),"A2",IF(AND(AND(WEEKDAY(B332,2)&gt;=2,WEEKDAY(B332,2)&lt;=4),C332&gt;=TIME(18,0,0),C332&lt;TIME(19,0,0)),"A3",IF(AND(AND(WEEKDAY(B332,2)&gt;=2,WEEKDAY(B332,2)&lt;=4),C332&gt;=TIME(22,0,0),C332&lt;TIME(22,45,0)),"B","Other")))))))</f>
        <v/>
      </c>
      <c r="F332" s="11" t="n"/>
      <c r="G332" s="11" t="n"/>
      <c r="H332" s="11" t="n"/>
      <c r="I332" s="11" t="n"/>
      <c r="J332" s="12" t="n"/>
      <c r="K332" s="12" t="n"/>
      <c r="L332" s="12" t="n"/>
      <c r="M332" s="12" t="n"/>
      <c r="N332" s="11" t="n"/>
      <c r="O332" s="11" t="n"/>
      <c r="P332" s="13">
        <f>IF(N332="","",IF(N332="SL",-1,K332/J332))</f>
        <v/>
      </c>
      <c r="Q332" s="13">
        <f>IF(N332="","",IF(OR(N332="SL",N332="TP0 only"),-1,L332/J332))</f>
        <v/>
      </c>
      <c r="R332" s="13">
        <f>IF(N332="","",IF(N332="TP2",M332/J332,-1))</f>
        <v/>
      </c>
      <c r="S332" s="13">
        <f>IF(N332="","",IF(N332="SL",-1,IF(N332="TP0 only",0.5*K332/J332,0.5*(K332+L332)/J332)))</f>
        <v/>
      </c>
      <c r="T332" s="13">
        <f>IF(N332="","",IF(N332="SL",-1,IF(N332="TP0 only",0.5*K332/J332-0.5,0.5*(K332+L332)/J332)))</f>
        <v/>
      </c>
      <c r="U332" s="14">
        <f>IF(P332="","",P332*Config!$B$6)</f>
        <v/>
      </c>
      <c r="V332" s="14">
        <f>IF(Q332="","",Q332*Config!$B$6)</f>
        <v/>
      </c>
      <c r="W332" s="14">
        <f>IF(R332="","",R332*Config!$B$6)</f>
        <v/>
      </c>
      <c r="X332" s="14">
        <f>IF(S332="","",S332*Config!$B$6)</f>
        <v/>
      </c>
      <c r="Y332" s="14">
        <f>IF(T332="","",T332*Config!$B$6)</f>
        <v/>
      </c>
      <c r="Z332" s="14">
        <f>IF(U332="","",Config!$B$4 + SUM($U$2:U332))</f>
        <v/>
      </c>
      <c r="AA332" s="14">
        <f>IF(V332="","",Config!$B$4 + SUM($V$2:V332))</f>
        <v/>
      </c>
      <c r="AB332" s="14">
        <f>IF(W332="","",Config!$B$4 + SUM($W$2:W332))</f>
        <v/>
      </c>
      <c r="AC332" s="14">
        <f>IF(X332="","",Config!$B$4 + SUM($X$2:X332))</f>
        <v/>
      </c>
      <c r="AD332" s="14">
        <f>IF(Y332="","",Config!$B$4 + SUM($Y$2:Y332))</f>
        <v/>
      </c>
      <c r="AE332" s="15">
        <f>IF(P332="","",IF(P332&gt;0,1,0))</f>
        <v/>
      </c>
      <c r="AF332" s="15">
        <f>IF(Q332="","",IF(Q332&gt;0,1,0))</f>
        <v/>
      </c>
      <c r="AG332" s="15">
        <f>IF(R332="","",IF(R332&gt;0,1,0))</f>
        <v/>
      </c>
      <c r="AH332" s="15">
        <f>IF(S332="","",IF(S332&gt;0,1,0))</f>
        <v/>
      </c>
      <c r="AI332" s="15">
        <f>IF(T332="","",IF(T332&gt;0,1,0))</f>
        <v/>
      </c>
      <c r="AJ332" s="16">
        <f>IF(Z332="","",IF(AJ331="",Z332,MAX(AJ331,Z332)))</f>
        <v/>
      </c>
      <c r="AK332" s="16">
        <f>IF(AA332="","",IF(AK331="",AA332,MAX(AK331,AA332)))</f>
        <v/>
      </c>
      <c r="AL332" s="16">
        <f>IF(AB332="","",IF(AL331="",AB332,MAX(AL331,AB332)))</f>
        <v/>
      </c>
      <c r="AM332" s="16">
        <f>IF(AC332="","",IF(AM331="",AC332,MAX(AM331,AC332)))</f>
        <v/>
      </c>
      <c r="AN332" s="16">
        <f>IF(AD332="","",IF(AN331="",AD332,MAX(AN331,AD332)))</f>
        <v/>
      </c>
      <c r="AO332" s="16">
        <f>IF(Z332="","",AJ332-Z332)</f>
        <v/>
      </c>
      <c r="AP332" s="16">
        <f>IF(AA332="","",AK332-AA332)</f>
        <v/>
      </c>
      <c r="AQ332" s="16">
        <f>IF(AB332="","",AL332-AB332)</f>
        <v/>
      </c>
      <c r="AR332" s="16">
        <f>IF(AC332="","",AM332-AC332)</f>
        <v/>
      </c>
      <c r="AS332" s="16">
        <f>IF(AD332="","",AN332-AD332)</f>
        <v/>
      </c>
    </row>
    <row r="333">
      <c r="A333">
        <f>ROW()-1</f>
        <v/>
      </c>
      <c r="B333" s="8" t="n"/>
      <c r="C333" s="11" t="n"/>
      <c r="D333" s="10">
        <f>IF(B333="","",CHOOSE(WEEKDAY(B333,2),"Lu","Ma","Mi","Jo","Vi","Sa","Du"))</f>
        <v/>
      </c>
      <c r="E333" s="10">
        <f>IF(OR(B333="",C333=""),"",IF(OR(WEEKDAY(B333,2)=1,WEEKDAY(B333,2)=5),"D",IF(AND(C333&gt;=TIME(15,30,0),C333&lt;TIME(16,30,0)),"C",IF(AND(AND(WEEKDAY(B333,2)&gt;=2,WEEKDAY(B333,2)&lt;=4),C333&gt;=TIME(16,35,0),C333&lt;TIME(17,0,0)),"A1",IF(AND(AND(WEEKDAY(B333,2)&gt;=2,WEEKDAY(B333,2)&lt;=4),C333&gt;=TIME(17,0,0),C333&lt;TIME(18,0,0)),"A2",IF(AND(AND(WEEKDAY(B333,2)&gt;=2,WEEKDAY(B333,2)&lt;=4),C333&gt;=TIME(18,0,0),C333&lt;TIME(19,0,0)),"A3",IF(AND(AND(WEEKDAY(B333,2)&gt;=2,WEEKDAY(B333,2)&lt;=4),C333&gt;=TIME(22,0,0),C333&lt;TIME(22,45,0)),"B","Other")))))))</f>
        <v/>
      </c>
      <c r="F333" s="11" t="n"/>
      <c r="G333" s="11" t="n"/>
      <c r="H333" s="11" t="n"/>
      <c r="I333" s="11" t="n"/>
      <c r="J333" s="12" t="n"/>
      <c r="K333" s="12" t="n"/>
      <c r="L333" s="12" t="n"/>
      <c r="M333" s="12" t="n"/>
      <c r="N333" s="11" t="n"/>
      <c r="O333" s="11" t="n"/>
      <c r="P333" s="13">
        <f>IF(N333="","",IF(N333="SL",-1,K333/J333))</f>
        <v/>
      </c>
      <c r="Q333" s="13">
        <f>IF(N333="","",IF(OR(N333="SL",N333="TP0 only"),-1,L333/J333))</f>
        <v/>
      </c>
      <c r="R333" s="13">
        <f>IF(N333="","",IF(N333="TP2",M333/J333,-1))</f>
        <v/>
      </c>
      <c r="S333" s="13">
        <f>IF(N333="","",IF(N333="SL",-1,IF(N333="TP0 only",0.5*K333/J333,0.5*(K333+L333)/J333)))</f>
        <v/>
      </c>
      <c r="T333" s="13">
        <f>IF(N333="","",IF(N333="SL",-1,IF(N333="TP0 only",0.5*K333/J333-0.5,0.5*(K333+L333)/J333)))</f>
        <v/>
      </c>
      <c r="U333" s="14">
        <f>IF(P333="","",P333*Config!$B$6)</f>
        <v/>
      </c>
      <c r="V333" s="14">
        <f>IF(Q333="","",Q333*Config!$B$6)</f>
        <v/>
      </c>
      <c r="W333" s="14">
        <f>IF(R333="","",R333*Config!$B$6)</f>
        <v/>
      </c>
      <c r="X333" s="14">
        <f>IF(S333="","",S333*Config!$B$6)</f>
        <v/>
      </c>
      <c r="Y333" s="14">
        <f>IF(T333="","",T333*Config!$B$6)</f>
        <v/>
      </c>
      <c r="Z333" s="14">
        <f>IF(U333="","",Config!$B$4 + SUM($U$2:U333))</f>
        <v/>
      </c>
      <c r="AA333" s="14">
        <f>IF(V333="","",Config!$B$4 + SUM($V$2:V333))</f>
        <v/>
      </c>
      <c r="AB333" s="14">
        <f>IF(W333="","",Config!$B$4 + SUM($W$2:W333))</f>
        <v/>
      </c>
      <c r="AC333" s="14">
        <f>IF(X333="","",Config!$B$4 + SUM($X$2:X333))</f>
        <v/>
      </c>
      <c r="AD333" s="14">
        <f>IF(Y333="","",Config!$B$4 + SUM($Y$2:Y333))</f>
        <v/>
      </c>
      <c r="AE333" s="15">
        <f>IF(P333="","",IF(P333&gt;0,1,0))</f>
        <v/>
      </c>
      <c r="AF333" s="15">
        <f>IF(Q333="","",IF(Q333&gt;0,1,0))</f>
        <v/>
      </c>
      <c r="AG333" s="15">
        <f>IF(R333="","",IF(R333&gt;0,1,0))</f>
        <v/>
      </c>
      <c r="AH333" s="15">
        <f>IF(S333="","",IF(S333&gt;0,1,0))</f>
        <v/>
      </c>
      <c r="AI333" s="15">
        <f>IF(T333="","",IF(T333&gt;0,1,0))</f>
        <v/>
      </c>
      <c r="AJ333" s="16">
        <f>IF(Z333="","",IF(AJ332="",Z333,MAX(AJ332,Z333)))</f>
        <v/>
      </c>
      <c r="AK333" s="16">
        <f>IF(AA333="","",IF(AK332="",AA333,MAX(AK332,AA333)))</f>
        <v/>
      </c>
      <c r="AL333" s="16">
        <f>IF(AB333="","",IF(AL332="",AB333,MAX(AL332,AB333)))</f>
        <v/>
      </c>
      <c r="AM333" s="16">
        <f>IF(AC333="","",IF(AM332="",AC333,MAX(AM332,AC333)))</f>
        <v/>
      </c>
      <c r="AN333" s="16">
        <f>IF(AD333="","",IF(AN332="",AD333,MAX(AN332,AD333)))</f>
        <v/>
      </c>
      <c r="AO333" s="16">
        <f>IF(Z333="","",AJ333-Z333)</f>
        <v/>
      </c>
      <c r="AP333" s="16">
        <f>IF(AA333="","",AK333-AA333)</f>
        <v/>
      </c>
      <c r="AQ333" s="16">
        <f>IF(AB333="","",AL333-AB333)</f>
        <v/>
      </c>
      <c r="AR333" s="16">
        <f>IF(AC333="","",AM333-AC333)</f>
        <v/>
      </c>
      <c r="AS333" s="16">
        <f>IF(AD333="","",AN333-AD333)</f>
        <v/>
      </c>
    </row>
    <row r="334">
      <c r="A334">
        <f>ROW()-1</f>
        <v/>
      </c>
      <c r="B334" s="8" t="n"/>
      <c r="C334" s="11" t="n"/>
      <c r="D334" s="10">
        <f>IF(B334="","",CHOOSE(WEEKDAY(B334,2),"Lu","Ma","Mi","Jo","Vi","Sa","Du"))</f>
        <v/>
      </c>
      <c r="E334" s="10">
        <f>IF(OR(B334="",C334=""),"",IF(OR(WEEKDAY(B334,2)=1,WEEKDAY(B334,2)=5),"D",IF(AND(C334&gt;=TIME(15,30,0),C334&lt;TIME(16,30,0)),"C",IF(AND(AND(WEEKDAY(B334,2)&gt;=2,WEEKDAY(B334,2)&lt;=4),C334&gt;=TIME(16,35,0),C334&lt;TIME(17,0,0)),"A1",IF(AND(AND(WEEKDAY(B334,2)&gt;=2,WEEKDAY(B334,2)&lt;=4),C334&gt;=TIME(17,0,0),C334&lt;TIME(18,0,0)),"A2",IF(AND(AND(WEEKDAY(B334,2)&gt;=2,WEEKDAY(B334,2)&lt;=4),C334&gt;=TIME(18,0,0),C334&lt;TIME(19,0,0)),"A3",IF(AND(AND(WEEKDAY(B334,2)&gt;=2,WEEKDAY(B334,2)&lt;=4),C334&gt;=TIME(22,0,0),C334&lt;TIME(22,45,0)),"B","Other")))))))</f>
        <v/>
      </c>
      <c r="F334" s="11" t="n"/>
      <c r="G334" s="11" t="n"/>
      <c r="H334" s="11" t="n"/>
      <c r="I334" s="11" t="n"/>
      <c r="J334" s="12" t="n"/>
      <c r="K334" s="12" t="n"/>
      <c r="L334" s="12" t="n"/>
      <c r="M334" s="12" t="n"/>
      <c r="N334" s="11" t="n"/>
      <c r="O334" s="11" t="n"/>
      <c r="P334" s="13">
        <f>IF(N334="","",IF(N334="SL",-1,K334/J334))</f>
        <v/>
      </c>
      <c r="Q334" s="13">
        <f>IF(N334="","",IF(OR(N334="SL",N334="TP0 only"),-1,L334/J334))</f>
        <v/>
      </c>
      <c r="R334" s="13">
        <f>IF(N334="","",IF(N334="TP2",M334/J334,-1))</f>
        <v/>
      </c>
      <c r="S334" s="13">
        <f>IF(N334="","",IF(N334="SL",-1,IF(N334="TP0 only",0.5*K334/J334,0.5*(K334+L334)/J334)))</f>
        <v/>
      </c>
      <c r="T334" s="13">
        <f>IF(N334="","",IF(N334="SL",-1,IF(N334="TP0 only",0.5*K334/J334-0.5,0.5*(K334+L334)/J334)))</f>
        <v/>
      </c>
      <c r="U334" s="14">
        <f>IF(P334="","",P334*Config!$B$6)</f>
        <v/>
      </c>
      <c r="V334" s="14">
        <f>IF(Q334="","",Q334*Config!$B$6)</f>
        <v/>
      </c>
      <c r="W334" s="14">
        <f>IF(R334="","",R334*Config!$B$6)</f>
        <v/>
      </c>
      <c r="X334" s="14">
        <f>IF(S334="","",S334*Config!$B$6)</f>
        <v/>
      </c>
      <c r="Y334" s="14">
        <f>IF(T334="","",T334*Config!$B$6)</f>
        <v/>
      </c>
      <c r="Z334" s="14">
        <f>IF(U334="","",Config!$B$4 + SUM($U$2:U334))</f>
        <v/>
      </c>
      <c r="AA334" s="14">
        <f>IF(V334="","",Config!$B$4 + SUM($V$2:V334))</f>
        <v/>
      </c>
      <c r="AB334" s="14">
        <f>IF(W334="","",Config!$B$4 + SUM($W$2:W334))</f>
        <v/>
      </c>
      <c r="AC334" s="14">
        <f>IF(X334="","",Config!$B$4 + SUM($X$2:X334))</f>
        <v/>
      </c>
      <c r="AD334" s="14">
        <f>IF(Y334="","",Config!$B$4 + SUM($Y$2:Y334))</f>
        <v/>
      </c>
      <c r="AE334" s="15">
        <f>IF(P334="","",IF(P334&gt;0,1,0))</f>
        <v/>
      </c>
      <c r="AF334" s="15">
        <f>IF(Q334="","",IF(Q334&gt;0,1,0))</f>
        <v/>
      </c>
      <c r="AG334" s="15">
        <f>IF(R334="","",IF(R334&gt;0,1,0))</f>
        <v/>
      </c>
      <c r="AH334" s="15">
        <f>IF(S334="","",IF(S334&gt;0,1,0))</f>
        <v/>
      </c>
      <c r="AI334" s="15">
        <f>IF(T334="","",IF(T334&gt;0,1,0))</f>
        <v/>
      </c>
      <c r="AJ334" s="16">
        <f>IF(Z334="","",IF(AJ333="",Z334,MAX(AJ333,Z334)))</f>
        <v/>
      </c>
      <c r="AK334" s="16">
        <f>IF(AA334="","",IF(AK333="",AA334,MAX(AK333,AA334)))</f>
        <v/>
      </c>
      <c r="AL334" s="16">
        <f>IF(AB334="","",IF(AL333="",AB334,MAX(AL333,AB334)))</f>
        <v/>
      </c>
      <c r="AM334" s="16">
        <f>IF(AC334="","",IF(AM333="",AC334,MAX(AM333,AC334)))</f>
        <v/>
      </c>
      <c r="AN334" s="16">
        <f>IF(AD334="","",IF(AN333="",AD334,MAX(AN333,AD334)))</f>
        <v/>
      </c>
      <c r="AO334" s="16">
        <f>IF(Z334="","",AJ334-Z334)</f>
        <v/>
      </c>
      <c r="AP334" s="16">
        <f>IF(AA334="","",AK334-AA334)</f>
        <v/>
      </c>
      <c r="AQ334" s="16">
        <f>IF(AB334="","",AL334-AB334)</f>
        <v/>
      </c>
      <c r="AR334" s="16">
        <f>IF(AC334="","",AM334-AC334)</f>
        <v/>
      </c>
      <c r="AS334" s="16">
        <f>IF(AD334="","",AN334-AD334)</f>
        <v/>
      </c>
    </row>
    <row r="335">
      <c r="A335">
        <f>ROW()-1</f>
        <v/>
      </c>
      <c r="B335" s="8" t="n"/>
      <c r="C335" s="11" t="n"/>
      <c r="D335" s="10">
        <f>IF(B335="","",CHOOSE(WEEKDAY(B335,2),"Lu","Ma","Mi","Jo","Vi","Sa","Du"))</f>
        <v/>
      </c>
      <c r="E335" s="10">
        <f>IF(OR(B335="",C335=""),"",IF(OR(WEEKDAY(B335,2)=1,WEEKDAY(B335,2)=5),"D",IF(AND(C335&gt;=TIME(15,30,0),C335&lt;TIME(16,30,0)),"C",IF(AND(AND(WEEKDAY(B335,2)&gt;=2,WEEKDAY(B335,2)&lt;=4),C335&gt;=TIME(16,35,0),C335&lt;TIME(17,0,0)),"A1",IF(AND(AND(WEEKDAY(B335,2)&gt;=2,WEEKDAY(B335,2)&lt;=4),C335&gt;=TIME(17,0,0),C335&lt;TIME(18,0,0)),"A2",IF(AND(AND(WEEKDAY(B335,2)&gt;=2,WEEKDAY(B335,2)&lt;=4),C335&gt;=TIME(18,0,0),C335&lt;TIME(19,0,0)),"A3",IF(AND(AND(WEEKDAY(B335,2)&gt;=2,WEEKDAY(B335,2)&lt;=4),C335&gt;=TIME(22,0,0),C335&lt;TIME(22,45,0)),"B","Other")))))))</f>
        <v/>
      </c>
      <c r="F335" s="11" t="n"/>
      <c r="G335" s="11" t="n"/>
      <c r="H335" s="11" t="n"/>
      <c r="I335" s="11" t="n"/>
      <c r="J335" s="12" t="n"/>
      <c r="K335" s="12" t="n"/>
      <c r="L335" s="12" t="n"/>
      <c r="M335" s="12" t="n"/>
      <c r="N335" s="11" t="n"/>
      <c r="O335" s="11" t="n"/>
      <c r="P335" s="13">
        <f>IF(N335="","",IF(N335="SL",-1,K335/J335))</f>
        <v/>
      </c>
      <c r="Q335" s="13">
        <f>IF(N335="","",IF(OR(N335="SL",N335="TP0 only"),-1,L335/J335))</f>
        <v/>
      </c>
      <c r="R335" s="13">
        <f>IF(N335="","",IF(N335="TP2",M335/J335,-1))</f>
        <v/>
      </c>
      <c r="S335" s="13">
        <f>IF(N335="","",IF(N335="SL",-1,IF(N335="TP0 only",0.5*K335/J335,0.5*(K335+L335)/J335)))</f>
        <v/>
      </c>
      <c r="T335" s="13">
        <f>IF(N335="","",IF(N335="SL",-1,IF(N335="TP0 only",0.5*K335/J335-0.5,0.5*(K335+L335)/J335)))</f>
        <v/>
      </c>
      <c r="U335" s="14">
        <f>IF(P335="","",P335*Config!$B$6)</f>
        <v/>
      </c>
      <c r="V335" s="14">
        <f>IF(Q335="","",Q335*Config!$B$6)</f>
        <v/>
      </c>
      <c r="W335" s="14">
        <f>IF(R335="","",R335*Config!$B$6)</f>
        <v/>
      </c>
      <c r="X335" s="14">
        <f>IF(S335="","",S335*Config!$B$6)</f>
        <v/>
      </c>
      <c r="Y335" s="14">
        <f>IF(T335="","",T335*Config!$B$6)</f>
        <v/>
      </c>
      <c r="Z335" s="14">
        <f>IF(U335="","",Config!$B$4 + SUM($U$2:U335))</f>
        <v/>
      </c>
      <c r="AA335" s="14">
        <f>IF(V335="","",Config!$B$4 + SUM($V$2:V335))</f>
        <v/>
      </c>
      <c r="AB335" s="14">
        <f>IF(W335="","",Config!$B$4 + SUM($W$2:W335))</f>
        <v/>
      </c>
      <c r="AC335" s="14">
        <f>IF(X335="","",Config!$B$4 + SUM($X$2:X335))</f>
        <v/>
      </c>
      <c r="AD335" s="14">
        <f>IF(Y335="","",Config!$B$4 + SUM($Y$2:Y335))</f>
        <v/>
      </c>
      <c r="AE335" s="15">
        <f>IF(P335="","",IF(P335&gt;0,1,0))</f>
        <v/>
      </c>
      <c r="AF335" s="15">
        <f>IF(Q335="","",IF(Q335&gt;0,1,0))</f>
        <v/>
      </c>
      <c r="AG335" s="15">
        <f>IF(R335="","",IF(R335&gt;0,1,0))</f>
        <v/>
      </c>
      <c r="AH335" s="15">
        <f>IF(S335="","",IF(S335&gt;0,1,0))</f>
        <v/>
      </c>
      <c r="AI335" s="15">
        <f>IF(T335="","",IF(T335&gt;0,1,0))</f>
        <v/>
      </c>
      <c r="AJ335" s="16">
        <f>IF(Z335="","",IF(AJ334="",Z335,MAX(AJ334,Z335)))</f>
        <v/>
      </c>
      <c r="AK335" s="16">
        <f>IF(AA335="","",IF(AK334="",AA335,MAX(AK334,AA335)))</f>
        <v/>
      </c>
      <c r="AL335" s="16">
        <f>IF(AB335="","",IF(AL334="",AB335,MAX(AL334,AB335)))</f>
        <v/>
      </c>
      <c r="AM335" s="16">
        <f>IF(AC335="","",IF(AM334="",AC335,MAX(AM334,AC335)))</f>
        <v/>
      </c>
      <c r="AN335" s="16">
        <f>IF(AD335="","",IF(AN334="",AD335,MAX(AN334,AD335)))</f>
        <v/>
      </c>
      <c r="AO335" s="16">
        <f>IF(Z335="","",AJ335-Z335)</f>
        <v/>
      </c>
      <c r="AP335" s="16">
        <f>IF(AA335="","",AK335-AA335)</f>
        <v/>
      </c>
      <c r="AQ335" s="16">
        <f>IF(AB335="","",AL335-AB335)</f>
        <v/>
      </c>
      <c r="AR335" s="16">
        <f>IF(AC335="","",AM335-AC335)</f>
        <v/>
      </c>
      <c r="AS335" s="16">
        <f>IF(AD335="","",AN335-AD335)</f>
        <v/>
      </c>
    </row>
    <row r="336">
      <c r="A336">
        <f>ROW()-1</f>
        <v/>
      </c>
      <c r="B336" s="8" t="n"/>
      <c r="C336" s="11" t="n"/>
      <c r="D336" s="10">
        <f>IF(B336="","",CHOOSE(WEEKDAY(B336,2),"Lu","Ma","Mi","Jo","Vi","Sa","Du"))</f>
        <v/>
      </c>
      <c r="E336" s="10">
        <f>IF(OR(B336="",C336=""),"",IF(OR(WEEKDAY(B336,2)=1,WEEKDAY(B336,2)=5),"D",IF(AND(C336&gt;=TIME(15,30,0),C336&lt;TIME(16,30,0)),"C",IF(AND(AND(WEEKDAY(B336,2)&gt;=2,WEEKDAY(B336,2)&lt;=4),C336&gt;=TIME(16,35,0),C336&lt;TIME(17,0,0)),"A1",IF(AND(AND(WEEKDAY(B336,2)&gt;=2,WEEKDAY(B336,2)&lt;=4),C336&gt;=TIME(17,0,0),C336&lt;TIME(18,0,0)),"A2",IF(AND(AND(WEEKDAY(B336,2)&gt;=2,WEEKDAY(B336,2)&lt;=4),C336&gt;=TIME(18,0,0),C336&lt;TIME(19,0,0)),"A3",IF(AND(AND(WEEKDAY(B336,2)&gt;=2,WEEKDAY(B336,2)&lt;=4),C336&gt;=TIME(22,0,0),C336&lt;TIME(22,45,0)),"B","Other")))))))</f>
        <v/>
      </c>
      <c r="F336" s="11" t="n"/>
      <c r="G336" s="11" t="n"/>
      <c r="H336" s="11" t="n"/>
      <c r="I336" s="11" t="n"/>
      <c r="J336" s="12" t="n"/>
      <c r="K336" s="12" t="n"/>
      <c r="L336" s="12" t="n"/>
      <c r="M336" s="12" t="n"/>
      <c r="N336" s="11" t="n"/>
      <c r="O336" s="11" t="n"/>
      <c r="P336" s="13">
        <f>IF(N336="","",IF(N336="SL",-1,K336/J336))</f>
        <v/>
      </c>
      <c r="Q336" s="13">
        <f>IF(N336="","",IF(OR(N336="SL",N336="TP0 only"),-1,L336/J336))</f>
        <v/>
      </c>
      <c r="R336" s="13">
        <f>IF(N336="","",IF(N336="TP2",M336/J336,-1))</f>
        <v/>
      </c>
      <c r="S336" s="13">
        <f>IF(N336="","",IF(N336="SL",-1,IF(N336="TP0 only",0.5*K336/J336,0.5*(K336+L336)/J336)))</f>
        <v/>
      </c>
      <c r="T336" s="13">
        <f>IF(N336="","",IF(N336="SL",-1,IF(N336="TP0 only",0.5*K336/J336-0.5,0.5*(K336+L336)/J336)))</f>
        <v/>
      </c>
      <c r="U336" s="14">
        <f>IF(P336="","",P336*Config!$B$6)</f>
        <v/>
      </c>
      <c r="V336" s="14">
        <f>IF(Q336="","",Q336*Config!$B$6)</f>
        <v/>
      </c>
      <c r="W336" s="14">
        <f>IF(R336="","",R336*Config!$B$6)</f>
        <v/>
      </c>
      <c r="X336" s="14">
        <f>IF(S336="","",S336*Config!$B$6)</f>
        <v/>
      </c>
      <c r="Y336" s="14">
        <f>IF(T336="","",T336*Config!$B$6)</f>
        <v/>
      </c>
      <c r="Z336" s="14">
        <f>IF(U336="","",Config!$B$4 + SUM($U$2:U336))</f>
        <v/>
      </c>
      <c r="AA336" s="14">
        <f>IF(V336="","",Config!$B$4 + SUM($V$2:V336))</f>
        <v/>
      </c>
      <c r="AB336" s="14">
        <f>IF(W336="","",Config!$B$4 + SUM($W$2:W336))</f>
        <v/>
      </c>
      <c r="AC336" s="14">
        <f>IF(X336="","",Config!$B$4 + SUM($X$2:X336))</f>
        <v/>
      </c>
      <c r="AD336" s="14">
        <f>IF(Y336="","",Config!$B$4 + SUM($Y$2:Y336))</f>
        <v/>
      </c>
      <c r="AE336" s="15">
        <f>IF(P336="","",IF(P336&gt;0,1,0))</f>
        <v/>
      </c>
      <c r="AF336" s="15">
        <f>IF(Q336="","",IF(Q336&gt;0,1,0))</f>
        <v/>
      </c>
      <c r="AG336" s="15">
        <f>IF(R336="","",IF(R336&gt;0,1,0))</f>
        <v/>
      </c>
      <c r="AH336" s="15">
        <f>IF(S336="","",IF(S336&gt;0,1,0))</f>
        <v/>
      </c>
      <c r="AI336" s="15">
        <f>IF(T336="","",IF(T336&gt;0,1,0))</f>
        <v/>
      </c>
      <c r="AJ336" s="16">
        <f>IF(Z336="","",IF(AJ335="",Z336,MAX(AJ335,Z336)))</f>
        <v/>
      </c>
      <c r="AK336" s="16">
        <f>IF(AA336="","",IF(AK335="",AA336,MAX(AK335,AA336)))</f>
        <v/>
      </c>
      <c r="AL336" s="16">
        <f>IF(AB336="","",IF(AL335="",AB336,MAX(AL335,AB336)))</f>
        <v/>
      </c>
      <c r="AM336" s="16">
        <f>IF(AC336="","",IF(AM335="",AC336,MAX(AM335,AC336)))</f>
        <v/>
      </c>
      <c r="AN336" s="16">
        <f>IF(AD336="","",IF(AN335="",AD336,MAX(AN335,AD336)))</f>
        <v/>
      </c>
      <c r="AO336" s="16">
        <f>IF(Z336="","",AJ336-Z336)</f>
        <v/>
      </c>
      <c r="AP336" s="16">
        <f>IF(AA336="","",AK336-AA336)</f>
        <v/>
      </c>
      <c r="AQ336" s="16">
        <f>IF(AB336="","",AL336-AB336)</f>
        <v/>
      </c>
      <c r="AR336" s="16">
        <f>IF(AC336="","",AM336-AC336)</f>
        <v/>
      </c>
      <c r="AS336" s="16">
        <f>IF(AD336="","",AN336-AD336)</f>
        <v/>
      </c>
    </row>
    <row r="337">
      <c r="A337">
        <f>ROW()-1</f>
        <v/>
      </c>
      <c r="B337" s="8" t="n"/>
      <c r="C337" s="11" t="n"/>
      <c r="D337" s="10">
        <f>IF(B337="","",CHOOSE(WEEKDAY(B337,2),"Lu","Ma","Mi","Jo","Vi","Sa","Du"))</f>
        <v/>
      </c>
      <c r="E337" s="10">
        <f>IF(OR(B337="",C337=""),"",IF(OR(WEEKDAY(B337,2)=1,WEEKDAY(B337,2)=5),"D",IF(AND(C337&gt;=TIME(15,30,0),C337&lt;TIME(16,30,0)),"C",IF(AND(AND(WEEKDAY(B337,2)&gt;=2,WEEKDAY(B337,2)&lt;=4),C337&gt;=TIME(16,35,0),C337&lt;TIME(17,0,0)),"A1",IF(AND(AND(WEEKDAY(B337,2)&gt;=2,WEEKDAY(B337,2)&lt;=4),C337&gt;=TIME(17,0,0),C337&lt;TIME(18,0,0)),"A2",IF(AND(AND(WEEKDAY(B337,2)&gt;=2,WEEKDAY(B337,2)&lt;=4),C337&gt;=TIME(18,0,0),C337&lt;TIME(19,0,0)),"A3",IF(AND(AND(WEEKDAY(B337,2)&gt;=2,WEEKDAY(B337,2)&lt;=4),C337&gt;=TIME(22,0,0),C337&lt;TIME(22,45,0)),"B","Other")))))))</f>
        <v/>
      </c>
      <c r="F337" s="11" t="n"/>
      <c r="G337" s="11" t="n"/>
      <c r="H337" s="11" t="n"/>
      <c r="I337" s="11" t="n"/>
      <c r="J337" s="12" t="n"/>
      <c r="K337" s="12" t="n"/>
      <c r="L337" s="12" t="n"/>
      <c r="M337" s="12" t="n"/>
      <c r="N337" s="11" t="n"/>
      <c r="O337" s="11" t="n"/>
      <c r="P337" s="13">
        <f>IF(N337="","",IF(N337="SL",-1,K337/J337))</f>
        <v/>
      </c>
      <c r="Q337" s="13">
        <f>IF(N337="","",IF(OR(N337="SL",N337="TP0 only"),-1,L337/J337))</f>
        <v/>
      </c>
      <c r="R337" s="13">
        <f>IF(N337="","",IF(N337="TP2",M337/J337,-1))</f>
        <v/>
      </c>
      <c r="S337" s="13">
        <f>IF(N337="","",IF(N337="SL",-1,IF(N337="TP0 only",0.5*K337/J337,0.5*(K337+L337)/J337)))</f>
        <v/>
      </c>
      <c r="T337" s="13">
        <f>IF(N337="","",IF(N337="SL",-1,IF(N337="TP0 only",0.5*K337/J337-0.5,0.5*(K337+L337)/J337)))</f>
        <v/>
      </c>
      <c r="U337" s="14">
        <f>IF(P337="","",P337*Config!$B$6)</f>
        <v/>
      </c>
      <c r="V337" s="14">
        <f>IF(Q337="","",Q337*Config!$B$6)</f>
        <v/>
      </c>
      <c r="W337" s="14">
        <f>IF(R337="","",R337*Config!$B$6)</f>
        <v/>
      </c>
      <c r="X337" s="14">
        <f>IF(S337="","",S337*Config!$B$6)</f>
        <v/>
      </c>
      <c r="Y337" s="14">
        <f>IF(T337="","",T337*Config!$B$6)</f>
        <v/>
      </c>
      <c r="Z337" s="14">
        <f>IF(U337="","",Config!$B$4 + SUM($U$2:U337))</f>
        <v/>
      </c>
      <c r="AA337" s="14">
        <f>IF(V337="","",Config!$B$4 + SUM($V$2:V337))</f>
        <v/>
      </c>
      <c r="AB337" s="14">
        <f>IF(W337="","",Config!$B$4 + SUM($W$2:W337))</f>
        <v/>
      </c>
      <c r="AC337" s="14">
        <f>IF(X337="","",Config!$B$4 + SUM($X$2:X337))</f>
        <v/>
      </c>
      <c r="AD337" s="14">
        <f>IF(Y337="","",Config!$B$4 + SUM($Y$2:Y337))</f>
        <v/>
      </c>
      <c r="AE337" s="15">
        <f>IF(P337="","",IF(P337&gt;0,1,0))</f>
        <v/>
      </c>
      <c r="AF337" s="15">
        <f>IF(Q337="","",IF(Q337&gt;0,1,0))</f>
        <v/>
      </c>
      <c r="AG337" s="15">
        <f>IF(R337="","",IF(R337&gt;0,1,0))</f>
        <v/>
      </c>
      <c r="AH337" s="15">
        <f>IF(S337="","",IF(S337&gt;0,1,0))</f>
        <v/>
      </c>
      <c r="AI337" s="15">
        <f>IF(T337="","",IF(T337&gt;0,1,0))</f>
        <v/>
      </c>
      <c r="AJ337" s="16">
        <f>IF(Z337="","",IF(AJ336="",Z337,MAX(AJ336,Z337)))</f>
        <v/>
      </c>
      <c r="AK337" s="16">
        <f>IF(AA337="","",IF(AK336="",AA337,MAX(AK336,AA337)))</f>
        <v/>
      </c>
      <c r="AL337" s="16">
        <f>IF(AB337="","",IF(AL336="",AB337,MAX(AL336,AB337)))</f>
        <v/>
      </c>
      <c r="AM337" s="16">
        <f>IF(AC337="","",IF(AM336="",AC337,MAX(AM336,AC337)))</f>
        <v/>
      </c>
      <c r="AN337" s="16">
        <f>IF(AD337="","",IF(AN336="",AD337,MAX(AN336,AD337)))</f>
        <v/>
      </c>
      <c r="AO337" s="16">
        <f>IF(Z337="","",AJ337-Z337)</f>
        <v/>
      </c>
      <c r="AP337" s="16">
        <f>IF(AA337="","",AK337-AA337)</f>
        <v/>
      </c>
      <c r="AQ337" s="16">
        <f>IF(AB337="","",AL337-AB337)</f>
        <v/>
      </c>
      <c r="AR337" s="16">
        <f>IF(AC337="","",AM337-AC337)</f>
        <v/>
      </c>
      <c r="AS337" s="16">
        <f>IF(AD337="","",AN337-AD337)</f>
        <v/>
      </c>
    </row>
    <row r="338">
      <c r="A338">
        <f>ROW()-1</f>
        <v/>
      </c>
      <c r="B338" s="8" t="n"/>
      <c r="C338" s="11" t="n"/>
      <c r="D338" s="10">
        <f>IF(B338="","",CHOOSE(WEEKDAY(B338,2),"Lu","Ma","Mi","Jo","Vi","Sa","Du"))</f>
        <v/>
      </c>
      <c r="E338" s="10">
        <f>IF(OR(B338="",C338=""),"",IF(OR(WEEKDAY(B338,2)=1,WEEKDAY(B338,2)=5),"D",IF(AND(C338&gt;=TIME(15,30,0),C338&lt;TIME(16,30,0)),"C",IF(AND(AND(WEEKDAY(B338,2)&gt;=2,WEEKDAY(B338,2)&lt;=4),C338&gt;=TIME(16,35,0),C338&lt;TIME(17,0,0)),"A1",IF(AND(AND(WEEKDAY(B338,2)&gt;=2,WEEKDAY(B338,2)&lt;=4),C338&gt;=TIME(17,0,0),C338&lt;TIME(18,0,0)),"A2",IF(AND(AND(WEEKDAY(B338,2)&gt;=2,WEEKDAY(B338,2)&lt;=4),C338&gt;=TIME(18,0,0),C338&lt;TIME(19,0,0)),"A3",IF(AND(AND(WEEKDAY(B338,2)&gt;=2,WEEKDAY(B338,2)&lt;=4),C338&gt;=TIME(22,0,0),C338&lt;TIME(22,45,0)),"B","Other")))))))</f>
        <v/>
      </c>
      <c r="F338" s="11" t="n"/>
      <c r="G338" s="11" t="n"/>
      <c r="H338" s="11" t="n"/>
      <c r="I338" s="11" t="n"/>
      <c r="J338" s="12" t="n"/>
      <c r="K338" s="12" t="n"/>
      <c r="L338" s="12" t="n"/>
      <c r="M338" s="12" t="n"/>
      <c r="N338" s="11" t="n"/>
      <c r="O338" s="11" t="n"/>
      <c r="P338" s="13">
        <f>IF(N338="","",IF(N338="SL",-1,K338/J338))</f>
        <v/>
      </c>
      <c r="Q338" s="13">
        <f>IF(N338="","",IF(OR(N338="SL",N338="TP0 only"),-1,L338/J338))</f>
        <v/>
      </c>
      <c r="R338" s="13">
        <f>IF(N338="","",IF(N338="TP2",M338/J338,-1))</f>
        <v/>
      </c>
      <c r="S338" s="13">
        <f>IF(N338="","",IF(N338="SL",-1,IF(N338="TP0 only",0.5*K338/J338,0.5*(K338+L338)/J338)))</f>
        <v/>
      </c>
      <c r="T338" s="13">
        <f>IF(N338="","",IF(N338="SL",-1,IF(N338="TP0 only",0.5*K338/J338-0.5,0.5*(K338+L338)/J338)))</f>
        <v/>
      </c>
      <c r="U338" s="14">
        <f>IF(P338="","",P338*Config!$B$6)</f>
        <v/>
      </c>
      <c r="V338" s="14">
        <f>IF(Q338="","",Q338*Config!$B$6)</f>
        <v/>
      </c>
      <c r="W338" s="14">
        <f>IF(R338="","",R338*Config!$B$6)</f>
        <v/>
      </c>
      <c r="X338" s="14">
        <f>IF(S338="","",S338*Config!$B$6)</f>
        <v/>
      </c>
      <c r="Y338" s="14">
        <f>IF(T338="","",T338*Config!$B$6)</f>
        <v/>
      </c>
      <c r="Z338" s="14">
        <f>IF(U338="","",Config!$B$4 + SUM($U$2:U338))</f>
        <v/>
      </c>
      <c r="AA338" s="14">
        <f>IF(V338="","",Config!$B$4 + SUM($V$2:V338))</f>
        <v/>
      </c>
      <c r="AB338" s="14">
        <f>IF(W338="","",Config!$B$4 + SUM($W$2:W338))</f>
        <v/>
      </c>
      <c r="AC338" s="14">
        <f>IF(X338="","",Config!$B$4 + SUM($X$2:X338))</f>
        <v/>
      </c>
      <c r="AD338" s="14">
        <f>IF(Y338="","",Config!$B$4 + SUM($Y$2:Y338))</f>
        <v/>
      </c>
      <c r="AE338" s="15">
        <f>IF(P338="","",IF(P338&gt;0,1,0))</f>
        <v/>
      </c>
      <c r="AF338" s="15">
        <f>IF(Q338="","",IF(Q338&gt;0,1,0))</f>
        <v/>
      </c>
      <c r="AG338" s="15">
        <f>IF(R338="","",IF(R338&gt;0,1,0))</f>
        <v/>
      </c>
      <c r="AH338" s="15">
        <f>IF(S338="","",IF(S338&gt;0,1,0))</f>
        <v/>
      </c>
      <c r="AI338" s="15">
        <f>IF(T338="","",IF(T338&gt;0,1,0))</f>
        <v/>
      </c>
      <c r="AJ338" s="16">
        <f>IF(Z338="","",IF(AJ337="",Z338,MAX(AJ337,Z338)))</f>
        <v/>
      </c>
      <c r="AK338" s="16">
        <f>IF(AA338="","",IF(AK337="",AA338,MAX(AK337,AA338)))</f>
        <v/>
      </c>
      <c r="AL338" s="16">
        <f>IF(AB338="","",IF(AL337="",AB338,MAX(AL337,AB338)))</f>
        <v/>
      </c>
      <c r="AM338" s="16">
        <f>IF(AC338="","",IF(AM337="",AC338,MAX(AM337,AC338)))</f>
        <v/>
      </c>
      <c r="AN338" s="16">
        <f>IF(AD338="","",IF(AN337="",AD338,MAX(AN337,AD338)))</f>
        <v/>
      </c>
      <c r="AO338" s="16">
        <f>IF(Z338="","",AJ338-Z338)</f>
        <v/>
      </c>
      <c r="AP338" s="16">
        <f>IF(AA338="","",AK338-AA338)</f>
        <v/>
      </c>
      <c r="AQ338" s="16">
        <f>IF(AB338="","",AL338-AB338)</f>
        <v/>
      </c>
      <c r="AR338" s="16">
        <f>IF(AC338="","",AM338-AC338)</f>
        <v/>
      </c>
      <c r="AS338" s="16">
        <f>IF(AD338="","",AN338-AD338)</f>
        <v/>
      </c>
    </row>
    <row r="339">
      <c r="A339">
        <f>ROW()-1</f>
        <v/>
      </c>
      <c r="B339" s="8" t="n"/>
      <c r="C339" s="11" t="n"/>
      <c r="D339" s="10">
        <f>IF(B339="","",CHOOSE(WEEKDAY(B339,2),"Lu","Ma","Mi","Jo","Vi","Sa","Du"))</f>
        <v/>
      </c>
      <c r="E339" s="10">
        <f>IF(OR(B339="",C339=""),"",IF(OR(WEEKDAY(B339,2)=1,WEEKDAY(B339,2)=5),"D",IF(AND(C339&gt;=TIME(15,30,0),C339&lt;TIME(16,30,0)),"C",IF(AND(AND(WEEKDAY(B339,2)&gt;=2,WEEKDAY(B339,2)&lt;=4),C339&gt;=TIME(16,35,0),C339&lt;TIME(17,0,0)),"A1",IF(AND(AND(WEEKDAY(B339,2)&gt;=2,WEEKDAY(B339,2)&lt;=4),C339&gt;=TIME(17,0,0),C339&lt;TIME(18,0,0)),"A2",IF(AND(AND(WEEKDAY(B339,2)&gt;=2,WEEKDAY(B339,2)&lt;=4),C339&gt;=TIME(18,0,0),C339&lt;TIME(19,0,0)),"A3",IF(AND(AND(WEEKDAY(B339,2)&gt;=2,WEEKDAY(B339,2)&lt;=4),C339&gt;=TIME(22,0,0),C339&lt;TIME(22,45,0)),"B","Other")))))))</f>
        <v/>
      </c>
      <c r="F339" s="11" t="n"/>
      <c r="G339" s="11" t="n"/>
      <c r="H339" s="11" t="n"/>
      <c r="I339" s="11" t="n"/>
      <c r="J339" s="12" t="n"/>
      <c r="K339" s="12" t="n"/>
      <c r="L339" s="12" t="n"/>
      <c r="M339" s="12" t="n"/>
      <c r="N339" s="11" t="n"/>
      <c r="O339" s="11" t="n"/>
      <c r="P339" s="13">
        <f>IF(N339="","",IF(N339="SL",-1,K339/J339))</f>
        <v/>
      </c>
      <c r="Q339" s="13">
        <f>IF(N339="","",IF(OR(N339="SL",N339="TP0 only"),-1,L339/J339))</f>
        <v/>
      </c>
      <c r="R339" s="13">
        <f>IF(N339="","",IF(N339="TP2",M339/J339,-1))</f>
        <v/>
      </c>
      <c r="S339" s="13">
        <f>IF(N339="","",IF(N339="SL",-1,IF(N339="TP0 only",0.5*K339/J339,0.5*(K339+L339)/J339)))</f>
        <v/>
      </c>
      <c r="T339" s="13">
        <f>IF(N339="","",IF(N339="SL",-1,IF(N339="TP0 only",0.5*K339/J339-0.5,0.5*(K339+L339)/J339)))</f>
        <v/>
      </c>
      <c r="U339" s="14">
        <f>IF(P339="","",P339*Config!$B$6)</f>
        <v/>
      </c>
      <c r="V339" s="14">
        <f>IF(Q339="","",Q339*Config!$B$6)</f>
        <v/>
      </c>
      <c r="W339" s="14">
        <f>IF(R339="","",R339*Config!$B$6)</f>
        <v/>
      </c>
      <c r="X339" s="14">
        <f>IF(S339="","",S339*Config!$B$6)</f>
        <v/>
      </c>
      <c r="Y339" s="14">
        <f>IF(T339="","",T339*Config!$B$6)</f>
        <v/>
      </c>
      <c r="Z339" s="14">
        <f>IF(U339="","",Config!$B$4 + SUM($U$2:U339))</f>
        <v/>
      </c>
      <c r="AA339" s="14">
        <f>IF(V339="","",Config!$B$4 + SUM($V$2:V339))</f>
        <v/>
      </c>
      <c r="AB339" s="14">
        <f>IF(W339="","",Config!$B$4 + SUM($W$2:W339))</f>
        <v/>
      </c>
      <c r="AC339" s="14">
        <f>IF(X339="","",Config!$B$4 + SUM($X$2:X339))</f>
        <v/>
      </c>
      <c r="AD339" s="14">
        <f>IF(Y339="","",Config!$B$4 + SUM($Y$2:Y339))</f>
        <v/>
      </c>
      <c r="AE339" s="15">
        <f>IF(P339="","",IF(P339&gt;0,1,0))</f>
        <v/>
      </c>
      <c r="AF339" s="15">
        <f>IF(Q339="","",IF(Q339&gt;0,1,0))</f>
        <v/>
      </c>
      <c r="AG339" s="15">
        <f>IF(R339="","",IF(R339&gt;0,1,0))</f>
        <v/>
      </c>
      <c r="AH339" s="15">
        <f>IF(S339="","",IF(S339&gt;0,1,0))</f>
        <v/>
      </c>
      <c r="AI339" s="15">
        <f>IF(T339="","",IF(T339&gt;0,1,0))</f>
        <v/>
      </c>
      <c r="AJ339" s="16">
        <f>IF(Z339="","",IF(AJ338="",Z339,MAX(AJ338,Z339)))</f>
        <v/>
      </c>
      <c r="AK339" s="16">
        <f>IF(AA339="","",IF(AK338="",AA339,MAX(AK338,AA339)))</f>
        <v/>
      </c>
      <c r="AL339" s="16">
        <f>IF(AB339="","",IF(AL338="",AB339,MAX(AL338,AB339)))</f>
        <v/>
      </c>
      <c r="AM339" s="16">
        <f>IF(AC339="","",IF(AM338="",AC339,MAX(AM338,AC339)))</f>
        <v/>
      </c>
      <c r="AN339" s="16">
        <f>IF(AD339="","",IF(AN338="",AD339,MAX(AN338,AD339)))</f>
        <v/>
      </c>
      <c r="AO339" s="16">
        <f>IF(Z339="","",AJ339-Z339)</f>
        <v/>
      </c>
      <c r="AP339" s="16">
        <f>IF(AA339="","",AK339-AA339)</f>
        <v/>
      </c>
      <c r="AQ339" s="16">
        <f>IF(AB339="","",AL339-AB339)</f>
        <v/>
      </c>
      <c r="AR339" s="16">
        <f>IF(AC339="","",AM339-AC339)</f>
        <v/>
      </c>
      <c r="AS339" s="16">
        <f>IF(AD339="","",AN339-AD339)</f>
        <v/>
      </c>
    </row>
    <row r="340">
      <c r="A340">
        <f>ROW()-1</f>
        <v/>
      </c>
      <c r="B340" s="8" t="n"/>
      <c r="C340" s="11" t="n"/>
      <c r="D340" s="10">
        <f>IF(B340="","",CHOOSE(WEEKDAY(B340,2),"Lu","Ma","Mi","Jo","Vi","Sa","Du"))</f>
        <v/>
      </c>
      <c r="E340" s="10">
        <f>IF(OR(B340="",C340=""),"",IF(OR(WEEKDAY(B340,2)=1,WEEKDAY(B340,2)=5),"D",IF(AND(C340&gt;=TIME(15,30,0),C340&lt;TIME(16,30,0)),"C",IF(AND(AND(WEEKDAY(B340,2)&gt;=2,WEEKDAY(B340,2)&lt;=4),C340&gt;=TIME(16,35,0),C340&lt;TIME(17,0,0)),"A1",IF(AND(AND(WEEKDAY(B340,2)&gt;=2,WEEKDAY(B340,2)&lt;=4),C340&gt;=TIME(17,0,0),C340&lt;TIME(18,0,0)),"A2",IF(AND(AND(WEEKDAY(B340,2)&gt;=2,WEEKDAY(B340,2)&lt;=4),C340&gt;=TIME(18,0,0),C340&lt;TIME(19,0,0)),"A3",IF(AND(AND(WEEKDAY(B340,2)&gt;=2,WEEKDAY(B340,2)&lt;=4),C340&gt;=TIME(22,0,0),C340&lt;TIME(22,45,0)),"B","Other")))))))</f>
        <v/>
      </c>
      <c r="F340" s="11" t="n"/>
      <c r="G340" s="11" t="n"/>
      <c r="H340" s="11" t="n"/>
      <c r="I340" s="11" t="n"/>
      <c r="J340" s="12" t="n"/>
      <c r="K340" s="12" t="n"/>
      <c r="L340" s="12" t="n"/>
      <c r="M340" s="12" t="n"/>
      <c r="N340" s="11" t="n"/>
      <c r="O340" s="11" t="n"/>
      <c r="P340" s="13">
        <f>IF(N340="","",IF(N340="SL",-1,K340/J340))</f>
        <v/>
      </c>
      <c r="Q340" s="13">
        <f>IF(N340="","",IF(OR(N340="SL",N340="TP0 only"),-1,L340/J340))</f>
        <v/>
      </c>
      <c r="R340" s="13">
        <f>IF(N340="","",IF(N340="TP2",M340/J340,-1))</f>
        <v/>
      </c>
      <c r="S340" s="13">
        <f>IF(N340="","",IF(N340="SL",-1,IF(N340="TP0 only",0.5*K340/J340,0.5*(K340+L340)/J340)))</f>
        <v/>
      </c>
      <c r="T340" s="13">
        <f>IF(N340="","",IF(N340="SL",-1,IF(N340="TP0 only",0.5*K340/J340-0.5,0.5*(K340+L340)/J340)))</f>
        <v/>
      </c>
      <c r="U340" s="14">
        <f>IF(P340="","",P340*Config!$B$6)</f>
        <v/>
      </c>
      <c r="V340" s="14">
        <f>IF(Q340="","",Q340*Config!$B$6)</f>
        <v/>
      </c>
      <c r="W340" s="14">
        <f>IF(R340="","",R340*Config!$B$6)</f>
        <v/>
      </c>
      <c r="X340" s="14">
        <f>IF(S340="","",S340*Config!$B$6)</f>
        <v/>
      </c>
      <c r="Y340" s="14">
        <f>IF(T340="","",T340*Config!$B$6)</f>
        <v/>
      </c>
      <c r="Z340" s="14">
        <f>IF(U340="","",Config!$B$4 + SUM($U$2:U340))</f>
        <v/>
      </c>
      <c r="AA340" s="14">
        <f>IF(V340="","",Config!$B$4 + SUM($V$2:V340))</f>
        <v/>
      </c>
      <c r="AB340" s="14">
        <f>IF(W340="","",Config!$B$4 + SUM($W$2:W340))</f>
        <v/>
      </c>
      <c r="AC340" s="14">
        <f>IF(X340="","",Config!$B$4 + SUM($X$2:X340))</f>
        <v/>
      </c>
      <c r="AD340" s="14">
        <f>IF(Y340="","",Config!$B$4 + SUM($Y$2:Y340))</f>
        <v/>
      </c>
      <c r="AE340" s="15">
        <f>IF(P340="","",IF(P340&gt;0,1,0))</f>
        <v/>
      </c>
      <c r="AF340" s="15">
        <f>IF(Q340="","",IF(Q340&gt;0,1,0))</f>
        <v/>
      </c>
      <c r="AG340" s="15">
        <f>IF(R340="","",IF(R340&gt;0,1,0))</f>
        <v/>
      </c>
      <c r="AH340" s="15">
        <f>IF(S340="","",IF(S340&gt;0,1,0))</f>
        <v/>
      </c>
      <c r="AI340" s="15">
        <f>IF(T340="","",IF(T340&gt;0,1,0))</f>
        <v/>
      </c>
      <c r="AJ340" s="16">
        <f>IF(Z340="","",IF(AJ339="",Z340,MAX(AJ339,Z340)))</f>
        <v/>
      </c>
      <c r="AK340" s="16">
        <f>IF(AA340="","",IF(AK339="",AA340,MAX(AK339,AA340)))</f>
        <v/>
      </c>
      <c r="AL340" s="16">
        <f>IF(AB340="","",IF(AL339="",AB340,MAX(AL339,AB340)))</f>
        <v/>
      </c>
      <c r="AM340" s="16">
        <f>IF(AC340="","",IF(AM339="",AC340,MAX(AM339,AC340)))</f>
        <v/>
      </c>
      <c r="AN340" s="16">
        <f>IF(AD340="","",IF(AN339="",AD340,MAX(AN339,AD340)))</f>
        <v/>
      </c>
      <c r="AO340" s="16">
        <f>IF(Z340="","",AJ340-Z340)</f>
        <v/>
      </c>
      <c r="AP340" s="16">
        <f>IF(AA340="","",AK340-AA340)</f>
        <v/>
      </c>
      <c r="AQ340" s="16">
        <f>IF(AB340="","",AL340-AB340)</f>
        <v/>
      </c>
      <c r="AR340" s="16">
        <f>IF(AC340="","",AM340-AC340)</f>
        <v/>
      </c>
      <c r="AS340" s="16">
        <f>IF(AD340="","",AN340-AD340)</f>
        <v/>
      </c>
    </row>
    <row r="341">
      <c r="A341">
        <f>ROW()-1</f>
        <v/>
      </c>
      <c r="B341" s="8" t="n"/>
      <c r="C341" s="11" t="n"/>
      <c r="D341" s="10">
        <f>IF(B341="","",CHOOSE(WEEKDAY(B341,2),"Lu","Ma","Mi","Jo","Vi","Sa","Du"))</f>
        <v/>
      </c>
      <c r="E341" s="10">
        <f>IF(OR(B341="",C341=""),"",IF(OR(WEEKDAY(B341,2)=1,WEEKDAY(B341,2)=5),"D",IF(AND(C341&gt;=TIME(15,30,0),C341&lt;TIME(16,30,0)),"C",IF(AND(AND(WEEKDAY(B341,2)&gt;=2,WEEKDAY(B341,2)&lt;=4),C341&gt;=TIME(16,35,0),C341&lt;TIME(17,0,0)),"A1",IF(AND(AND(WEEKDAY(B341,2)&gt;=2,WEEKDAY(B341,2)&lt;=4),C341&gt;=TIME(17,0,0),C341&lt;TIME(18,0,0)),"A2",IF(AND(AND(WEEKDAY(B341,2)&gt;=2,WEEKDAY(B341,2)&lt;=4),C341&gt;=TIME(18,0,0),C341&lt;TIME(19,0,0)),"A3",IF(AND(AND(WEEKDAY(B341,2)&gt;=2,WEEKDAY(B341,2)&lt;=4),C341&gt;=TIME(22,0,0),C341&lt;TIME(22,45,0)),"B","Other")))))))</f>
        <v/>
      </c>
      <c r="F341" s="11" t="n"/>
      <c r="G341" s="11" t="n"/>
      <c r="H341" s="11" t="n"/>
      <c r="I341" s="11" t="n"/>
      <c r="J341" s="12" t="n"/>
      <c r="K341" s="12" t="n"/>
      <c r="L341" s="12" t="n"/>
      <c r="M341" s="12" t="n"/>
      <c r="N341" s="11" t="n"/>
      <c r="O341" s="11" t="n"/>
      <c r="P341" s="13">
        <f>IF(N341="","",IF(N341="SL",-1,K341/J341))</f>
        <v/>
      </c>
      <c r="Q341" s="13">
        <f>IF(N341="","",IF(OR(N341="SL",N341="TP0 only"),-1,L341/J341))</f>
        <v/>
      </c>
      <c r="R341" s="13">
        <f>IF(N341="","",IF(N341="TP2",M341/J341,-1))</f>
        <v/>
      </c>
      <c r="S341" s="13">
        <f>IF(N341="","",IF(N341="SL",-1,IF(N341="TP0 only",0.5*K341/J341,0.5*(K341+L341)/J341)))</f>
        <v/>
      </c>
      <c r="T341" s="13">
        <f>IF(N341="","",IF(N341="SL",-1,IF(N341="TP0 only",0.5*K341/J341-0.5,0.5*(K341+L341)/J341)))</f>
        <v/>
      </c>
      <c r="U341" s="14">
        <f>IF(P341="","",P341*Config!$B$6)</f>
        <v/>
      </c>
      <c r="V341" s="14">
        <f>IF(Q341="","",Q341*Config!$B$6)</f>
        <v/>
      </c>
      <c r="W341" s="14">
        <f>IF(R341="","",R341*Config!$B$6)</f>
        <v/>
      </c>
      <c r="X341" s="14">
        <f>IF(S341="","",S341*Config!$B$6)</f>
        <v/>
      </c>
      <c r="Y341" s="14">
        <f>IF(T341="","",T341*Config!$B$6)</f>
        <v/>
      </c>
      <c r="Z341" s="14">
        <f>IF(U341="","",Config!$B$4 + SUM($U$2:U341))</f>
        <v/>
      </c>
      <c r="AA341" s="14">
        <f>IF(V341="","",Config!$B$4 + SUM($V$2:V341))</f>
        <v/>
      </c>
      <c r="AB341" s="14">
        <f>IF(W341="","",Config!$B$4 + SUM($W$2:W341))</f>
        <v/>
      </c>
      <c r="AC341" s="14">
        <f>IF(X341="","",Config!$B$4 + SUM($X$2:X341))</f>
        <v/>
      </c>
      <c r="AD341" s="14">
        <f>IF(Y341="","",Config!$B$4 + SUM($Y$2:Y341))</f>
        <v/>
      </c>
      <c r="AE341" s="15">
        <f>IF(P341="","",IF(P341&gt;0,1,0))</f>
        <v/>
      </c>
      <c r="AF341" s="15">
        <f>IF(Q341="","",IF(Q341&gt;0,1,0))</f>
        <v/>
      </c>
      <c r="AG341" s="15">
        <f>IF(R341="","",IF(R341&gt;0,1,0))</f>
        <v/>
      </c>
      <c r="AH341" s="15">
        <f>IF(S341="","",IF(S341&gt;0,1,0))</f>
        <v/>
      </c>
      <c r="AI341" s="15">
        <f>IF(T341="","",IF(T341&gt;0,1,0))</f>
        <v/>
      </c>
      <c r="AJ341" s="16">
        <f>IF(Z341="","",IF(AJ340="",Z341,MAX(AJ340,Z341)))</f>
        <v/>
      </c>
      <c r="AK341" s="16">
        <f>IF(AA341="","",IF(AK340="",AA341,MAX(AK340,AA341)))</f>
        <v/>
      </c>
      <c r="AL341" s="16">
        <f>IF(AB341="","",IF(AL340="",AB341,MAX(AL340,AB341)))</f>
        <v/>
      </c>
      <c r="AM341" s="16">
        <f>IF(AC341="","",IF(AM340="",AC341,MAX(AM340,AC341)))</f>
        <v/>
      </c>
      <c r="AN341" s="16">
        <f>IF(AD341="","",IF(AN340="",AD341,MAX(AN340,AD341)))</f>
        <v/>
      </c>
      <c r="AO341" s="16">
        <f>IF(Z341="","",AJ341-Z341)</f>
        <v/>
      </c>
      <c r="AP341" s="16">
        <f>IF(AA341="","",AK341-AA341)</f>
        <v/>
      </c>
      <c r="AQ341" s="16">
        <f>IF(AB341="","",AL341-AB341)</f>
        <v/>
      </c>
      <c r="AR341" s="16">
        <f>IF(AC341="","",AM341-AC341)</f>
        <v/>
      </c>
      <c r="AS341" s="16">
        <f>IF(AD341="","",AN341-AD341)</f>
        <v/>
      </c>
    </row>
    <row r="342">
      <c r="A342">
        <f>ROW()-1</f>
        <v/>
      </c>
      <c r="B342" s="8" t="n"/>
      <c r="C342" s="11" t="n"/>
      <c r="D342" s="10">
        <f>IF(B342="","",CHOOSE(WEEKDAY(B342,2),"Lu","Ma","Mi","Jo","Vi","Sa","Du"))</f>
        <v/>
      </c>
      <c r="E342" s="10">
        <f>IF(OR(B342="",C342=""),"",IF(OR(WEEKDAY(B342,2)=1,WEEKDAY(B342,2)=5),"D",IF(AND(C342&gt;=TIME(15,30,0),C342&lt;TIME(16,30,0)),"C",IF(AND(AND(WEEKDAY(B342,2)&gt;=2,WEEKDAY(B342,2)&lt;=4),C342&gt;=TIME(16,35,0),C342&lt;TIME(17,0,0)),"A1",IF(AND(AND(WEEKDAY(B342,2)&gt;=2,WEEKDAY(B342,2)&lt;=4),C342&gt;=TIME(17,0,0),C342&lt;TIME(18,0,0)),"A2",IF(AND(AND(WEEKDAY(B342,2)&gt;=2,WEEKDAY(B342,2)&lt;=4),C342&gt;=TIME(18,0,0),C342&lt;TIME(19,0,0)),"A3",IF(AND(AND(WEEKDAY(B342,2)&gt;=2,WEEKDAY(B342,2)&lt;=4),C342&gt;=TIME(22,0,0),C342&lt;TIME(22,45,0)),"B","Other")))))))</f>
        <v/>
      </c>
      <c r="F342" s="11" t="n"/>
      <c r="G342" s="11" t="n"/>
      <c r="H342" s="11" t="n"/>
      <c r="I342" s="11" t="n"/>
      <c r="J342" s="12" t="n"/>
      <c r="K342" s="12" t="n"/>
      <c r="L342" s="12" t="n"/>
      <c r="M342" s="12" t="n"/>
      <c r="N342" s="11" t="n"/>
      <c r="O342" s="11" t="n"/>
      <c r="P342" s="13">
        <f>IF(N342="","",IF(N342="SL",-1,K342/J342))</f>
        <v/>
      </c>
      <c r="Q342" s="13">
        <f>IF(N342="","",IF(OR(N342="SL",N342="TP0 only"),-1,L342/J342))</f>
        <v/>
      </c>
      <c r="R342" s="13">
        <f>IF(N342="","",IF(N342="TP2",M342/J342,-1))</f>
        <v/>
      </c>
      <c r="S342" s="13">
        <f>IF(N342="","",IF(N342="SL",-1,IF(N342="TP0 only",0.5*K342/J342,0.5*(K342+L342)/J342)))</f>
        <v/>
      </c>
      <c r="T342" s="13">
        <f>IF(N342="","",IF(N342="SL",-1,IF(N342="TP0 only",0.5*K342/J342-0.5,0.5*(K342+L342)/J342)))</f>
        <v/>
      </c>
      <c r="U342" s="14">
        <f>IF(P342="","",P342*Config!$B$6)</f>
        <v/>
      </c>
      <c r="V342" s="14">
        <f>IF(Q342="","",Q342*Config!$B$6)</f>
        <v/>
      </c>
      <c r="W342" s="14">
        <f>IF(R342="","",R342*Config!$B$6)</f>
        <v/>
      </c>
      <c r="X342" s="14">
        <f>IF(S342="","",S342*Config!$B$6)</f>
        <v/>
      </c>
      <c r="Y342" s="14">
        <f>IF(T342="","",T342*Config!$B$6)</f>
        <v/>
      </c>
      <c r="Z342" s="14">
        <f>IF(U342="","",Config!$B$4 + SUM($U$2:U342))</f>
        <v/>
      </c>
      <c r="AA342" s="14">
        <f>IF(V342="","",Config!$B$4 + SUM($V$2:V342))</f>
        <v/>
      </c>
      <c r="AB342" s="14">
        <f>IF(W342="","",Config!$B$4 + SUM($W$2:W342))</f>
        <v/>
      </c>
      <c r="AC342" s="14">
        <f>IF(X342="","",Config!$B$4 + SUM($X$2:X342))</f>
        <v/>
      </c>
      <c r="AD342" s="14">
        <f>IF(Y342="","",Config!$B$4 + SUM($Y$2:Y342))</f>
        <v/>
      </c>
      <c r="AE342" s="15">
        <f>IF(P342="","",IF(P342&gt;0,1,0))</f>
        <v/>
      </c>
      <c r="AF342" s="15">
        <f>IF(Q342="","",IF(Q342&gt;0,1,0))</f>
        <v/>
      </c>
      <c r="AG342" s="15">
        <f>IF(R342="","",IF(R342&gt;0,1,0))</f>
        <v/>
      </c>
      <c r="AH342" s="15">
        <f>IF(S342="","",IF(S342&gt;0,1,0))</f>
        <v/>
      </c>
      <c r="AI342" s="15">
        <f>IF(T342="","",IF(T342&gt;0,1,0))</f>
        <v/>
      </c>
      <c r="AJ342" s="16">
        <f>IF(Z342="","",IF(AJ341="",Z342,MAX(AJ341,Z342)))</f>
        <v/>
      </c>
      <c r="AK342" s="16">
        <f>IF(AA342="","",IF(AK341="",AA342,MAX(AK341,AA342)))</f>
        <v/>
      </c>
      <c r="AL342" s="16">
        <f>IF(AB342="","",IF(AL341="",AB342,MAX(AL341,AB342)))</f>
        <v/>
      </c>
      <c r="AM342" s="16">
        <f>IF(AC342="","",IF(AM341="",AC342,MAX(AM341,AC342)))</f>
        <v/>
      </c>
      <c r="AN342" s="16">
        <f>IF(AD342="","",IF(AN341="",AD342,MAX(AN341,AD342)))</f>
        <v/>
      </c>
      <c r="AO342" s="16">
        <f>IF(Z342="","",AJ342-Z342)</f>
        <v/>
      </c>
      <c r="AP342" s="16">
        <f>IF(AA342="","",AK342-AA342)</f>
        <v/>
      </c>
      <c r="AQ342" s="16">
        <f>IF(AB342="","",AL342-AB342)</f>
        <v/>
      </c>
      <c r="AR342" s="16">
        <f>IF(AC342="","",AM342-AC342)</f>
        <v/>
      </c>
      <c r="AS342" s="16">
        <f>IF(AD342="","",AN342-AD342)</f>
        <v/>
      </c>
    </row>
    <row r="343">
      <c r="A343">
        <f>ROW()-1</f>
        <v/>
      </c>
      <c r="B343" s="8" t="n"/>
      <c r="C343" s="11" t="n"/>
      <c r="D343" s="10">
        <f>IF(B343="","",CHOOSE(WEEKDAY(B343,2),"Lu","Ma","Mi","Jo","Vi","Sa","Du"))</f>
        <v/>
      </c>
      <c r="E343" s="10">
        <f>IF(OR(B343="",C343=""),"",IF(OR(WEEKDAY(B343,2)=1,WEEKDAY(B343,2)=5),"D",IF(AND(C343&gt;=TIME(15,30,0),C343&lt;TIME(16,30,0)),"C",IF(AND(AND(WEEKDAY(B343,2)&gt;=2,WEEKDAY(B343,2)&lt;=4),C343&gt;=TIME(16,35,0),C343&lt;TIME(17,0,0)),"A1",IF(AND(AND(WEEKDAY(B343,2)&gt;=2,WEEKDAY(B343,2)&lt;=4),C343&gt;=TIME(17,0,0),C343&lt;TIME(18,0,0)),"A2",IF(AND(AND(WEEKDAY(B343,2)&gt;=2,WEEKDAY(B343,2)&lt;=4),C343&gt;=TIME(18,0,0),C343&lt;TIME(19,0,0)),"A3",IF(AND(AND(WEEKDAY(B343,2)&gt;=2,WEEKDAY(B343,2)&lt;=4),C343&gt;=TIME(22,0,0),C343&lt;TIME(22,45,0)),"B","Other")))))))</f>
        <v/>
      </c>
      <c r="F343" s="11" t="n"/>
      <c r="G343" s="11" t="n"/>
      <c r="H343" s="11" t="n"/>
      <c r="I343" s="11" t="n"/>
      <c r="J343" s="12" t="n"/>
      <c r="K343" s="12" t="n"/>
      <c r="L343" s="12" t="n"/>
      <c r="M343" s="12" t="n"/>
      <c r="N343" s="11" t="n"/>
      <c r="O343" s="11" t="n"/>
      <c r="P343" s="13">
        <f>IF(N343="","",IF(N343="SL",-1,K343/J343))</f>
        <v/>
      </c>
      <c r="Q343" s="13">
        <f>IF(N343="","",IF(OR(N343="SL",N343="TP0 only"),-1,L343/J343))</f>
        <v/>
      </c>
      <c r="R343" s="13">
        <f>IF(N343="","",IF(N343="TP2",M343/J343,-1))</f>
        <v/>
      </c>
      <c r="S343" s="13">
        <f>IF(N343="","",IF(N343="SL",-1,IF(N343="TP0 only",0.5*K343/J343,0.5*(K343+L343)/J343)))</f>
        <v/>
      </c>
      <c r="T343" s="13">
        <f>IF(N343="","",IF(N343="SL",-1,IF(N343="TP0 only",0.5*K343/J343-0.5,0.5*(K343+L343)/J343)))</f>
        <v/>
      </c>
      <c r="U343" s="14">
        <f>IF(P343="","",P343*Config!$B$6)</f>
        <v/>
      </c>
      <c r="V343" s="14">
        <f>IF(Q343="","",Q343*Config!$B$6)</f>
        <v/>
      </c>
      <c r="W343" s="14">
        <f>IF(R343="","",R343*Config!$B$6)</f>
        <v/>
      </c>
      <c r="X343" s="14">
        <f>IF(S343="","",S343*Config!$B$6)</f>
        <v/>
      </c>
      <c r="Y343" s="14">
        <f>IF(T343="","",T343*Config!$B$6)</f>
        <v/>
      </c>
      <c r="Z343" s="14">
        <f>IF(U343="","",Config!$B$4 + SUM($U$2:U343))</f>
        <v/>
      </c>
      <c r="AA343" s="14">
        <f>IF(V343="","",Config!$B$4 + SUM($V$2:V343))</f>
        <v/>
      </c>
      <c r="AB343" s="14">
        <f>IF(W343="","",Config!$B$4 + SUM($W$2:W343))</f>
        <v/>
      </c>
      <c r="AC343" s="14">
        <f>IF(X343="","",Config!$B$4 + SUM($X$2:X343))</f>
        <v/>
      </c>
      <c r="AD343" s="14">
        <f>IF(Y343="","",Config!$B$4 + SUM($Y$2:Y343))</f>
        <v/>
      </c>
      <c r="AE343" s="15">
        <f>IF(P343="","",IF(P343&gt;0,1,0))</f>
        <v/>
      </c>
      <c r="AF343" s="15">
        <f>IF(Q343="","",IF(Q343&gt;0,1,0))</f>
        <v/>
      </c>
      <c r="AG343" s="15">
        <f>IF(R343="","",IF(R343&gt;0,1,0))</f>
        <v/>
      </c>
      <c r="AH343" s="15">
        <f>IF(S343="","",IF(S343&gt;0,1,0))</f>
        <v/>
      </c>
      <c r="AI343" s="15">
        <f>IF(T343="","",IF(T343&gt;0,1,0))</f>
        <v/>
      </c>
      <c r="AJ343" s="16">
        <f>IF(Z343="","",IF(AJ342="",Z343,MAX(AJ342,Z343)))</f>
        <v/>
      </c>
      <c r="AK343" s="16">
        <f>IF(AA343="","",IF(AK342="",AA343,MAX(AK342,AA343)))</f>
        <v/>
      </c>
      <c r="AL343" s="16">
        <f>IF(AB343="","",IF(AL342="",AB343,MAX(AL342,AB343)))</f>
        <v/>
      </c>
      <c r="AM343" s="16">
        <f>IF(AC343="","",IF(AM342="",AC343,MAX(AM342,AC343)))</f>
        <v/>
      </c>
      <c r="AN343" s="16">
        <f>IF(AD343="","",IF(AN342="",AD343,MAX(AN342,AD343)))</f>
        <v/>
      </c>
      <c r="AO343" s="16">
        <f>IF(Z343="","",AJ343-Z343)</f>
        <v/>
      </c>
      <c r="AP343" s="16">
        <f>IF(AA343="","",AK343-AA343)</f>
        <v/>
      </c>
      <c r="AQ343" s="16">
        <f>IF(AB343="","",AL343-AB343)</f>
        <v/>
      </c>
      <c r="AR343" s="16">
        <f>IF(AC343="","",AM343-AC343)</f>
        <v/>
      </c>
      <c r="AS343" s="16">
        <f>IF(AD343="","",AN343-AD343)</f>
        <v/>
      </c>
    </row>
    <row r="344">
      <c r="A344">
        <f>ROW()-1</f>
        <v/>
      </c>
      <c r="B344" s="8" t="n"/>
      <c r="C344" s="11" t="n"/>
      <c r="D344" s="10">
        <f>IF(B344="","",CHOOSE(WEEKDAY(B344,2),"Lu","Ma","Mi","Jo","Vi","Sa","Du"))</f>
        <v/>
      </c>
      <c r="E344" s="10">
        <f>IF(OR(B344="",C344=""),"",IF(OR(WEEKDAY(B344,2)=1,WEEKDAY(B344,2)=5),"D",IF(AND(C344&gt;=TIME(15,30,0),C344&lt;TIME(16,30,0)),"C",IF(AND(AND(WEEKDAY(B344,2)&gt;=2,WEEKDAY(B344,2)&lt;=4),C344&gt;=TIME(16,35,0),C344&lt;TIME(17,0,0)),"A1",IF(AND(AND(WEEKDAY(B344,2)&gt;=2,WEEKDAY(B344,2)&lt;=4),C344&gt;=TIME(17,0,0),C344&lt;TIME(18,0,0)),"A2",IF(AND(AND(WEEKDAY(B344,2)&gt;=2,WEEKDAY(B344,2)&lt;=4),C344&gt;=TIME(18,0,0),C344&lt;TIME(19,0,0)),"A3",IF(AND(AND(WEEKDAY(B344,2)&gt;=2,WEEKDAY(B344,2)&lt;=4),C344&gt;=TIME(22,0,0),C344&lt;TIME(22,45,0)),"B","Other")))))))</f>
        <v/>
      </c>
      <c r="F344" s="11" t="n"/>
      <c r="G344" s="11" t="n"/>
      <c r="H344" s="11" t="n"/>
      <c r="I344" s="11" t="n"/>
      <c r="J344" s="12" t="n"/>
      <c r="K344" s="12" t="n"/>
      <c r="L344" s="12" t="n"/>
      <c r="M344" s="12" t="n"/>
      <c r="N344" s="11" t="n"/>
      <c r="O344" s="11" t="n"/>
      <c r="P344" s="13">
        <f>IF(N344="","",IF(N344="SL",-1,K344/J344))</f>
        <v/>
      </c>
      <c r="Q344" s="13">
        <f>IF(N344="","",IF(OR(N344="SL",N344="TP0 only"),-1,L344/J344))</f>
        <v/>
      </c>
      <c r="R344" s="13">
        <f>IF(N344="","",IF(N344="TP2",M344/J344,-1))</f>
        <v/>
      </c>
      <c r="S344" s="13">
        <f>IF(N344="","",IF(N344="SL",-1,IF(N344="TP0 only",0.5*K344/J344,0.5*(K344+L344)/J344)))</f>
        <v/>
      </c>
      <c r="T344" s="13">
        <f>IF(N344="","",IF(N344="SL",-1,IF(N344="TP0 only",0.5*K344/J344-0.5,0.5*(K344+L344)/J344)))</f>
        <v/>
      </c>
      <c r="U344" s="14">
        <f>IF(P344="","",P344*Config!$B$6)</f>
        <v/>
      </c>
      <c r="V344" s="14">
        <f>IF(Q344="","",Q344*Config!$B$6)</f>
        <v/>
      </c>
      <c r="W344" s="14">
        <f>IF(R344="","",R344*Config!$B$6)</f>
        <v/>
      </c>
      <c r="X344" s="14">
        <f>IF(S344="","",S344*Config!$B$6)</f>
        <v/>
      </c>
      <c r="Y344" s="14">
        <f>IF(T344="","",T344*Config!$B$6)</f>
        <v/>
      </c>
      <c r="Z344" s="14">
        <f>IF(U344="","",Config!$B$4 + SUM($U$2:U344))</f>
        <v/>
      </c>
      <c r="AA344" s="14">
        <f>IF(V344="","",Config!$B$4 + SUM($V$2:V344))</f>
        <v/>
      </c>
      <c r="AB344" s="14">
        <f>IF(W344="","",Config!$B$4 + SUM($W$2:W344))</f>
        <v/>
      </c>
      <c r="AC344" s="14">
        <f>IF(X344="","",Config!$B$4 + SUM($X$2:X344))</f>
        <v/>
      </c>
      <c r="AD344" s="14">
        <f>IF(Y344="","",Config!$B$4 + SUM($Y$2:Y344))</f>
        <v/>
      </c>
      <c r="AE344" s="15">
        <f>IF(P344="","",IF(P344&gt;0,1,0))</f>
        <v/>
      </c>
      <c r="AF344" s="15">
        <f>IF(Q344="","",IF(Q344&gt;0,1,0))</f>
        <v/>
      </c>
      <c r="AG344" s="15">
        <f>IF(R344="","",IF(R344&gt;0,1,0))</f>
        <v/>
      </c>
      <c r="AH344" s="15">
        <f>IF(S344="","",IF(S344&gt;0,1,0))</f>
        <v/>
      </c>
      <c r="AI344" s="15">
        <f>IF(T344="","",IF(T344&gt;0,1,0))</f>
        <v/>
      </c>
      <c r="AJ344" s="16">
        <f>IF(Z344="","",IF(AJ343="",Z344,MAX(AJ343,Z344)))</f>
        <v/>
      </c>
      <c r="AK344" s="16">
        <f>IF(AA344="","",IF(AK343="",AA344,MAX(AK343,AA344)))</f>
        <v/>
      </c>
      <c r="AL344" s="16">
        <f>IF(AB344="","",IF(AL343="",AB344,MAX(AL343,AB344)))</f>
        <v/>
      </c>
      <c r="AM344" s="16">
        <f>IF(AC344="","",IF(AM343="",AC344,MAX(AM343,AC344)))</f>
        <v/>
      </c>
      <c r="AN344" s="16">
        <f>IF(AD344="","",IF(AN343="",AD344,MAX(AN343,AD344)))</f>
        <v/>
      </c>
      <c r="AO344" s="16">
        <f>IF(Z344="","",AJ344-Z344)</f>
        <v/>
      </c>
      <c r="AP344" s="16">
        <f>IF(AA344="","",AK344-AA344)</f>
        <v/>
      </c>
      <c r="AQ344" s="16">
        <f>IF(AB344="","",AL344-AB344)</f>
        <v/>
      </c>
      <c r="AR344" s="16">
        <f>IF(AC344="","",AM344-AC344)</f>
        <v/>
      </c>
      <c r="AS344" s="16">
        <f>IF(AD344="","",AN344-AD344)</f>
        <v/>
      </c>
    </row>
    <row r="345">
      <c r="A345">
        <f>ROW()-1</f>
        <v/>
      </c>
      <c r="B345" s="8" t="n"/>
      <c r="C345" s="11" t="n"/>
      <c r="D345" s="10">
        <f>IF(B345="","",CHOOSE(WEEKDAY(B345,2),"Lu","Ma","Mi","Jo","Vi","Sa","Du"))</f>
        <v/>
      </c>
      <c r="E345" s="10">
        <f>IF(OR(B345="",C345=""),"",IF(OR(WEEKDAY(B345,2)=1,WEEKDAY(B345,2)=5),"D",IF(AND(C345&gt;=TIME(15,30,0),C345&lt;TIME(16,30,0)),"C",IF(AND(AND(WEEKDAY(B345,2)&gt;=2,WEEKDAY(B345,2)&lt;=4),C345&gt;=TIME(16,35,0),C345&lt;TIME(17,0,0)),"A1",IF(AND(AND(WEEKDAY(B345,2)&gt;=2,WEEKDAY(B345,2)&lt;=4),C345&gt;=TIME(17,0,0),C345&lt;TIME(18,0,0)),"A2",IF(AND(AND(WEEKDAY(B345,2)&gt;=2,WEEKDAY(B345,2)&lt;=4),C345&gt;=TIME(18,0,0),C345&lt;TIME(19,0,0)),"A3",IF(AND(AND(WEEKDAY(B345,2)&gt;=2,WEEKDAY(B345,2)&lt;=4),C345&gt;=TIME(22,0,0),C345&lt;TIME(22,45,0)),"B","Other")))))))</f>
        <v/>
      </c>
      <c r="F345" s="11" t="n"/>
      <c r="G345" s="11" t="n"/>
      <c r="H345" s="11" t="n"/>
      <c r="I345" s="11" t="n"/>
      <c r="J345" s="12" t="n"/>
      <c r="K345" s="12" t="n"/>
      <c r="L345" s="12" t="n"/>
      <c r="M345" s="12" t="n"/>
      <c r="N345" s="11" t="n"/>
      <c r="O345" s="11" t="n"/>
      <c r="P345" s="13">
        <f>IF(N345="","",IF(N345="SL",-1,K345/J345))</f>
        <v/>
      </c>
      <c r="Q345" s="13">
        <f>IF(N345="","",IF(OR(N345="SL",N345="TP0 only"),-1,L345/J345))</f>
        <v/>
      </c>
      <c r="R345" s="13">
        <f>IF(N345="","",IF(N345="TP2",M345/J345,-1))</f>
        <v/>
      </c>
      <c r="S345" s="13">
        <f>IF(N345="","",IF(N345="SL",-1,IF(N345="TP0 only",0.5*K345/J345,0.5*(K345+L345)/J345)))</f>
        <v/>
      </c>
      <c r="T345" s="13">
        <f>IF(N345="","",IF(N345="SL",-1,IF(N345="TP0 only",0.5*K345/J345-0.5,0.5*(K345+L345)/J345)))</f>
        <v/>
      </c>
      <c r="U345" s="14">
        <f>IF(P345="","",P345*Config!$B$6)</f>
        <v/>
      </c>
      <c r="V345" s="14">
        <f>IF(Q345="","",Q345*Config!$B$6)</f>
        <v/>
      </c>
      <c r="W345" s="14">
        <f>IF(R345="","",R345*Config!$B$6)</f>
        <v/>
      </c>
      <c r="X345" s="14">
        <f>IF(S345="","",S345*Config!$B$6)</f>
        <v/>
      </c>
      <c r="Y345" s="14">
        <f>IF(T345="","",T345*Config!$B$6)</f>
        <v/>
      </c>
      <c r="Z345" s="14">
        <f>IF(U345="","",Config!$B$4 + SUM($U$2:U345))</f>
        <v/>
      </c>
      <c r="AA345" s="14">
        <f>IF(V345="","",Config!$B$4 + SUM($V$2:V345))</f>
        <v/>
      </c>
      <c r="AB345" s="14">
        <f>IF(W345="","",Config!$B$4 + SUM($W$2:W345))</f>
        <v/>
      </c>
      <c r="AC345" s="14">
        <f>IF(X345="","",Config!$B$4 + SUM($X$2:X345))</f>
        <v/>
      </c>
      <c r="AD345" s="14">
        <f>IF(Y345="","",Config!$B$4 + SUM($Y$2:Y345))</f>
        <v/>
      </c>
      <c r="AE345" s="15">
        <f>IF(P345="","",IF(P345&gt;0,1,0))</f>
        <v/>
      </c>
      <c r="AF345" s="15">
        <f>IF(Q345="","",IF(Q345&gt;0,1,0))</f>
        <v/>
      </c>
      <c r="AG345" s="15">
        <f>IF(R345="","",IF(R345&gt;0,1,0))</f>
        <v/>
      </c>
      <c r="AH345" s="15">
        <f>IF(S345="","",IF(S345&gt;0,1,0))</f>
        <v/>
      </c>
      <c r="AI345" s="15">
        <f>IF(T345="","",IF(T345&gt;0,1,0))</f>
        <v/>
      </c>
      <c r="AJ345" s="16">
        <f>IF(Z345="","",IF(AJ344="",Z345,MAX(AJ344,Z345)))</f>
        <v/>
      </c>
      <c r="AK345" s="16">
        <f>IF(AA345="","",IF(AK344="",AA345,MAX(AK344,AA345)))</f>
        <v/>
      </c>
      <c r="AL345" s="16">
        <f>IF(AB345="","",IF(AL344="",AB345,MAX(AL344,AB345)))</f>
        <v/>
      </c>
      <c r="AM345" s="16">
        <f>IF(AC345="","",IF(AM344="",AC345,MAX(AM344,AC345)))</f>
        <v/>
      </c>
      <c r="AN345" s="16">
        <f>IF(AD345="","",IF(AN344="",AD345,MAX(AN344,AD345)))</f>
        <v/>
      </c>
      <c r="AO345" s="16">
        <f>IF(Z345="","",AJ345-Z345)</f>
        <v/>
      </c>
      <c r="AP345" s="16">
        <f>IF(AA345="","",AK345-AA345)</f>
        <v/>
      </c>
      <c r="AQ345" s="16">
        <f>IF(AB345="","",AL345-AB345)</f>
        <v/>
      </c>
      <c r="AR345" s="16">
        <f>IF(AC345="","",AM345-AC345)</f>
        <v/>
      </c>
      <c r="AS345" s="16">
        <f>IF(AD345="","",AN345-AD345)</f>
        <v/>
      </c>
    </row>
    <row r="346">
      <c r="A346">
        <f>ROW()-1</f>
        <v/>
      </c>
      <c r="B346" s="8" t="n"/>
      <c r="C346" s="11" t="n"/>
      <c r="D346" s="10">
        <f>IF(B346="","",CHOOSE(WEEKDAY(B346,2),"Lu","Ma","Mi","Jo","Vi","Sa","Du"))</f>
        <v/>
      </c>
      <c r="E346" s="10">
        <f>IF(OR(B346="",C346=""),"",IF(OR(WEEKDAY(B346,2)=1,WEEKDAY(B346,2)=5),"D",IF(AND(C346&gt;=TIME(15,30,0),C346&lt;TIME(16,30,0)),"C",IF(AND(AND(WEEKDAY(B346,2)&gt;=2,WEEKDAY(B346,2)&lt;=4),C346&gt;=TIME(16,35,0),C346&lt;TIME(17,0,0)),"A1",IF(AND(AND(WEEKDAY(B346,2)&gt;=2,WEEKDAY(B346,2)&lt;=4),C346&gt;=TIME(17,0,0),C346&lt;TIME(18,0,0)),"A2",IF(AND(AND(WEEKDAY(B346,2)&gt;=2,WEEKDAY(B346,2)&lt;=4),C346&gt;=TIME(18,0,0),C346&lt;TIME(19,0,0)),"A3",IF(AND(AND(WEEKDAY(B346,2)&gt;=2,WEEKDAY(B346,2)&lt;=4),C346&gt;=TIME(22,0,0),C346&lt;TIME(22,45,0)),"B","Other")))))))</f>
        <v/>
      </c>
      <c r="F346" s="11" t="n"/>
      <c r="G346" s="11" t="n"/>
      <c r="H346" s="11" t="n"/>
      <c r="I346" s="11" t="n"/>
      <c r="J346" s="12" t="n"/>
      <c r="K346" s="12" t="n"/>
      <c r="L346" s="12" t="n"/>
      <c r="M346" s="12" t="n"/>
      <c r="N346" s="11" t="n"/>
      <c r="O346" s="11" t="n"/>
      <c r="P346" s="13">
        <f>IF(N346="","",IF(N346="SL",-1,K346/J346))</f>
        <v/>
      </c>
      <c r="Q346" s="13">
        <f>IF(N346="","",IF(OR(N346="SL",N346="TP0 only"),-1,L346/J346))</f>
        <v/>
      </c>
      <c r="R346" s="13">
        <f>IF(N346="","",IF(N346="TP2",M346/J346,-1))</f>
        <v/>
      </c>
      <c r="S346" s="13">
        <f>IF(N346="","",IF(N346="SL",-1,IF(N346="TP0 only",0.5*K346/J346,0.5*(K346+L346)/J346)))</f>
        <v/>
      </c>
      <c r="T346" s="13">
        <f>IF(N346="","",IF(N346="SL",-1,IF(N346="TP0 only",0.5*K346/J346-0.5,0.5*(K346+L346)/J346)))</f>
        <v/>
      </c>
      <c r="U346" s="14">
        <f>IF(P346="","",P346*Config!$B$6)</f>
        <v/>
      </c>
      <c r="V346" s="14">
        <f>IF(Q346="","",Q346*Config!$B$6)</f>
        <v/>
      </c>
      <c r="W346" s="14">
        <f>IF(R346="","",R346*Config!$B$6)</f>
        <v/>
      </c>
      <c r="X346" s="14">
        <f>IF(S346="","",S346*Config!$B$6)</f>
        <v/>
      </c>
      <c r="Y346" s="14">
        <f>IF(T346="","",T346*Config!$B$6)</f>
        <v/>
      </c>
      <c r="Z346" s="14">
        <f>IF(U346="","",Config!$B$4 + SUM($U$2:U346))</f>
        <v/>
      </c>
      <c r="AA346" s="14">
        <f>IF(V346="","",Config!$B$4 + SUM($V$2:V346))</f>
        <v/>
      </c>
      <c r="AB346" s="14">
        <f>IF(W346="","",Config!$B$4 + SUM($W$2:W346))</f>
        <v/>
      </c>
      <c r="AC346" s="14">
        <f>IF(X346="","",Config!$B$4 + SUM($X$2:X346))</f>
        <v/>
      </c>
      <c r="AD346" s="14">
        <f>IF(Y346="","",Config!$B$4 + SUM($Y$2:Y346))</f>
        <v/>
      </c>
      <c r="AE346" s="15">
        <f>IF(P346="","",IF(P346&gt;0,1,0))</f>
        <v/>
      </c>
      <c r="AF346" s="15">
        <f>IF(Q346="","",IF(Q346&gt;0,1,0))</f>
        <v/>
      </c>
      <c r="AG346" s="15">
        <f>IF(R346="","",IF(R346&gt;0,1,0))</f>
        <v/>
      </c>
      <c r="AH346" s="15">
        <f>IF(S346="","",IF(S346&gt;0,1,0))</f>
        <v/>
      </c>
      <c r="AI346" s="15">
        <f>IF(T346="","",IF(T346&gt;0,1,0))</f>
        <v/>
      </c>
      <c r="AJ346" s="16">
        <f>IF(Z346="","",IF(AJ345="",Z346,MAX(AJ345,Z346)))</f>
        <v/>
      </c>
      <c r="AK346" s="16">
        <f>IF(AA346="","",IF(AK345="",AA346,MAX(AK345,AA346)))</f>
        <v/>
      </c>
      <c r="AL346" s="16">
        <f>IF(AB346="","",IF(AL345="",AB346,MAX(AL345,AB346)))</f>
        <v/>
      </c>
      <c r="AM346" s="16">
        <f>IF(AC346="","",IF(AM345="",AC346,MAX(AM345,AC346)))</f>
        <v/>
      </c>
      <c r="AN346" s="16">
        <f>IF(AD346="","",IF(AN345="",AD346,MAX(AN345,AD346)))</f>
        <v/>
      </c>
      <c r="AO346" s="16">
        <f>IF(Z346="","",AJ346-Z346)</f>
        <v/>
      </c>
      <c r="AP346" s="16">
        <f>IF(AA346="","",AK346-AA346)</f>
        <v/>
      </c>
      <c r="AQ346" s="16">
        <f>IF(AB346="","",AL346-AB346)</f>
        <v/>
      </c>
      <c r="AR346" s="16">
        <f>IF(AC346="","",AM346-AC346)</f>
        <v/>
      </c>
      <c r="AS346" s="16">
        <f>IF(AD346="","",AN346-AD346)</f>
        <v/>
      </c>
    </row>
    <row r="347">
      <c r="A347">
        <f>ROW()-1</f>
        <v/>
      </c>
      <c r="B347" s="8" t="n"/>
      <c r="C347" s="11" t="n"/>
      <c r="D347" s="10">
        <f>IF(B347="","",CHOOSE(WEEKDAY(B347,2),"Lu","Ma","Mi","Jo","Vi","Sa","Du"))</f>
        <v/>
      </c>
      <c r="E347" s="10">
        <f>IF(OR(B347="",C347=""),"",IF(OR(WEEKDAY(B347,2)=1,WEEKDAY(B347,2)=5),"D",IF(AND(C347&gt;=TIME(15,30,0),C347&lt;TIME(16,30,0)),"C",IF(AND(AND(WEEKDAY(B347,2)&gt;=2,WEEKDAY(B347,2)&lt;=4),C347&gt;=TIME(16,35,0),C347&lt;TIME(17,0,0)),"A1",IF(AND(AND(WEEKDAY(B347,2)&gt;=2,WEEKDAY(B347,2)&lt;=4),C347&gt;=TIME(17,0,0),C347&lt;TIME(18,0,0)),"A2",IF(AND(AND(WEEKDAY(B347,2)&gt;=2,WEEKDAY(B347,2)&lt;=4),C347&gt;=TIME(18,0,0),C347&lt;TIME(19,0,0)),"A3",IF(AND(AND(WEEKDAY(B347,2)&gt;=2,WEEKDAY(B347,2)&lt;=4),C347&gt;=TIME(22,0,0),C347&lt;TIME(22,45,0)),"B","Other")))))))</f>
        <v/>
      </c>
      <c r="F347" s="11" t="n"/>
      <c r="G347" s="11" t="n"/>
      <c r="H347" s="11" t="n"/>
      <c r="I347" s="11" t="n"/>
      <c r="J347" s="12" t="n"/>
      <c r="K347" s="12" t="n"/>
      <c r="L347" s="12" t="n"/>
      <c r="M347" s="12" t="n"/>
      <c r="N347" s="11" t="n"/>
      <c r="O347" s="11" t="n"/>
      <c r="P347" s="13">
        <f>IF(N347="","",IF(N347="SL",-1,K347/J347))</f>
        <v/>
      </c>
      <c r="Q347" s="13">
        <f>IF(N347="","",IF(OR(N347="SL",N347="TP0 only"),-1,L347/J347))</f>
        <v/>
      </c>
      <c r="R347" s="13">
        <f>IF(N347="","",IF(N347="TP2",M347/J347,-1))</f>
        <v/>
      </c>
      <c r="S347" s="13">
        <f>IF(N347="","",IF(N347="SL",-1,IF(N347="TP0 only",0.5*K347/J347,0.5*(K347+L347)/J347)))</f>
        <v/>
      </c>
      <c r="T347" s="13">
        <f>IF(N347="","",IF(N347="SL",-1,IF(N347="TP0 only",0.5*K347/J347-0.5,0.5*(K347+L347)/J347)))</f>
        <v/>
      </c>
      <c r="U347" s="14">
        <f>IF(P347="","",P347*Config!$B$6)</f>
        <v/>
      </c>
      <c r="V347" s="14">
        <f>IF(Q347="","",Q347*Config!$B$6)</f>
        <v/>
      </c>
      <c r="W347" s="14">
        <f>IF(R347="","",R347*Config!$B$6)</f>
        <v/>
      </c>
      <c r="X347" s="14">
        <f>IF(S347="","",S347*Config!$B$6)</f>
        <v/>
      </c>
      <c r="Y347" s="14">
        <f>IF(T347="","",T347*Config!$B$6)</f>
        <v/>
      </c>
      <c r="Z347" s="14">
        <f>IF(U347="","",Config!$B$4 + SUM($U$2:U347))</f>
        <v/>
      </c>
      <c r="AA347" s="14">
        <f>IF(V347="","",Config!$B$4 + SUM($V$2:V347))</f>
        <v/>
      </c>
      <c r="AB347" s="14">
        <f>IF(W347="","",Config!$B$4 + SUM($W$2:W347))</f>
        <v/>
      </c>
      <c r="AC347" s="14">
        <f>IF(X347="","",Config!$B$4 + SUM($X$2:X347))</f>
        <v/>
      </c>
      <c r="AD347" s="14">
        <f>IF(Y347="","",Config!$B$4 + SUM($Y$2:Y347))</f>
        <v/>
      </c>
      <c r="AE347" s="15">
        <f>IF(P347="","",IF(P347&gt;0,1,0))</f>
        <v/>
      </c>
      <c r="AF347" s="15">
        <f>IF(Q347="","",IF(Q347&gt;0,1,0))</f>
        <v/>
      </c>
      <c r="AG347" s="15">
        <f>IF(R347="","",IF(R347&gt;0,1,0))</f>
        <v/>
      </c>
      <c r="AH347" s="15">
        <f>IF(S347="","",IF(S347&gt;0,1,0))</f>
        <v/>
      </c>
      <c r="AI347" s="15">
        <f>IF(T347="","",IF(T347&gt;0,1,0))</f>
        <v/>
      </c>
      <c r="AJ347" s="16">
        <f>IF(Z347="","",IF(AJ346="",Z347,MAX(AJ346,Z347)))</f>
        <v/>
      </c>
      <c r="AK347" s="16">
        <f>IF(AA347="","",IF(AK346="",AA347,MAX(AK346,AA347)))</f>
        <v/>
      </c>
      <c r="AL347" s="16">
        <f>IF(AB347="","",IF(AL346="",AB347,MAX(AL346,AB347)))</f>
        <v/>
      </c>
      <c r="AM347" s="16">
        <f>IF(AC347="","",IF(AM346="",AC347,MAX(AM346,AC347)))</f>
        <v/>
      </c>
      <c r="AN347" s="16">
        <f>IF(AD347="","",IF(AN346="",AD347,MAX(AN346,AD347)))</f>
        <v/>
      </c>
      <c r="AO347" s="16">
        <f>IF(Z347="","",AJ347-Z347)</f>
        <v/>
      </c>
      <c r="AP347" s="16">
        <f>IF(AA347="","",AK347-AA347)</f>
        <v/>
      </c>
      <c r="AQ347" s="16">
        <f>IF(AB347="","",AL347-AB347)</f>
        <v/>
      </c>
      <c r="AR347" s="16">
        <f>IF(AC347="","",AM347-AC347)</f>
        <v/>
      </c>
      <c r="AS347" s="16">
        <f>IF(AD347="","",AN347-AD347)</f>
        <v/>
      </c>
    </row>
    <row r="348">
      <c r="A348">
        <f>ROW()-1</f>
        <v/>
      </c>
      <c r="B348" s="8" t="n"/>
      <c r="C348" s="11" t="n"/>
      <c r="D348" s="10">
        <f>IF(B348="","",CHOOSE(WEEKDAY(B348,2),"Lu","Ma","Mi","Jo","Vi","Sa","Du"))</f>
        <v/>
      </c>
      <c r="E348" s="10">
        <f>IF(OR(B348="",C348=""),"",IF(OR(WEEKDAY(B348,2)=1,WEEKDAY(B348,2)=5),"D",IF(AND(C348&gt;=TIME(15,30,0),C348&lt;TIME(16,30,0)),"C",IF(AND(AND(WEEKDAY(B348,2)&gt;=2,WEEKDAY(B348,2)&lt;=4),C348&gt;=TIME(16,35,0),C348&lt;TIME(17,0,0)),"A1",IF(AND(AND(WEEKDAY(B348,2)&gt;=2,WEEKDAY(B348,2)&lt;=4),C348&gt;=TIME(17,0,0),C348&lt;TIME(18,0,0)),"A2",IF(AND(AND(WEEKDAY(B348,2)&gt;=2,WEEKDAY(B348,2)&lt;=4),C348&gt;=TIME(18,0,0),C348&lt;TIME(19,0,0)),"A3",IF(AND(AND(WEEKDAY(B348,2)&gt;=2,WEEKDAY(B348,2)&lt;=4),C348&gt;=TIME(22,0,0),C348&lt;TIME(22,45,0)),"B","Other")))))))</f>
        <v/>
      </c>
      <c r="F348" s="11" t="n"/>
      <c r="G348" s="11" t="n"/>
      <c r="H348" s="11" t="n"/>
      <c r="I348" s="11" t="n"/>
      <c r="J348" s="12" t="n"/>
      <c r="K348" s="12" t="n"/>
      <c r="L348" s="12" t="n"/>
      <c r="M348" s="12" t="n"/>
      <c r="N348" s="11" t="n"/>
      <c r="O348" s="11" t="n"/>
      <c r="P348" s="13">
        <f>IF(N348="","",IF(N348="SL",-1,K348/J348))</f>
        <v/>
      </c>
      <c r="Q348" s="13">
        <f>IF(N348="","",IF(OR(N348="SL",N348="TP0 only"),-1,L348/J348))</f>
        <v/>
      </c>
      <c r="R348" s="13">
        <f>IF(N348="","",IF(N348="TP2",M348/J348,-1))</f>
        <v/>
      </c>
      <c r="S348" s="13">
        <f>IF(N348="","",IF(N348="SL",-1,IF(N348="TP0 only",0.5*K348/J348,0.5*(K348+L348)/J348)))</f>
        <v/>
      </c>
      <c r="T348" s="13">
        <f>IF(N348="","",IF(N348="SL",-1,IF(N348="TP0 only",0.5*K348/J348-0.5,0.5*(K348+L348)/J348)))</f>
        <v/>
      </c>
      <c r="U348" s="14">
        <f>IF(P348="","",P348*Config!$B$6)</f>
        <v/>
      </c>
      <c r="V348" s="14">
        <f>IF(Q348="","",Q348*Config!$B$6)</f>
        <v/>
      </c>
      <c r="W348" s="14">
        <f>IF(R348="","",R348*Config!$B$6)</f>
        <v/>
      </c>
      <c r="X348" s="14">
        <f>IF(S348="","",S348*Config!$B$6)</f>
        <v/>
      </c>
      <c r="Y348" s="14">
        <f>IF(T348="","",T348*Config!$B$6)</f>
        <v/>
      </c>
      <c r="Z348" s="14">
        <f>IF(U348="","",Config!$B$4 + SUM($U$2:U348))</f>
        <v/>
      </c>
      <c r="AA348" s="14">
        <f>IF(V348="","",Config!$B$4 + SUM($V$2:V348))</f>
        <v/>
      </c>
      <c r="AB348" s="14">
        <f>IF(W348="","",Config!$B$4 + SUM($W$2:W348))</f>
        <v/>
      </c>
      <c r="AC348" s="14">
        <f>IF(X348="","",Config!$B$4 + SUM($X$2:X348))</f>
        <v/>
      </c>
      <c r="AD348" s="14">
        <f>IF(Y348="","",Config!$B$4 + SUM($Y$2:Y348))</f>
        <v/>
      </c>
      <c r="AE348" s="15">
        <f>IF(P348="","",IF(P348&gt;0,1,0))</f>
        <v/>
      </c>
      <c r="AF348" s="15">
        <f>IF(Q348="","",IF(Q348&gt;0,1,0))</f>
        <v/>
      </c>
      <c r="AG348" s="15">
        <f>IF(R348="","",IF(R348&gt;0,1,0))</f>
        <v/>
      </c>
      <c r="AH348" s="15">
        <f>IF(S348="","",IF(S348&gt;0,1,0))</f>
        <v/>
      </c>
      <c r="AI348" s="15">
        <f>IF(T348="","",IF(T348&gt;0,1,0))</f>
        <v/>
      </c>
      <c r="AJ348" s="16">
        <f>IF(Z348="","",IF(AJ347="",Z348,MAX(AJ347,Z348)))</f>
        <v/>
      </c>
      <c r="AK348" s="16">
        <f>IF(AA348="","",IF(AK347="",AA348,MAX(AK347,AA348)))</f>
        <v/>
      </c>
      <c r="AL348" s="16">
        <f>IF(AB348="","",IF(AL347="",AB348,MAX(AL347,AB348)))</f>
        <v/>
      </c>
      <c r="AM348" s="16">
        <f>IF(AC348="","",IF(AM347="",AC348,MAX(AM347,AC348)))</f>
        <v/>
      </c>
      <c r="AN348" s="16">
        <f>IF(AD348="","",IF(AN347="",AD348,MAX(AN347,AD348)))</f>
        <v/>
      </c>
      <c r="AO348" s="16">
        <f>IF(Z348="","",AJ348-Z348)</f>
        <v/>
      </c>
      <c r="AP348" s="16">
        <f>IF(AA348="","",AK348-AA348)</f>
        <v/>
      </c>
      <c r="AQ348" s="16">
        <f>IF(AB348="","",AL348-AB348)</f>
        <v/>
      </c>
      <c r="AR348" s="16">
        <f>IF(AC348="","",AM348-AC348)</f>
        <v/>
      </c>
      <c r="AS348" s="16">
        <f>IF(AD348="","",AN348-AD348)</f>
        <v/>
      </c>
    </row>
    <row r="349">
      <c r="A349">
        <f>ROW()-1</f>
        <v/>
      </c>
      <c r="B349" s="8" t="n"/>
      <c r="C349" s="11" t="n"/>
      <c r="D349" s="10">
        <f>IF(B349="","",CHOOSE(WEEKDAY(B349,2),"Lu","Ma","Mi","Jo","Vi","Sa","Du"))</f>
        <v/>
      </c>
      <c r="E349" s="10">
        <f>IF(OR(B349="",C349=""),"",IF(OR(WEEKDAY(B349,2)=1,WEEKDAY(B349,2)=5),"D",IF(AND(C349&gt;=TIME(15,30,0),C349&lt;TIME(16,30,0)),"C",IF(AND(AND(WEEKDAY(B349,2)&gt;=2,WEEKDAY(B349,2)&lt;=4),C349&gt;=TIME(16,35,0),C349&lt;TIME(17,0,0)),"A1",IF(AND(AND(WEEKDAY(B349,2)&gt;=2,WEEKDAY(B349,2)&lt;=4),C349&gt;=TIME(17,0,0),C349&lt;TIME(18,0,0)),"A2",IF(AND(AND(WEEKDAY(B349,2)&gt;=2,WEEKDAY(B349,2)&lt;=4),C349&gt;=TIME(18,0,0),C349&lt;TIME(19,0,0)),"A3",IF(AND(AND(WEEKDAY(B349,2)&gt;=2,WEEKDAY(B349,2)&lt;=4),C349&gt;=TIME(22,0,0),C349&lt;TIME(22,45,0)),"B","Other")))))))</f>
        <v/>
      </c>
      <c r="F349" s="11" t="n"/>
      <c r="G349" s="11" t="n"/>
      <c r="H349" s="11" t="n"/>
      <c r="I349" s="11" t="n"/>
      <c r="J349" s="12" t="n"/>
      <c r="K349" s="12" t="n"/>
      <c r="L349" s="12" t="n"/>
      <c r="M349" s="12" t="n"/>
      <c r="N349" s="11" t="n"/>
      <c r="O349" s="11" t="n"/>
      <c r="P349" s="13">
        <f>IF(N349="","",IF(N349="SL",-1,K349/J349))</f>
        <v/>
      </c>
      <c r="Q349" s="13">
        <f>IF(N349="","",IF(OR(N349="SL",N349="TP0 only"),-1,L349/J349))</f>
        <v/>
      </c>
      <c r="R349" s="13">
        <f>IF(N349="","",IF(N349="TP2",M349/J349,-1))</f>
        <v/>
      </c>
      <c r="S349" s="13">
        <f>IF(N349="","",IF(N349="SL",-1,IF(N349="TP0 only",0.5*K349/J349,0.5*(K349+L349)/J349)))</f>
        <v/>
      </c>
      <c r="T349" s="13">
        <f>IF(N349="","",IF(N349="SL",-1,IF(N349="TP0 only",0.5*K349/J349-0.5,0.5*(K349+L349)/J349)))</f>
        <v/>
      </c>
      <c r="U349" s="14">
        <f>IF(P349="","",P349*Config!$B$6)</f>
        <v/>
      </c>
      <c r="V349" s="14">
        <f>IF(Q349="","",Q349*Config!$B$6)</f>
        <v/>
      </c>
      <c r="W349" s="14">
        <f>IF(R349="","",R349*Config!$B$6)</f>
        <v/>
      </c>
      <c r="X349" s="14">
        <f>IF(S349="","",S349*Config!$B$6)</f>
        <v/>
      </c>
      <c r="Y349" s="14">
        <f>IF(T349="","",T349*Config!$B$6)</f>
        <v/>
      </c>
      <c r="Z349" s="14">
        <f>IF(U349="","",Config!$B$4 + SUM($U$2:U349))</f>
        <v/>
      </c>
      <c r="AA349" s="14">
        <f>IF(V349="","",Config!$B$4 + SUM($V$2:V349))</f>
        <v/>
      </c>
      <c r="AB349" s="14">
        <f>IF(W349="","",Config!$B$4 + SUM($W$2:W349))</f>
        <v/>
      </c>
      <c r="AC349" s="14">
        <f>IF(X349="","",Config!$B$4 + SUM($X$2:X349))</f>
        <v/>
      </c>
      <c r="AD349" s="14">
        <f>IF(Y349="","",Config!$B$4 + SUM($Y$2:Y349))</f>
        <v/>
      </c>
      <c r="AE349" s="15">
        <f>IF(P349="","",IF(P349&gt;0,1,0))</f>
        <v/>
      </c>
      <c r="AF349" s="15">
        <f>IF(Q349="","",IF(Q349&gt;0,1,0))</f>
        <v/>
      </c>
      <c r="AG349" s="15">
        <f>IF(R349="","",IF(R349&gt;0,1,0))</f>
        <v/>
      </c>
      <c r="AH349" s="15">
        <f>IF(S349="","",IF(S349&gt;0,1,0))</f>
        <v/>
      </c>
      <c r="AI349" s="15">
        <f>IF(T349="","",IF(T349&gt;0,1,0))</f>
        <v/>
      </c>
      <c r="AJ349" s="16">
        <f>IF(Z349="","",IF(AJ348="",Z349,MAX(AJ348,Z349)))</f>
        <v/>
      </c>
      <c r="AK349" s="16">
        <f>IF(AA349="","",IF(AK348="",AA349,MAX(AK348,AA349)))</f>
        <v/>
      </c>
      <c r="AL349" s="16">
        <f>IF(AB349="","",IF(AL348="",AB349,MAX(AL348,AB349)))</f>
        <v/>
      </c>
      <c r="AM349" s="16">
        <f>IF(AC349="","",IF(AM348="",AC349,MAX(AM348,AC349)))</f>
        <v/>
      </c>
      <c r="AN349" s="16">
        <f>IF(AD349="","",IF(AN348="",AD349,MAX(AN348,AD349)))</f>
        <v/>
      </c>
      <c r="AO349" s="16">
        <f>IF(Z349="","",AJ349-Z349)</f>
        <v/>
      </c>
      <c r="AP349" s="16">
        <f>IF(AA349="","",AK349-AA349)</f>
        <v/>
      </c>
      <c r="AQ349" s="16">
        <f>IF(AB349="","",AL349-AB349)</f>
        <v/>
      </c>
      <c r="AR349" s="16">
        <f>IF(AC349="","",AM349-AC349)</f>
        <v/>
      </c>
      <c r="AS349" s="16">
        <f>IF(AD349="","",AN349-AD349)</f>
        <v/>
      </c>
    </row>
    <row r="350">
      <c r="A350">
        <f>ROW()-1</f>
        <v/>
      </c>
      <c r="B350" s="8" t="n"/>
      <c r="C350" s="11" t="n"/>
      <c r="D350" s="10">
        <f>IF(B350="","",CHOOSE(WEEKDAY(B350,2),"Lu","Ma","Mi","Jo","Vi","Sa","Du"))</f>
        <v/>
      </c>
      <c r="E350" s="10">
        <f>IF(OR(B350="",C350=""),"",IF(OR(WEEKDAY(B350,2)=1,WEEKDAY(B350,2)=5),"D",IF(AND(C350&gt;=TIME(15,30,0),C350&lt;TIME(16,30,0)),"C",IF(AND(AND(WEEKDAY(B350,2)&gt;=2,WEEKDAY(B350,2)&lt;=4),C350&gt;=TIME(16,35,0),C350&lt;TIME(17,0,0)),"A1",IF(AND(AND(WEEKDAY(B350,2)&gt;=2,WEEKDAY(B350,2)&lt;=4),C350&gt;=TIME(17,0,0),C350&lt;TIME(18,0,0)),"A2",IF(AND(AND(WEEKDAY(B350,2)&gt;=2,WEEKDAY(B350,2)&lt;=4),C350&gt;=TIME(18,0,0),C350&lt;TIME(19,0,0)),"A3",IF(AND(AND(WEEKDAY(B350,2)&gt;=2,WEEKDAY(B350,2)&lt;=4),C350&gt;=TIME(22,0,0),C350&lt;TIME(22,45,0)),"B","Other")))))))</f>
        <v/>
      </c>
      <c r="F350" s="11" t="n"/>
      <c r="G350" s="11" t="n"/>
      <c r="H350" s="11" t="n"/>
      <c r="I350" s="11" t="n"/>
      <c r="J350" s="12" t="n"/>
      <c r="K350" s="12" t="n"/>
      <c r="L350" s="12" t="n"/>
      <c r="M350" s="12" t="n"/>
      <c r="N350" s="11" t="n"/>
      <c r="O350" s="11" t="n"/>
      <c r="P350" s="13">
        <f>IF(N350="","",IF(N350="SL",-1,K350/J350))</f>
        <v/>
      </c>
      <c r="Q350" s="13">
        <f>IF(N350="","",IF(OR(N350="SL",N350="TP0 only"),-1,L350/J350))</f>
        <v/>
      </c>
      <c r="R350" s="13">
        <f>IF(N350="","",IF(N350="TP2",M350/J350,-1))</f>
        <v/>
      </c>
      <c r="S350" s="13">
        <f>IF(N350="","",IF(N350="SL",-1,IF(N350="TP0 only",0.5*K350/J350,0.5*(K350+L350)/J350)))</f>
        <v/>
      </c>
      <c r="T350" s="13">
        <f>IF(N350="","",IF(N350="SL",-1,IF(N350="TP0 only",0.5*K350/J350-0.5,0.5*(K350+L350)/J350)))</f>
        <v/>
      </c>
      <c r="U350" s="14">
        <f>IF(P350="","",P350*Config!$B$6)</f>
        <v/>
      </c>
      <c r="V350" s="14">
        <f>IF(Q350="","",Q350*Config!$B$6)</f>
        <v/>
      </c>
      <c r="W350" s="14">
        <f>IF(R350="","",R350*Config!$B$6)</f>
        <v/>
      </c>
      <c r="X350" s="14">
        <f>IF(S350="","",S350*Config!$B$6)</f>
        <v/>
      </c>
      <c r="Y350" s="14">
        <f>IF(T350="","",T350*Config!$B$6)</f>
        <v/>
      </c>
      <c r="Z350" s="14">
        <f>IF(U350="","",Config!$B$4 + SUM($U$2:U350))</f>
        <v/>
      </c>
      <c r="AA350" s="14">
        <f>IF(V350="","",Config!$B$4 + SUM($V$2:V350))</f>
        <v/>
      </c>
      <c r="AB350" s="14">
        <f>IF(W350="","",Config!$B$4 + SUM($W$2:W350))</f>
        <v/>
      </c>
      <c r="AC350" s="14">
        <f>IF(X350="","",Config!$B$4 + SUM($X$2:X350))</f>
        <v/>
      </c>
      <c r="AD350" s="14">
        <f>IF(Y350="","",Config!$B$4 + SUM($Y$2:Y350))</f>
        <v/>
      </c>
      <c r="AE350" s="15">
        <f>IF(P350="","",IF(P350&gt;0,1,0))</f>
        <v/>
      </c>
      <c r="AF350" s="15">
        <f>IF(Q350="","",IF(Q350&gt;0,1,0))</f>
        <v/>
      </c>
      <c r="AG350" s="15">
        <f>IF(R350="","",IF(R350&gt;0,1,0))</f>
        <v/>
      </c>
      <c r="AH350" s="15">
        <f>IF(S350="","",IF(S350&gt;0,1,0))</f>
        <v/>
      </c>
      <c r="AI350" s="15">
        <f>IF(T350="","",IF(T350&gt;0,1,0))</f>
        <v/>
      </c>
      <c r="AJ350" s="16">
        <f>IF(Z350="","",IF(AJ349="",Z350,MAX(AJ349,Z350)))</f>
        <v/>
      </c>
      <c r="AK350" s="16">
        <f>IF(AA350="","",IF(AK349="",AA350,MAX(AK349,AA350)))</f>
        <v/>
      </c>
      <c r="AL350" s="16">
        <f>IF(AB350="","",IF(AL349="",AB350,MAX(AL349,AB350)))</f>
        <v/>
      </c>
      <c r="AM350" s="16">
        <f>IF(AC350="","",IF(AM349="",AC350,MAX(AM349,AC350)))</f>
        <v/>
      </c>
      <c r="AN350" s="16">
        <f>IF(AD350="","",IF(AN349="",AD350,MAX(AN349,AD350)))</f>
        <v/>
      </c>
      <c r="AO350" s="16">
        <f>IF(Z350="","",AJ350-Z350)</f>
        <v/>
      </c>
      <c r="AP350" s="16">
        <f>IF(AA350="","",AK350-AA350)</f>
        <v/>
      </c>
      <c r="AQ350" s="16">
        <f>IF(AB350="","",AL350-AB350)</f>
        <v/>
      </c>
      <c r="AR350" s="16">
        <f>IF(AC350="","",AM350-AC350)</f>
        <v/>
      </c>
      <c r="AS350" s="16">
        <f>IF(AD350="","",AN350-AD350)</f>
        <v/>
      </c>
    </row>
    <row r="351">
      <c r="A351">
        <f>ROW()-1</f>
        <v/>
      </c>
      <c r="B351" s="8" t="n"/>
      <c r="C351" s="11" t="n"/>
      <c r="D351" s="10">
        <f>IF(B351="","",CHOOSE(WEEKDAY(B351,2),"Lu","Ma","Mi","Jo","Vi","Sa","Du"))</f>
        <v/>
      </c>
      <c r="E351" s="10">
        <f>IF(OR(B351="",C351=""),"",IF(OR(WEEKDAY(B351,2)=1,WEEKDAY(B351,2)=5),"D",IF(AND(C351&gt;=TIME(15,30,0),C351&lt;TIME(16,30,0)),"C",IF(AND(AND(WEEKDAY(B351,2)&gt;=2,WEEKDAY(B351,2)&lt;=4),C351&gt;=TIME(16,35,0),C351&lt;TIME(17,0,0)),"A1",IF(AND(AND(WEEKDAY(B351,2)&gt;=2,WEEKDAY(B351,2)&lt;=4),C351&gt;=TIME(17,0,0),C351&lt;TIME(18,0,0)),"A2",IF(AND(AND(WEEKDAY(B351,2)&gt;=2,WEEKDAY(B351,2)&lt;=4),C351&gt;=TIME(18,0,0),C351&lt;TIME(19,0,0)),"A3",IF(AND(AND(WEEKDAY(B351,2)&gt;=2,WEEKDAY(B351,2)&lt;=4),C351&gt;=TIME(22,0,0),C351&lt;TIME(22,45,0)),"B","Other")))))))</f>
        <v/>
      </c>
      <c r="F351" s="11" t="n"/>
      <c r="G351" s="11" t="n"/>
      <c r="H351" s="11" t="n"/>
      <c r="I351" s="11" t="n"/>
      <c r="J351" s="12" t="n"/>
      <c r="K351" s="12" t="n"/>
      <c r="L351" s="12" t="n"/>
      <c r="M351" s="12" t="n"/>
      <c r="N351" s="11" t="n"/>
      <c r="O351" s="11" t="n"/>
      <c r="P351" s="13">
        <f>IF(N351="","",IF(N351="SL",-1,K351/J351))</f>
        <v/>
      </c>
      <c r="Q351" s="13">
        <f>IF(N351="","",IF(OR(N351="SL",N351="TP0 only"),-1,L351/J351))</f>
        <v/>
      </c>
      <c r="R351" s="13">
        <f>IF(N351="","",IF(N351="TP2",M351/J351,-1))</f>
        <v/>
      </c>
      <c r="S351" s="13">
        <f>IF(N351="","",IF(N351="SL",-1,IF(N351="TP0 only",0.5*K351/J351,0.5*(K351+L351)/J351)))</f>
        <v/>
      </c>
      <c r="T351" s="13">
        <f>IF(N351="","",IF(N351="SL",-1,IF(N351="TP0 only",0.5*K351/J351-0.5,0.5*(K351+L351)/J351)))</f>
        <v/>
      </c>
      <c r="U351" s="14">
        <f>IF(P351="","",P351*Config!$B$6)</f>
        <v/>
      </c>
      <c r="V351" s="14">
        <f>IF(Q351="","",Q351*Config!$B$6)</f>
        <v/>
      </c>
      <c r="W351" s="14">
        <f>IF(R351="","",R351*Config!$B$6)</f>
        <v/>
      </c>
      <c r="X351" s="14">
        <f>IF(S351="","",S351*Config!$B$6)</f>
        <v/>
      </c>
      <c r="Y351" s="14">
        <f>IF(T351="","",T351*Config!$B$6)</f>
        <v/>
      </c>
      <c r="Z351" s="14">
        <f>IF(U351="","",Config!$B$4 + SUM($U$2:U351))</f>
        <v/>
      </c>
      <c r="AA351" s="14">
        <f>IF(V351="","",Config!$B$4 + SUM($V$2:V351))</f>
        <v/>
      </c>
      <c r="AB351" s="14">
        <f>IF(W351="","",Config!$B$4 + SUM($W$2:W351))</f>
        <v/>
      </c>
      <c r="AC351" s="14">
        <f>IF(X351="","",Config!$B$4 + SUM($X$2:X351))</f>
        <v/>
      </c>
      <c r="AD351" s="14">
        <f>IF(Y351="","",Config!$B$4 + SUM($Y$2:Y351))</f>
        <v/>
      </c>
      <c r="AE351" s="15">
        <f>IF(P351="","",IF(P351&gt;0,1,0))</f>
        <v/>
      </c>
      <c r="AF351" s="15">
        <f>IF(Q351="","",IF(Q351&gt;0,1,0))</f>
        <v/>
      </c>
      <c r="AG351" s="15">
        <f>IF(R351="","",IF(R351&gt;0,1,0))</f>
        <v/>
      </c>
      <c r="AH351" s="15">
        <f>IF(S351="","",IF(S351&gt;0,1,0))</f>
        <v/>
      </c>
      <c r="AI351" s="15">
        <f>IF(T351="","",IF(T351&gt;0,1,0))</f>
        <v/>
      </c>
      <c r="AJ351" s="16">
        <f>IF(Z351="","",IF(AJ350="",Z351,MAX(AJ350,Z351)))</f>
        <v/>
      </c>
      <c r="AK351" s="16">
        <f>IF(AA351="","",IF(AK350="",AA351,MAX(AK350,AA351)))</f>
        <v/>
      </c>
      <c r="AL351" s="16">
        <f>IF(AB351="","",IF(AL350="",AB351,MAX(AL350,AB351)))</f>
        <v/>
      </c>
      <c r="AM351" s="16">
        <f>IF(AC351="","",IF(AM350="",AC351,MAX(AM350,AC351)))</f>
        <v/>
      </c>
      <c r="AN351" s="16">
        <f>IF(AD351="","",IF(AN350="",AD351,MAX(AN350,AD351)))</f>
        <v/>
      </c>
      <c r="AO351" s="16">
        <f>IF(Z351="","",AJ351-Z351)</f>
        <v/>
      </c>
      <c r="AP351" s="16">
        <f>IF(AA351="","",AK351-AA351)</f>
        <v/>
      </c>
      <c r="AQ351" s="16">
        <f>IF(AB351="","",AL351-AB351)</f>
        <v/>
      </c>
      <c r="AR351" s="16">
        <f>IF(AC351="","",AM351-AC351)</f>
        <v/>
      </c>
      <c r="AS351" s="16">
        <f>IF(AD351="","",AN351-AD351)</f>
        <v/>
      </c>
    </row>
    <row r="352">
      <c r="A352">
        <f>ROW()-1</f>
        <v/>
      </c>
      <c r="B352" s="8" t="n"/>
      <c r="C352" s="11" t="n"/>
      <c r="D352" s="10">
        <f>IF(B352="","",CHOOSE(WEEKDAY(B352,2),"Lu","Ma","Mi","Jo","Vi","Sa","Du"))</f>
        <v/>
      </c>
      <c r="E352" s="10">
        <f>IF(OR(B352="",C352=""),"",IF(OR(WEEKDAY(B352,2)=1,WEEKDAY(B352,2)=5),"D",IF(AND(C352&gt;=TIME(15,30,0),C352&lt;TIME(16,30,0)),"C",IF(AND(AND(WEEKDAY(B352,2)&gt;=2,WEEKDAY(B352,2)&lt;=4),C352&gt;=TIME(16,35,0),C352&lt;TIME(17,0,0)),"A1",IF(AND(AND(WEEKDAY(B352,2)&gt;=2,WEEKDAY(B352,2)&lt;=4),C352&gt;=TIME(17,0,0),C352&lt;TIME(18,0,0)),"A2",IF(AND(AND(WEEKDAY(B352,2)&gt;=2,WEEKDAY(B352,2)&lt;=4),C352&gt;=TIME(18,0,0),C352&lt;TIME(19,0,0)),"A3",IF(AND(AND(WEEKDAY(B352,2)&gt;=2,WEEKDAY(B352,2)&lt;=4),C352&gt;=TIME(22,0,0),C352&lt;TIME(22,45,0)),"B","Other")))))))</f>
        <v/>
      </c>
      <c r="F352" s="11" t="n"/>
      <c r="G352" s="11" t="n"/>
      <c r="H352" s="11" t="n"/>
      <c r="I352" s="11" t="n"/>
      <c r="J352" s="12" t="n"/>
      <c r="K352" s="12" t="n"/>
      <c r="L352" s="12" t="n"/>
      <c r="M352" s="12" t="n"/>
      <c r="N352" s="11" t="n"/>
      <c r="O352" s="11" t="n"/>
      <c r="P352" s="13">
        <f>IF(N352="","",IF(N352="SL",-1,K352/J352))</f>
        <v/>
      </c>
      <c r="Q352" s="13">
        <f>IF(N352="","",IF(OR(N352="SL",N352="TP0 only"),-1,L352/J352))</f>
        <v/>
      </c>
      <c r="R352" s="13">
        <f>IF(N352="","",IF(N352="TP2",M352/J352,-1))</f>
        <v/>
      </c>
      <c r="S352" s="13">
        <f>IF(N352="","",IF(N352="SL",-1,IF(N352="TP0 only",0.5*K352/J352,0.5*(K352+L352)/J352)))</f>
        <v/>
      </c>
      <c r="T352" s="13">
        <f>IF(N352="","",IF(N352="SL",-1,IF(N352="TP0 only",0.5*K352/J352-0.5,0.5*(K352+L352)/J352)))</f>
        <v/>
      </c>
      <c r="U352" s="14">
        <f>IF(P352="","",P352*Config!$B$6)</f>
        <v/>
      </c>
      <c r="V352" s="14">
        <f>IF(Q352="","",Q352*Config!$B$6)</f>
        <v/>
      </c>
      <c r="W352" s="14">
        <f>IF(R352="","",R352*Config!$B$6)</f>
        <v/>
      </c>
      <c r="X352" s="14">
        <f>IF(S352="","",S352*Config!$B$6)</f>
        <v/>
      </c>
      <c r="Y352" s="14">
        <f>IF(T352="","",T352*Config!$B$6)</f>
        <v/>
      </c>
      <c r="Z352" s="14">
        <f>IF(U352="","",Config!$B$4 + SUM($U$2:U352))</f>
        <v/>
      </c>
      <c r="AA352" s="14">
        <f>IF(V352="","",Config!$B$4 + SUM($V$2:V352))</f>
        <v/>
      </c>
      <c r="AB352" s="14">
        <f>IF(W352="","",Config!$B$4 + SUM($W$2:W352))</f>
        <v/>
      </c>
      <c r="AC352" s="14">
        <f>IF(X352="","",Config!$B$4 + SUM($X$2:X352))</f>
        <v/>
      </c>
      <c r="AD352" s="14">
        <f>IF(Y352="","",Config!$B$4 + SUM($Y$2:Y352))</f>
        <v/>
      </c>
      <c r="AE352" s="15">
        <f>IF(P352="","",IF(P352&gt;0,1,0))</f>
        <v/>
      </c>
      <c r="AF352" s="15">
        <f>IF(Q352="","",IF(Q352&gt;0,1,0))</f>
        <v/>
      </c>
      <c r="AG352" s="15">
        <f>IF(R352="","",IF(R352&gt;0,1,0))</f>
        <v/>
      </c>
      <c r="AH352" s="15">
        <f>IF(S352="","",IF(S352&gt;0,1,0))</f>
        <v/>
      </c>
      <c r="AI352" s="15">
        <f>IF(T352="","",IF(T352&gt;0,1,0))</f>
        <v/>
      </c>
      <c r="AJ352" s="16">
        <f>IF(Z352="","",IF(AJ351="",Z352,MAX(AJ351,Z352)))</f>
        <v/>
      </c>
      <c r="AK352" s="16">
        <f>IF(AA352="","",IF(AK351="",AA352,MAX(AK351,AA352)))</f>
        <v/>
      </c>
      <c r="AL352" s="16">
        <f>IF(AB352="","",IF(AL351="",AB352,MAX(AL351,AB352)))</f>
        <v/>
      </c>
      <c r="AM352" s="16">
        <f>IF(AC352="","",IF(AM351="",AC352,MAX(AM351,AC352)))</f>
        <v/>
      </c>
      <c r="AN352" s="16">
        <f>IF(AD352="","",IF(AN351="",AD352,MAX(AN351,AD352)))</f>
        <v/>
      </c>
      <c r="AO352" s="16">
        <f>IF(Z352="","",AJ352-Z352)</f>
        <v/>
      </c>
      <c r="AP352" s="16">
        <f>IF(AA352="","",AK352-AA352)</f>
        <v/>
      </c>
      <c r="AQ352" s="16">
        <f>IF(AB352="","",AL352-AB352)</f>
        <v/>
      </c>
      <c r="AR352" s="16">
        <f>IF(AC352="","",AM352-AC352)</f>
        <v/>
      </c>
      <c r="AS352" s="16">
        <f>IF(AD352="","",AN352-AD352)</f>
        <v/>
      </c>
    </row>
    <row r="353">
      <c r="A353">
        <f>ROW()-1</f>
        <v/>
      </c>
      <c r="B353" s="8" t="n"/>
      <c r="C353" s="11" t="n"/>
      <c r="D353" s="10">
        <f>IF(B353="","",CHOOSE(WEEKDAY(B353,2),"Lu","Ma","Mi","Jo","Vi","Sa","Du"))</f>
        <v/>
      </c>
      <c r="E353" s="10">
        <f>IF(OR(B353="",C353=""),"",IF(OR(WEEKDAY(B353,2)=1,WEEKDAY(B353,2)=5),"D",IF(AND(C353&gt;=TIME(15,30,0),C353&lt;TIME(16,30,0)),"C",IF(AND(AND(WEEKDAY(B353,2)&gt;=2,WEEKDAY(B353,2)&lt;=4),C353&gt;=TIME(16,35,0),C353&lt;TIME(17,0,0)),"A1",IF(AND(AND(WEEKDAY(B353,2)&gt;=2,WEEKDAY(B353,2)&lt;=4),C353&gt;=TIME(17,0,0),C353&lt;TIME(18,0,0)),"A2",IF(AND(AND(WEEKDAY(B353,2)&gt;=2,WEEKDAY(B353,2)&lt;=4),C353&gt;=TIME(18,0,0),C353&lt;TIME(19,0,0)),"A3",IF(AND(AND(WEEKDAY(B353,2)&gt;=2,WEEKDAY(B353,2)&lt;=4),C353&gt;=TIME(22,0,0),C353&lt;TIME(22,45,0)),"B","Other")))))))</f>
        <v/>
      </c>
      <c r="F353" s="11" t="n"/>
      <c r="G353" s="11" t="n"/>
      <c r="H353" s="11" t="n"/>
      <c r="I353" s="11" t="n"/>
      <c r="J353" s="12" t="n"/>
      <c r="K353" s="12" t="n"/>
      <c r="L353" s="12" t="n"/>
      <c r="M353" s="12" t="n"/>
      <c r="N353" s="11" t="n"/>
      <c r="O353" s="11" t="n"/>
      <c r="P353" s="13">
        <f>IF(N353="","",IF(N353="SL",-1,K353/J353))</f>
        <v/>
      </c>
      <c r="Q353" s="13">
        <f>IF(N353="","",IF(OR(N353="SL",N353="TP0 only"),-1,L353/J353))</f>
        <v/>
      </c>
      <c r="R353" s="13">
        <f>IF(N353="","",IF(N353="TP2",M353/J353,-1))</f>
        <v/>
      </c>
      <c r="S353" s="13">
        <f>IF(N353="","",IF(N353="SL",-1,IF(N353="TP0 only",0.5*K353/J353,0.5*(K353+L353)/J353)))</f>
        <v/>
      </c>
      <c r="T353" s="13">
        <f>IF(N353="","",IF(N353="SL",-1,IF(N353="TP0 only",0.5*K353/J353-0.5,0.5*(K353+L353)/J353)))</f>
        <v/>
      </c>
      <c r="U353" s="14">
        <f>IF(P353="","",P353*Config!$B$6)</f>
        <v/>
      </c>
      <c r="V353" s="14">
        <f>IF(Q353="","",Q353*Config!$B$6)</f>
        <v/>
      </c>
      <c r="W353" s="14">
        <f>IF(R353="","",R353*Config!$B$6)</f>
        <v/>
      </c>
      <c r="X353" s="14">
        <f>IF(S353="","",S353*Config!$B$6)</f>
        <v/>
      </c>
      <c r="Y353" s="14">
        <f>IF(T353="","",T353*Config!$B$6)</f>
        <v/>
      </c>
      <c r="Z353" s="14">
        <f>IF(U353="","",Config!$B$4 + SUM($U$2:U353))</f>
        <v/>
      </c>
      <c r="AA353" s="14">
        <f>IF(V353="","",Config!$B$4 + SUM($V$2:V353))</f>
        <v/>
      </c>
      <c r="AB353" s="14">
        <f>IF(W353="","",Config!$B$4 + SUM($W$2:W353))</f>
        <v/>
      </c>
      <c r="AC353" s="14">
        <f>IF(X353="","",Config!$B$4 + SUM($X$2:X353))</f>
        <v/>
      </c>
      <c r="AD353" s="14">
        <f>IF(Y353="","",Config!$B$4 + SUM($Y$2:Y353))</f>
        <v/>
      </c>
      <c r="AE353" s="15">
        <f>IF(P353="","",IF(P353&gt;0,1,0))</f>
        <v/>
      </c>
      <c r="AF353" s="15">
        <f>IF(Q353="","",IF(Q353&gt;0,1,0))</f>
        <v/>
      </c>
      <c r="AG353" s="15">
        <f>IF(R353="","",IF(R353&gt;0,1,0))</f>
        <v/>
      </c>
      <c r="AH353" s="15">
        <f>IF(S353="","",IF(S353&gt;0,1,0))</f>
        <v/>
      </c>
      <c r="AI353" s="15">
        <f>IF(T353="","",IF(T353&gt;0,1,0))</f>
        <v/>
      </c>
      <c r="AJ353" s="16">
        <f>IF(Z353="","",IF(AJ352="",Z353,MAX(AJ352,Z353)))</f>
        <v/>
      </c>
      <c r="AK353" s="16">
        <f>IF(AA353="","",IF(AK352="",AA353,MAX(AK352,AA353)))</f>
        <v/>
      </c>
      <c r="AL353" s="16">
        <f>IF(AB353="","",IF(AL352="",AB353,MAX(AL352,AB353)))</f>
        <v/>
      </c>
      <c r="AM353" s="16">
        <f>IF(AC353="","",IF(AM352="",AC353,MAX(AM352,AC353)))</f>
        <v/>
      </c>
      <c r="AN353" s="16">
        <f>IF(AD353="","",IF(AN352="",AD353,MAX(AN352,AD353)))</f>
        <v/>
      </c>
      <c r="AO353" s="16">
        <f>IF(Z353="","",AJ353-Z353)</f>
        <v/>
      </c>
      <c r="AP353" s="16">
        <f>IF(AA353="","",AK353-AA353)</f>
        <v/>
      </c>
      <c r="AQ353" s="16">
        <f>IF(AB353="","",AL353-AB353)</f>
        <v/>
      </c>
      <c r="AR353" s="16">
        <f>IF(AC353="","",AM353-AC353)</f>
        <v/>
      </c>
      <c r="AS353" s="16">
        <f>IF(AD353="","",AN353-AD353)</f>
        <v/>
      </c>
    </row>
    <row r="354">
      <c r="A354">
        <f>ROW()-1</f>
        <v/>
      </c>
      <c r="B354" s="8" t="n"/>
      <c r="C354" s="11" t="n"/>
      <c r="D354" s="10">
        <f>IF(B354="","",CHOOSE(WEEKDAY(B354,2),"Lu","Ma","Mi","Jo","Vi","Sa","Du"))</f>
        <v/>
      </c>
      <c r="E354" s="10">
        <f>IF(OR(B354="",C354=""),"",IF(OR(WEEKDAY(B354,2)=1,WEEKDAY(B354,2)=5),"D",IF(AND(C354&gt;=TIME(15,30,0),C354&lt;TIME(16,30,0)),"C",IF(AND(AND(WEEKDAY(B354,2)&gt;=2,WEEKDAY(B354,2)&lt;=4),C354&gt;=TIME(16,35,0),C354&lt;TIME(17,0,0)),"A1",IF(AND(AND(WEEKDAY(B354,2)&gt;=2,WEEKDAY(B354,2)&lt;=4),C354&gt;=TIME(17,0,0),C354&lt;TIME(18,0,0)),"A2",IF(AND(AND(WEEKDAY(B354,2)&gt;=2,WEEKDAY(B354,2)&lt;=4),C354&gt;=TIME(18,0,0),C354&lt;TIME(19,0,0)),"A3",IF(AND(AND(WEEKDAY(B354,2)&gt;=2,WEEKDAY(B354,2)&lt;=4),C354&gt;=TIME(22,0,0),C354&lt;TIME(22,45,0)),"B","Other")))))))</f>
        <v/>
      </c>
      <c r="F354" s="11" t="n"/>
      <c r="G354" s="11" t="n"/>
      <c r="H354" s="11" t="n"/>
      <c r="I354" s="11" t="n"/>
      <c r="J354" s="12" t="n"/>
      <c r="K354" s="12" t="n"/>
      <c r="L354" s="12" t="n"/>
      <c r="M354" s="12" t="n"/>
      <c r="N354" s="11" t="n"/>
      <c r="O354" s="11" t="n"/>
      <c r="P354" s="13">
        <f>IF(N354="","",IF(N354="SL",-1,K354/J354))</f>
        <v/>
      </c>
      <c r="Q354" s="13">
        <f>IF(N354="","",IF(OR(N354="SL",N354="TP0 only"),-1,L354/J354))</f>
        <v/>
      </c>
      <c r="R354" s="13">
        <f>IF(N354="","",IF(N354="TP2",M354/J354,-1))</f>
        <v/>
      </c>
      <c r="S354" s="13">
        <f>IF(N354="","",IF(N354="SL",-1,IF(N354="TP0 only",0.5*K354/J354,0.5*(K354+L354)/J354)))</f>
        <v/>
      </c>
      <c r="T354" s="13">
        <f>IF(N354="","",IF(N354="SL",-1,IF(N354="TP0 only",0.5*K354/J354-0.5,0.5*(K354+L354)/J354)))</f>
        <v/>
      </c>
      <c r="U354" s="14">
        <f>IF(P354="","",P354*Config!$B$6)</f>
        <v/>
      </c>
      <c r="V354" s="14">
        <f>IF(Q354="","",Q354*Config!$B$6)</f>
        <v/>
      </c>
      <c r="W354" s="14">
        <f>IF(R354="","",R354*Config!$B$6)</f>
        <v/>
      </c>
      <c r="X354" s="14">
        <f>IF(S354="","",S354*Config!$B$6)</f>
        <v/>
      </c>
      <c r="Y354" s="14">
        <f>IF(T354="","",T354*Config!$B$6)</f>
        <v/>
      </c>
      <c r="Z354" s="14">
        <f>IF(U354="","",Config!$B$4 + SUM($U$2:U354))</f>
        <v/>
      </c>
      <c r="AA354" s="14">
        <f>IF(V354="","",Config!$B$4 + SUM($V$2:V354))</f>
        <v/>
      </c>
      <c r="AB354" s="14">
        <f>IF(W354="","",Config!$B$4 + SUM($W$2:W354))</f>
        <v/>
      </c>
      <c r="AC354" s="14">
        <f>IF(X354="","",Config!$B$4 + SUM($X$2:X354))</f>
        <v/>
      </c>
      <c r="AD354" s="14">
        <f>IF(Y354="","",Config!$B$4 + SUM($Y$2:Y354))</f>
        <v/>
      </c>
      <c r="AE354" s="15">
        <f>IF(P354="","",IF(P354&gt;0,1,0))</f>
        <v/>
      </c>
      <c r="AF354" s="15">
        <f>IF(Q354="","",IF(Q354&gt;0,1,0))</f>
        <v/>
      </c>
      <c r="AG354" s="15">
        <f>IF(R354="","",IF(R354&gt;0,1,0))</f>
        <v/>
      </c>
      <c r="AH354" s="15">
        <f>IF(S354="","",IF(S354&gt;0,1,0))</f>
        <v/>
      </c>
      <c r="AI354" s="15">
        <f>IF(T354="","",IF(T354&gt;0,1,0))</f>
        <v/>
      </c>
      <c r="AJ354" s="16">
        <f>IF(Z354="","",IF(AJ353="",Z354,MAX(AJ353,Z354)))</f>
        <v/>
      </c>
      <c r="AK354" s="16">
        <f>IF(AA354="","",IF(AK353="",AA354,MAX(AK353,AA354)))</f>
        <v/>
      </c>
      <c r="AL354" s="16">
        <f>IF(AB354="","",IF(AL353="",AB354,MAX(AL353,AB354)))</f>
        <v/>
      </c>
      <c r="AM354" s="16">
        <f>IF(AC354="","",IF(AM353="",AC354,MAX(AM353,AC354)))</f>
        <v/>
      </c>
      <c r="AN354" s="16">
        <f>IF(AD354="","",IF(AN353="",AD354,MAX(AN353,AD354)))</f>
        <v/>
      </c>
      <c r="AO354" s="16">
        <f>IF(Z354="","",AJ354-Z354)</f>
        <v/>
      </c>
      <c r="AP354" s="16">
        <f>IF(AA354="","",AK354-AA354)</f>
        <v/>
      </c>
      <c r="AQ354" s="16">
        <f>IF(AB354="","",AL354-AB354)</f>
        <v/>
      </c>
      <c r="AR354" s="16">
        <f>IF(AC354="","",AM354-AC354)</f>
        <v/>
      </c>
      <c r="AS354" s="16">
        <f>IF(AD354="","",AN354-AD354)</f>
        <v/>
      </c>
    </row>
    <row r="355">
      <c r="A355">
        <f>ROW()-1</f>
        <v/>
      </c>
      <c r="B355" s="8" t="n"/>
      <c r="C355" s="11" t="n"/>
      <c r="D355" s="10">
        <f>IF(B355="","",CHOOSE(WEEKDAY(B355,2),"Lu","Ma","Mi","Jo","Vi","Sa","Du"))</f>
        <v/>
      </c>
      <c r="E355" s="10">
        <f>IF(OR(B355="",C355=""),"",IF(OR(WEEKDAY(B355,2)=1,WEEKDAY(B355,2)=5),"D",IF(AND(C355&gt;=TIME(15,30,0),C355&lt;TIME(16,30,0)),"C",IF(AND(AND(WEEKDAY(B355,2)&gt;=2,WEEKDAY(B355,2)&lt;=4),C355&gt;=TIME(16,35,0),C355&lt;TIME(17,0,0)),"A1",IF(AND(AND(WEEKDAY(B355,2)&gt;=2,WEEKDAY(B355,2)&lt;=4),C355&gt;=TIME(17,0,0),C355&lt;TIME(18,0,0)),"A2",IF(AND(AND(WEEKDAY(B355,2)&gt;=2,WEEKDAY(B355,2)&lt;=4),C355&gt;=TIME(18,0,0),C355&lt;TIME(19,0,0)),"A3",IF(AND(AND(WEEKDAY(B355,2)&gt;=2,WEEKDAY(B355,2)&lt;=4),C355&gt;=TIME(22,0,0),C355&lt;TIME(22,45,0)),"B","Other")))))))</f>
        <v/>
      </c>
      <c r="F355" s="11" t="n"/>
      <c r="G355" s="11" t="n"/>
      <c r="H355" s="11" t="n"/>
      <c r="I355" s="11" t="n"/>
      <c r="J355" s="12" t="n"/>
      <c r="K355" s="12" t="n"/>
      <c r="L355" s="12" t="n"/>
      <c r="M355" s="12" t="n"/>
      <c r="N355" s="11" t="n"/>
      <c r="O355" s="11" t="n"/>
      <c r="P355" s="13">
        <f>IF(N355="","",IF(N355="SL",-1,K355/J355))</f>
        <v/>
      </c>
      <c r="Q355" s="13">
        <f>IF(N355="","",IF(OR(N355="SL",N355="TP0 only"),-1,L355/J355))</f>
        <v/>
      </c>
      <c r="R355" s="13">
        <f>IF(N355="","",IF(N355="TP2",M355/J355,-1))</f>
        <v/>
      </c>
      <c r="S355" s="13">
        <f>IF(N355="","",IF(N355="SL",-1,IF(N355="TP0 only",0.5*K355/J355,0.5*(K355+L355)/J355)))</f>
        <v/>
      </c>
      <c r="T355" s="13">
        <f>IF(N355="","",IF(N355="SL",-1,IF(N355="TP0 only",0.5*K355/J355-0.5,0.5*(K355+L355)/J355)))</f>
        <v/>
      </c>
      <c r="U355" s="14">
        <f>IF(P355="","",P355*Config!$B$6)</f>
        <v/>
      </c>
      <c r="V355" s="14">
        <f>IF(Q355="","",Q355*Config!$B$6)</f>
        <v/>
      </c>
      <c r="W355" s="14">
        <f>IF(R355="","",R355*Config!$B$6)</f>
        <v/>
      </c>
      <c r="X355" s="14">
        <f>IF(S355="","",S355*Config!$B$6)</f>
        <v/>
      </c>
      <c r="Y355" s="14">
        <f>IF(T355="","",T355*Config!$B$6)</f>
        <v/>
      </c>
      <c r="Z355" s="14">
        <f>IF(U355="","",Config!$B$4 + SUM($U$2:U355))</f>
        <v/>
      </c>
      <c r="AA355" s="14">
        <f>IF(V355="","",Config!$B$4 + SUM($V$2:V355))</f>
        <v/>
      </c>
      <c r="AB355" s="14">
        <f>IF(W355="","",Config!$B$4 + SUM($W$2:W355))</f>
        <v/>
      </c>
      <c r="AC355" s="14">
        <f>IF(X355="","",Config!$B$4 + SUM($X$2:X355))</f>
        <v/>
      </c>
      <c r="AD355" s="14">
        <f>IF(Y355="","",Config!$B$4 + SUM($Y$2:Y355))</f>
        <v/>
      </c>
      <c r="AE355" s="15">
        <f>IF(P355="","",IF(P355&gt;0,1,0))</f>
        <v/>
      </c>
      <c r="AF355" s="15">
        <f>IF(Q355="","",IF(Q355&gt;0,1,0))</f>
        <v/>
      </c>
      <c r="AG355" s="15">
        <f>IF(R355="","",IF(R355&gt;0,1,0))</f>
        <v/>
      </c>
      <c r="AH355" s="15">
        <f>IF(S355="","",IF(S355&gt;0,1,0))</f>
        <v/>
      </c>
      <c r="AI355" s="15">
        <f>IF(T355="","",IF(T355&gt;0,1,0))</f>
        <v/>
      </c>
      <c r="AJ355" s="16">
        <f>IF(Z355="","",IF(AJ354="",Z355,MAX(AJ354,Z355)))</f>
        <v/>
      </c>
      <c r="AK355" s="16">
        <f>IF(AA355="","",IF(AK354="",AA355,MAX(AK354,AA355)))</f>
        <v/>
      </c>
      <c r="AL355" s="16">
        <f>IF(AB355="","",IF(AL354="",AB355,MAX(AL354,AB355)))</f>
        <v/>
      </c>
      <c r="AM355" s="16">
        <f>IF(AC355="","",IF(AM354="",AC355,MAX(AM354,AC355)))</f>
        <v/>
      </c>
      <c r="AN355" s="16">
        <f>IF(AD355="","",IF(AN354="",AD355,MAX(AN354,AD355)))</f>
        <v/>
      </c>
      <c r="AO355" s="16">
        <f>IF(Z355="","",AJ355-Z355)</f>
        <v/>
      </c>
      <c r="AP355" s="16">
        <f>IF(AA355="","",AK355-AA355)</f>
        <v/>
      </c>
      <c r="AQ355" s="16">
        <f>IF(AB355="","",AL355-AB355)</f>
        <v/>
      </c>
      <c r="AR355" s="16">
        <f>IF(AC355="","",AM355-AC355)</f>
        <v/>
      </c>
      <c r="AS355" s="16">
        <f>IF(AD355="","",AN355-AD355)</f>
        <v/>
      </c>
    </row>
    <row r="356">
      <c r="A356">
        <f>ROW()-1</f>
        <v/>
      </c>
      <c r="B356" s="8" t="n"/>
      <c r="C356" s="11" t="n"/>
      <c r="D356" s="10">
        <f>IF(B356="","",CHOOSE(WEEKDAY(B356,2),"Lu","Ma","Mi","Jo","Vi","Sa","Du"))</f>
        <v/>
      </c>
      <c r="E356" s="10">
        <f>IF(OR(B356="",C356=""),"",IF(OR(WEEKDAY(B356,2)=1,WEEKDAY(B356,2)=5),"D",IF(AND(C356&gt;=TIME(15,30,0),C356&lt;TIME(16,30,0)),"C",IF(AND(AND(WEEKDAY(B356,2)&gt;=2,WEEKDAY(B356,2)&lt;=4),C356&gt;=TIME(16,35,0),C356&lt;TIME(17,0,0)),"A1",IF(AND(AND(WEEKDAY(B356,2)&gt;=2,WEEKDAY(B356,2)&lt;=4),C356&gt;=TIME(17,0,0),C356&lt;TIME(18,0,0)),"A2",IF(AND(AND(WEEKDAY(B356,2)&gt;=2,WEEKDAY(B356,2)&lt;=4),C356&gt;=TIME(18,0,0),C356&lt;TIME(19,0,0)),"A3",IF(AND(AND(WEEKDAY(B356,2)&gt;=2,WEEKDAY(B356,2)&lt;=4),C356&gt;=TIME(22,0,0),C356&lt;TIME(22,45,0)),"B","Other")))))))</f>
        <v/>
      </c>
      <c r="F356" s="11" t="n"/>
      <c r="G356" s="11" t="n"/>
      <c r="H356" s="11" t="n"/>
      <c r="I356" s="11" t="n"/>
      <c r="J356" s="12" t="n"/>
      <c r="K356" s="12" t="n"/>
      <c r="L356" s="12" t="n"/>
      <c r="M356" s="12" t="n"/>
      <c r="N356" s="11" t="n"/>
      <c r="O356" s="11" t="n"/>
      <c r="P356" s="13">
        <f>IF(N356="","",IF(N356="SL",-1,K356/J356))</f>
        <v/>
      </c>
      <c r="Q356" s="13">
        <f>IF(N356="","",IF(OR(N356="SL",N356="TP0 only"),-1,L356/J356))</f>
        <v/>
      </c>
      <c r="R356" s="13">
        <f>IF(N356="","",IF(N356="TP2",M356/J356,-1))</f>
        <v/>
      </c>
      <c r="S356" s="13">
        <f>IF(N356="","",IF(N356="SL",-1,IF(N356="TP0 only",0.5*K356/J356,0.5*(K356+L356)/J356)))</f>
        <v/>
      </c>
      <c r="T356" s="13">
        <f>IF(N356="","",IF(N356="SL",-1,IF(N356="TP0 only",0.5*K356/J356-0.5,0.5*(K356+L356)/J356)))</f>
        <v/>
      </c>
      <c r="U356" s="14">
        <f>IF(P356="","",P356*Config!$B$6)</f>
        <v/>
      </c>
      <c r="V356" s="14">
        <f>IF(Q356="","",Q356*Config!$B$6)</f>
        <v/>
      </c>
      <c r="W356" s="14">
        <f>IF(R356="","",R356*Config!$B$6)</f>
        <v/>
      </c>
      <c r="X356" s="14">
        <f>IF(S356="","",S356*Config!$B$6)</f>
        <v/>
      </c>
      <c r="Y356" s="14">
        <f>IF(T356="","",T356*Config!$B$6)</f>
        <v/>
      </c>
      <c r="Z356" s="14">
        <f>IF(U356="","",Config!$B$4 + SUM($U$2:U356))</f>
        <v/>
      </c>
      <c r="AA356" s="14">
        <f>IF(V356="","",Config!$B$4 + SUM($V$2:V356))</f>
        <v/>
      </c>
      <c r="AB356" s="14">
        <f>IF(W356="","",Config!$B$4 + SUM($W$2:W356))</f>
        <v/>
      </c>
      <c r="AC356" s="14">
        <f>IF(X356="","",Config!$B$4 + SUM($X$2:X356))</f>
        <v/>
      </c>
      <c r="AD356" s="14">
        <f>IF(Y356="","",Config!$B$4 + SUM($Y$2:Y356))</f>
        <v/>
      </c>
      <c r="AE356" s="15">
        <f>IF(P356="","",IF(P356&gt;0,1,0))</f>
        <v/>
      </c>
      <c r="AF356" s="15">
        <f>IF(Q356="","",IF(Q356&gt;0,1,0))</f>
        <v/>
      </c>
      <c r="AG356" s="15">
        <f>IF(R356="","",IF(R356&gt;0,1,0))</f>
        <v/>
      </c>
      <c r="AH356" s="15">
        <f>IF(S356="","",IF(S356&gt;0,1,0))</f>
        <v/>
      </c>
      <c r="AI356" s="15">
        <f>IF(T356="","",IF(T356&gt;0,1,0))</f>
        <v/>
      </c>
      <c r="AJ356" s="16">
        <f>IF(Z356="","",IF(AJ355="",Z356,MAX(AJ355,Z356)))</f>
        <v/>
      </c>
      <c r="AK356" s="16">
        <f>IF(AA356="","",IF(AK355="",AA356,MAX(AK355,AA356)))</f>
        <v/>
      </c>
      <c r="AL356" s="16">
        <f>IF(AB356="","",IF(AL355="",AB356,MAX(AL355,AB356)))</f>
        <v/>
      </c>
      <c r="AM356" s="16">
        <f>IF(AC356="","",IF(AM355="",AC356,MAX(AM355,AC356)))</f>
        <v/>
      </c>
      <c r="AN356" s="16">
        <f>IF(AD356="","",IF(AN355="",AD356,MAX(AN355,AD356)))</f>
        <v/>
      </c>
      <c r="AO356" s="16">
        <f>IF(Z356="","",AJ356-Z356)</f>
        <v/>
      </c>
      <c r="AP356" s="16">
        <f>IF(AA356="","",AK356-AA356)</f>
        <v/>
      </c>
      <c r="AQ356" s="16">
        <f>IF(AB356="","",AL356-AB356)</f>
        <v/>
      </c>
      <c r="AR356" s="16">
        <f>IF(AC356="","",AM356-AC356)</f>
        <v/>
      </c>
      <c r="AS356" s="16">
        <f>IF(AD356="","",AN356-AD356)</f>
        <v/>
      </c>
    </row>
    <row r="357">
      <c r="A357">
        <f>ROW()-1</f>
        <v/>
      </c>
      <c r="B357" s="8" t="n"/>
      <c r="C357" s="11" t="n"/>
      <c r="D357" s="10">
        <f>IF(B357="","",CHOOSE(WEEKDAY(B357,2),"Lu","Ma","Mi","Jo","Vi","Sa","Du"))</f>
        <v/>
      </c>
      <c r="E357" s="10">
        <f>IF(OR(B357="",C357=""),"",IF(OR(WEEKDAY(B357,2)=1,WEEKDAY(B357,2)=5),"D",IF(AND(C357&gt;=TIME(15,30,0),C357&lt;TIME(16,30,0)),"C",IF(AND(AND(WEEKDAY(B357,2)&gt;=2,WEEKDAY(B357,2)&lt;=4),C357&gt;=TIME(16,35,0),C357&lt;TIME(17,0,0)),"A1",IF(AND(AND(WEEKDAY(B357,2)&gt;=2,WEEKDAY(B357,2)&lt;=4),C357&gt;=TIME(17,0,0),C357&lt;TIME(18,0,0)),"A2",IF(AND(AND(WEEKDAY(B357,2)&gt;=2,WEEKDAY(B357,2)&lt;=4),C357&gt;=TIME(18,0,0),C357&lt;TIME(19,0,0)),"A3",IF(AND(AND(WEEKDAY(B357,2)&gt;=2,WEEKDAY(B357,2)&lt;=4),C357&gt;=TIME(22,0,0),C357&lt;TIME(22,45,0)),"B","Other")))))))</f>
        <v/>
      </c>
      <c r="F357" s="11" t="n"/>
      <c r="G357" s="11" t="n"/>
      <c r="H357" s="11" t="n"/>
      <c r="I357" s="11" t="n"/>
      <c r="J357" s="12" t="n"/>
      <c r="K357" s="12" t="n"/>
      <c r="L357" s="12" t="n"/>
      <c r="M357" s="12" t="n"/>
      <c r="N357" s="11" t="n"/>
      <c r="O357" s="11" t="n"/>
      <c r="P357" s="13">
        <f>IF(N357="","",IF(N357="SL",-1,K357/J357))</f>
        <v/>
      </c>
      <c r="Q357" s="13">
        <f>IF(N357="","",IF(OR(N357="SL",N357="TP0 only"),-1,L357/J357))</f>
        <v/>
      </c>
      <c r="R357" s="13">
        <f>IF(N357="","",IF(N357="TP2",M357/J357,-1))</f>
        <v/>
      </c>
      <c r="S357" s="13">
        <f>IF(N357="","",IF(N357="SL",-1,IF(N357="TP0 only",0.5*K357/J357,0.5*(K357+L357)/J357)))</f>
        <v/>
      </c>
      <c r="T357" s="13">
        <f>IF(N357="","",IF(N357="SL",-1,IF(N357="TP0 only",0.5*K357/J357-0.5,0.5*(K357+L357)/J357)))</f>
        <v/>
      </c>
      <c r="U357" s="14">
        <f>IF(P357="","",P357*Config!$B$6)</f>
        <v/>
      </c>
      <c r="V357" s="14">
        <f>IF(Q357="","",Q357*Config!$B$6)</f>
        <v/>
      </c>
      <c r="W357" s="14">
        <f>IF(R357="","",R357*Config!$B$6)</f>
        <v/>
      </c>
      <c r="X357" s="14">
        <f>IF(S357="","",S357*Config!$B$6)</f>
        <v/>
      </c>
      <c r="Y357" s="14">
        <f>IF(T357="","",T357*Config!$B$6)</f>
        <v/>
      </c>
      <c r="Z357" s="14">
        <f>IF(U357="","",Config!$B$4 + SUM($U$2:U357))</f>
        <v/>
      </c>
      <c r="AA357" s="14">
        <f>IF(V357="","",Config!$B$4 + SUM($V$2:V357))</f>
        <v/>
      </c>
      <c r="AB357" s="14">
        <f>IF(W357="","",Config!$B$4 + SUM($W$2:W357))</f>
        <v/>
      </c>
      <c r="AC357" s="14">
        <f>IF(X357="","",Config!$B$4 + SUM($X$2:X357))</f>
        <v/>
      </c>
      <c r="AD357" s="14">
        <f>IF(Y357="","",Config!$B$4 + SUM($Y$2:Y357))</f>
        <v/>
      </c>
      <c r="AE357" s="15">
        <f>IF(P357="","",IF(P357&gt;0,1,0))</f>
        <v/>
      </c>
      <c r="AF357" s="15">
        <f>IF(Q357="","",IF(Q357&gt;0,1,0))</f>
        <v/>
      </c>
      <c r="AG357" s="15">
        <f>IF(R357="","",IF(R357&gt;0,1,0))</f>
        <v/>
      </c>
      <c r="AH357" s="15">
        <f>IF(S357="","",IF(S357&gt;0,1,0))</f>
        <v/>
      </c>
      <c r="AI357" s="15">
        <f>IF(T357="","",IF(T357&gt;0,1,0))</f>
        <v/>
      </c>
      <c r="AJ357" s="16">
        <f>IF(Z357="","",IF(AJ356="",Z357,MAX(AJ356,Z357)))</f>
        <v/>
      </c>
      <c r="AK357" s="16">
        <f>IF(AA357="","",IF(AK356="",AA357,MAX(AK356,AA357)))</f>
        <v/>
      </c>
      <c r="AL357" s="16">
        <f>IF(AB357="","",IF(AL356="",AB357,MAX(AL356,AB357)))</f>
        <v/>
      </c>
      <c r="AM357" s="16">
        <f>IF(AC357="","",IF(AM356="",AC357,MAX(AM356,AC357)))</f>
        <v/>
      </c>
      <c r="AN357" s="16">
        <f>IF(AD357="","",IF(AN356="",AD357,MAX(AN356,AD357)))</f>
        <v/>
      </c>
      <c r="AO357" s="16">
        <f>IF(Z357="","",AJ357-Z357)</f>
        <v/>
      </c>
      <c r="AP357" s="16">
        <f>IF(AA357="","",AK357-AA357)</f>
        <v/>
      </c>
      <c r="AQ357" s="16">
        <f>IF(AB357="","",AL357-AB357)</f>
        <v/>
      </c>
      <c r="AR357" s="16">
        <f>IF(AC357="","",AM357-AC357)</f>
        <v/>
      </c>
      <c r="AS357" s="16">
        <f>IF(AD357="","",AN357-AD357)</f>
        <v/>
      </c>
    </row>
    <row r="358">
      <c r="A358">
        <f>ROW()-1</f>
        <v/>
      </c>
      <c r="B358" s="8" t="n"/>
      <c r="C358" s="11" t="n"/>
      <c r="D358" s="10">
        <f>IF(B358="","",CHOOSE(WEEKDAY(B358,2),"Lu","Ma","Mi","Jo","Vi","Sa","Du"))</f>
        <v/>
      </c>
      <c r="E358" s="10">
        <f>IF(OR(B358="",C358=""),"",IF(OR(WEEKDAY(B358,2)=1,WEEKDAY(B358,2)=5),"D",IF(AND(C358&gt;=TIME(15,30,0),C358&lt;TIME(16,30,0)),"C",IF(AND(AND(WEEKDAY(B358,2)&gt;=2,WEEKDAY(B358,2)&lt;=4),C358&gt;=TIME(16,35,0),C358&lt;TIME(17,0,0)),"A1",IF(AND(AND(WEEKDAY(B358,2)&gt;=2,WEEKDAY(B358,2)&lt;=4),C358&gt;=TIME(17,0,0),C358&lt;TIME(18,0,0)),"A2",IF(AND(AND(WEEKDAY(B358,2)&gt;=2,WEEKDAY(B358,2)&lt;=4),C358&gt;=TIME(18,0,0),C358&lt;TIME(19,0,0)),"A3",IF(AND(AND(WEEKDAY(B358,2)&gt;=2,WEEKDAY(B358,2)&lt;=4),C358&gt;=TIME(22,0,0),C358&lt;TIME(22,45,0)),"B","Other")))))))</f>
        <v/>
      </c>
      <c r="F358" s="11" t="n"/>
      <c r="G358" s="11" t="n"/>
      <c r="H358" s="11" t="n"/>
      <c r="I358" s="11" t="n"/>
      <c r="J358" s="12" t="n"/>
      <c r="K358" s="12" t="n"/>
      <c r="L358" s="12" t="n"/>
      <c r="M358" s="12" t="n"/>
      <c r="N358" s="11" t="n"/>
      <c r="O358" s="11" t="n"/>
      <c r="P358" s="13">
        <f>IF(N358="","",IF(N358="SL",-1,K358/J358))</f>
        <v/>
      </c>
      <c r="Q358" s="13">
        <f>IF(N358="","",IF(OR(N358="SL",N358="TP0 only"),-1,L358/J358))</f>
        <v/>
      </c>
      <c r="R358" s="13">
        <f>IF(N358="","",IF(N358="TP2",M358/J358,-1))</f>
        <v/>
      </c>
      <c r="S358" s="13">
        <f>IF(N358="","",IF(N358="SL",-1,IF(N358="TP0 only",0.5*K358/J358,0.5*(K358+L358)/J358)))</f>
        <v/>
      </c>
      <c r="T358" s="13">
        <f>IF(N358="","",IF(N358="SL",-1,IF(N358="TP0 only",0.5*K358/J358-0.5,0.5*(K358+L358)/J358)))</f>
        <v/>
      </c>
      <c r="U358" s="14">
        <f>IF(P358="","",P358*Config!$B$6)</f>
        <v/>
      </c>
      <c r="V358" s="14">
        <f>IF(Q358="","",Q358*Config!$B$6)</f>
        <v/>
      </c>
      <c r="W358" s="14">
        <f>IF(R358="","",R358*Config!$B$6)</f>
        <v/>
      </c>
      <c r="X358" s="14">
        <f>IF(S358="","",S358*Config!$B$6)</f>
        <v/>
      </c>
      <c r="Y358" s="14">
        <f>IF(T358="","",T358*Config!$B$6)</f>
        <v/>
      </c>
      <c r="Z358" s="14">
        <f>IF(U358="","",Config!$B$4 + SUM($U$2:U358))</f>
        <v/>
      </c>
      <c r="AA358" s="14">
        <f>IF(V358="","",Config!$B$4 + SUM($V$2:V358))</f>
        <v/>
      </c>
      <c r="AB358" s="14">
        <f>IF(W358="","",Config!$B$4 + SUM($W$2:W358))</f>
        <v/>
      </c>
      <c r="AC358" s="14">
        <f>IF(X358="","",Config!$B$4 + SUM($X$2:X358))</f>
        <v/>
      </c>
      <c r="AD358" s="14">
        <f>IF(Y358="","",Config!$B$4 + SUM($Y$2:Y358))</f>
        <v/>
      </c>
      <c r="AE358" s="15">
        <f>IF(P358="","",IF(P358&gt;0,1,0))</f>
        <v/>
      </c>
      <c r="AF358" s="15">
        <f>IF(Q358="","",IF(Q358&gt;0,1,0))</f>
        <v/>
      </c>
      <c r="AG358" s="15">
        <f>IF(R358="","",IF(R358&gt;0,1,0))</f>
        <v/>
      </c>
      <c r="AH358" s="15">
        <f>IF(S358="","",IF(S358&gt;0,1,0))</f>
        <v/>
      </c>
      <c r="AI358" s="15">
        <f>IF(T358="","",IF(T358&gt;0,1,0))</f>
        <v/>
      </c>
      <c r="AJ358" s="16">
        <f>IF(Z358="","",IF(AJ357="",Z358,MAX(AJ357,Z358)))</f>
        <v/>
      </c>
      <c r="AK358" s="16">
        <f>IF(AA358="","",IF(AK357="",AA358,MAX(AK357,AA358)))</f>
        <v/>
      </c>
      <c r="AL358" s="16">
        <f>IF(AB358="","",IF(AL357="",AB358,MAX(AL357,AB358)))</f>
        <v/>
      </c>
      <c r="AM358" s="16">
        <f>IF(AC358="","",IF(AM357="",AC358,MAX(AM357,AC358)))</f>
        <v/>
      </c>
      <c r="AN358" s="16">
        <f>IF(AD358="","",IF(AN357="",AD358,MAX(AN357,AD358)))</f>
        <v/>
      </c>
      <c r="AO358" s="16">
        <f>IF(Z358="","",AJ358-Z358)</f>
        <v/>
      </c>
      <c r="AP358" s="16">
        <f>IF(AA358="","",AK358-AA358)</f>
        <v/>
      </c>
      <c r="AQ358" s="16">
        <f>IF(AB358="","",AL358-AB358)</f>
        <v/>
      </c>
      <c r="AR358" s="16">
        <f>IF(AC358="","",AM358-AC358)</f>
        <v/>
      </c>
      <c r="AS358" s="16">
        <f>IF(AD358="","",AN358-AD358)</f>
        <v/>
      </c>
    </row>
    <row r="359">
      <c r="A359">
        <f>ROW()-1</f>
        <v/>
      </c>
      <c r="B359" s="8" t="n"/>
      <c r="C359" s="11" t="n"/>
      <c r="D359" s="10">
        <f>IF(B359="","",CHOOSE(WEEKDAY(B359,2),"Lu","Ma","Mi","Jo","Vi","Sa","Du"))</f>
        <v/>
      </c>
      <c r="E359" s="10">
        <f>IF(OR(B359="",C359=""),"",IF(OR(WEEKDAY(B359,2)=1,WEEKDAY(B359,2)=5),"D",IF(AND(C359&gt;=TIME(15,30,0),C359&lt;TIME(16,30,0)),"C",IF(AND(AND(WEEKDAY(B359,2)&gt;=2,WEEKDAY(B359,2)&lt;=4),C359&gt;=TIME(16,35,0),C359&lt;TIME(17,0,0)),"A1",IF(AND(AND(WEEKDAY(B359,2)&gt;=2,WEEKDAY(B359,2)&lt;=4),C359&gt;=TIME(17,0,0),C359&lt;TIME(18,0,0)),"A2",IF(AND(AND(WEEKDAY(B359,2)&gt;=2,WEEKDAY(B359,2)&lt;=4),C359&gt;=TIME(18,0,0),C359&lt;TIME(19,0,0)),"A3",IF(AND(AND(WEEKDAY(B359,2)&gt;=2,WEEKDAY(B359,2)&lt;=4),C359&gt;=TIME(22,0,0),C359&lt;TIME(22,45,0)),"B","Other")))))))</f>
        <v/>
      </c>
      <c r="F359" s="11" t="n"/>
      <c r="G359" s="11" t="n"/>
      <c r="H359" s="11" t="n"/>
      <c r="I359" s="11" t="n"/>
      <c r="J359" s="12" t="n"/>
      <c r="K359" s="12" t="n"/>
      <c r="L359" s="12" t="n"/>
      <c r="M359" s="12" t="n"/>
      <c r="N359" s="11" t="n"/>
      <c r="O359" s="11" t="n"/>
      <c r="P359" s="13">
        <f>IF(N359="","",IF(N359="SL",-1,K359/J359))</f>
        <v/>
      </c>
      <c r="Q359" s="13">
        <f>IF(N359="","",IF(OR(N359="SL",N359="TP0 only"),-1,L359/J359))</f>
        <v/>
      </c>
      <c r="R359" s="13">
        <f>IF(N359="","",IF(N359="TP2",M359/J359,-1))</f>
        <v/>
      </c>
      <c r="S359" s="13">
        <f>IF(N359="","",IF(N359="SL",-1,IF(N359="TP0 only",0.5*K359/J359,0.5*(K359+L359)/J359)))</f>
        <v/>
      </c>
      <c r="T359" s="13">
        <f>IF(N359="","",IF(N359="SL",-1,IF(N359="TP0 only",0.5*K359/J359-0.5,0.5*(K359+L359)/J359)))</f>
        <v/>
      </c>
      <c r="U359" s="14">
        <f>IF(P359="","",P359*Config!$B$6)</f>
        <v/>
      </c>
      <c r="V359" s="14">
        <f>IF(Q359="","",Q359*Config!$B$6)</f>
        <v/>
      </c>
      <c r="W359" s="14">
        <f>IF(R359="","",R359*Config!$B$6)</f>
        <v/>
      </c>
      <c r="X359" s="14">
        <f>IF(S359="","",S359*Config!$B$6)</f>
        <v/>
      </c>
      <c r="Y359" s="14">
        <f>IF(T359="","",T359*Config!$B$6)</f>
        <v/>
      </c>
      <c r="Z359" s="14">
        <f>IF(U359="","",Config!$B$4 + SUM($U$2:U359))</f>
        <v/>
      </c>
      <c r="AA359" s="14">
        <f>IF(V359="","",Config!$B$4 + SUM($V$2:V359))</f>
        <v/>
      </c>
      <c r="AB359" s="14">
        <f>IF(W359="","",Config!$B$4 + SUM($W$2:W359))</f>
        <v/>
      </c>
      <c r="AC359" s="14">
        <f>IF(X359="","",Config!$B$4 + SUM($X$2:X359))</f>
        <v/>
      </c>
      <c r="AD359" s="14">
        <f>IF(Y359="","",Config!$B$4 + SUM($Y$2:Y359))</f>
        <v/>
      </c>
      <c r="AE359" s="15">
        <f>IF(P359="","",IF(P359&gt;0,1,0))</f>
        <v/>
      </c>
      <c r="AF359" s="15">
        <f>IF(Q359="","",IF(Q359&gt;0,1,0))</f>
        <v/>
      </c>
      <c r="AG359" s="15">
        <f>IF(R359="","",IF(R359&gt;0,1,0))</f>
        <v/>
      </c>
      <c r="AH359" s="15">
        <f>IF(S359="","",IF(S359&gt;0,1,0))</f>
        <v/>
      </c>
      <c r="AI359" s="15">
        <f>IF(T359="","",IF(T359&gt;0,1,0))</f>
        <v/>
      </c>
      <c r="AJ359" s="16">
        <f>IF(Z359="","",IF(AJ358="",Z359,MAX(AJ358,Z359)))</f>
        <v/>
      </c>
      <c r="AK359" s="16">
        <f>IF(AA359="","",IF(AK358="",AA359,MAX(AK358,AA359)))</f>
        <v/>
      </c>
      <c r="AL359" s="16">
        <f>IF(AB359="","",IF(AL358="",AB359,MAX(AL358,AB359)))</f>
        <v/>
      </c>
      <c r="AM359" s="16">
        <f>IF(AC359="","",IF(AM358="",AC359,MAX(AM358,AC359)))</f>
        <v/>
      </c>
      <c r="AN359" s="16">
        <f>IF(AD359="","",IF(AN358="",AD359,MAX(AN358,AD359)))</f>
        <v/>
      </c>
      <c r="AO359" s="16">
        <f>IF(Z359="","",AJ359-Z359)</f>
        <v/>
      </c>
      <c r="AP359" s="16">
        <f>IF(AA359="","",AK359-AA359)</f>
        <v/>
      </c>
      <c r="AQ359" s="16">
        <f>IF(AB359="","",AL359-AB359)</f>
        <v/>
      </c>
      <c r="AR359" s="16">
        <f>IF(AC359="","",AM359-AC359)</f>
        <v/>
      </c>
      <c r="AS359" s="16">
        <f>IF(AD359="","",AN359-AD359)</f>
        <v/>
      </c>
    </row>
    <row r="360">
      <c r="A360">
        <f>ROW()-1</f>
        <v/>
      </c>
      <c r="B360" s="8" t="n"/>
      <c r="C360" s="11" t="n"/>
      <c r="D360" s="10">
        <f>IF(B360="","",CHOOSE(WEEKDAY(B360,2),"Lu","Ma","Mi","Jo","Vi","Sa","Du"))</f>
        <v/>
      </c>
      <c r="E360" s="10">
        <f>IF(OR(B360="",C360=""),"",IF(OR(WEEKDAY(B360,2)=1,WEEKDAY(B360,2)=5),"D",IF(AND(C360&gt;=TIME(15,30,0),C360&lt;TIME(16,30,0)),"C",IF(AND(AND(WEEKDAY(B360,2)&gt;=2,WEEKDAY(B360,2)&lt;=4),C360&gt;=TIME(16,35,0),C360&lt;TIME(17,0,0)),"A1",IF(AND(AND(WEEKDAY(B360,2)&gt;=2,WEEKDAY(B360,2)&lt;=4),C360&gt;=TIME(17,0,0),C360&lt;TIME(18,0,0)),"A2",IF(AND(AND(WEEKDAY(B360,2)&gt;=2,WEEKDAY(B360,2)&lt;=4),C360&gt;=TIME(18,0,0),C360&lt;TIME(19,0,0)),"A3",IF(AND(AND(WEEKDAY(B360,2)&gt;=2,WEEKDAY(B360,2)&lt;=4),C360&gt;=TIME(22,0,0),C360&lt;TIME(22,45,0)),"B","Other")))))))</f>
        <v/>
      </c>
      <c r="F360" s="11" t="n"/>
      <c r="G360" s="11" t="n"/>
      <c r="H360" s="11" t="n"/>
      <c r="I360" s="11" t="n"/>
      <c r="J360" s="12" t="n"/>
      <c r="K360" s="12" t="n"/>
      <c r="L360" s="12" t="n"/>
      <c r="M360" s="12" t="n"/>
      <c r="N360" s="11" t="n"/>
      <c r="O360" s="11" t="n"/>
      <c r="P360" s="13">
        <f>IF(N360="","",IF(N360="SL",-1,K360/J360))</f>
        <v/>
      </c>
      <c r="Q360" s="13">
        <f>IF(N360="","",IF(OR(N360="SL",N360="TP0 only"),-1,L360/J360))</f>
        <v/>
      </c>
      <c r="R360" s="13">
        <f>IF(N360="","",IF(N360="TP2",M360/J360,-1))</f>
        <v/>
      </c>
      <c r="S360" s="13">
        <f>IF(N360="","",IF(N360="SL",-1,IF(N360="TP0 only",0.5*K360/J360,0.5*(K360+L360)/J360)))</f>
        <v/>
      </c>
      <c r="T360" s="13">
        <f>IF(N360="","",IF(N360="SL",-1,IF(N360="TP0 only",0.5*K360/J360-0.5,0.5*(K360+L360)/J360)))</f>
        <v/>
      </c>
      <c r="U360" s="14">
        <f>IF(P360="","",P360*Config!$B$6)</f>
        <v/>
      </c>
      <c r="V360" s="14">
        <f>IF(Q360="","",Q360*Config!$B$6)</f>
        <v/>
      </c>
      <c r="W360" s="14">
        <f>IF(R360="","",R360*Config!$B$6)</f>
        <v/>
      </c>
      <c r="X360" s="14">
        <f>IF(S360="","",S360*Config!$B$6)</f>
        <v/>
      </c>
      <c r="Y360" s="14">
        <f>IF(T360="","",T360*Config!$B$6)</f>
        <v/>
      </c>
      <c r="Z360" s="14">
        <f>IF(U360="","",Config!$B$4 + SUM($U$2:U360))</f>
        <v/>
      </c>
      <c r="AA360" s="14">
        <f>IF(V360="","",Config!$B$4 + SUM($V$2:V360))</f>
        <v/>
      </c>
      <c r="AB360" s="14">
        <f>IF(W360="","",Config!$B$4 + SUM($W$2:W360))</f>
        <v/>
      </c>
      <c r="AC360" s="14">
        <f>IF(X360="","",Config!$B$4 + SUM($X$2:X360))</f>
        <v/>
      </c>
      <c r="AD360" s="14">
        <f>IF(Y360="","",Config!$B$4 + SUM($Y$2:Y360))</f>
        <v/>
      </c>
      <c r="AE360" s="15">
        <f>IF(P360="","",IF(P360&gt;0,1,0))</f>
        <v/>
      </c>
      <c r="AF360" s="15">
        <f>IF(Q360="","",IF(Q360&gt;0,1,0))</f>
        <v/>
      </c>
      <c r="AG360" s="15">
        <f>IF(R360="","",IF(R360&gt;0,1,0))</f>
        <v/>
      </c>
      <c r="AH360" s="15">
        <f>IF(S360="","",IF(S360&gt;0,1,0))</f>
        <v/>
      </c>
      <c r="AI360" s="15">
        <f>IF(T360="","",IF(T360&gt;0,1,0))</f>
        <v/>
      </c>
      <c r="AJ360" s="16">
        <f>IF(Z360="","",IF(AJ359="",Z360,MAX(AJ359,Z360)))</f>
        <v/>
      </c>
      <c r="AK360" s="16">
        <f>IF(AA360="","",IF(AK359="",AA360,MAX(AK359,AA360)))</f>
        <v/>
      </c>
      <c r="AL360" s="16">
        <f>IF(AB360="","",IF(AL359="",AB360,MAX(AL359,AB360)))</f>
        <v/>
      </c>
      <c r="AM360" s="16">
        <f>IF(AC360="","",IF(AM359="",AC360,MAX(AM359,AC360)))</f>
        <v/>
      </c>
      <c r="AN360" s="16">
        <f>IF(AD360="","",IF(AN359="",AD360,MAX(AN359,AD360)))</f>
        <v/>
      </c>
      <c r="AO360" s="16">
        <f>IF(Z360="","",AJ360-Z360)</f>
        <v/>
      </c>
      <c r="AP360" s="16">
        <f>IF(AA360="","",AK360-AA360)</f>
        <v/>
      </c>
      <c r="AQ360" s="16">
        <f>IF(AB360="","",AL360-AB360)</f>
        <v/>
      </c>
      <c r="AR360" s="16">
        <f>IF(AC360="","",AM360-AC360)</f>
        <v/>
      </c>
      <c r="AS360" s="16">
        <f>IF(AD360="","",AN360-AD360)</f>
        <v/>
      </c>
    </row>
    <row r="361">
      <c r="A361">
        <f>ROW()-1</f>
        <v/>
      </c>
      <c r="B361" s="8" t="n"/>
      <c r="C361" s="11" t="n"/>
      <c r="D361" s="10">
        <f>IF(B361="","",CHOOSE(WEEKDAY(B361,2),"Lu","Ma","Mi","Jo","Vi","Sa","Du"))</f>
        <v/>
      </c>
      <c r="E361" s="10">
        <f>IF(OR(B361="",C361=""),"",IF(OR(WEEKDAY(B361,2)=1,WEEKDAY(B361,2)=5),"D",IF(AND(C361&gt;=TIME(15,30,0),C361&lt;TIME(16,30,0)),"C",IF(AND(AND(WEEKDAY(B361,2)&gt;=2,WEEKDAY(B361,2)&lt;=4),C361&gt;=TIME(16,35,0),C361&lt;TIME(17,0,0)),"A1",IF(AND(AND(WEEKDAY(B361,2)&gt;=2,WEEKDAY(B361,2)&lt;=4),C361&gt;=TIME(17,0,0),C361&lt;TIME(18,0,0)),"A2",IF(AND(AND(WEEKDAY(B361,2)&gt;=2,WEEKDAY(B361,2)&lt;=4),C361&gt;=TIME(18,0,0),C361&lt;TIME(19,0,0)),"A3",IF(AND(AND(WEEKDAY(B361,2)&gt;=2,WEEKDAY(B361,2)&lt;=4),C361&gt;=TIME(22,0,0),C361&lt;TIME(22,45,0)),"B","Other")))))))</f>
        <v/>
      </c>
      <c r="F361" s="11" t="n"/>
      <c r="G361" s="11" t="n"/>
      <c r="H361" s="11" t="n"/>
      <c r="I361" s="11" t="n"/>
      <c r="J361" s="12" t="n"/>
      <c r="K361" s="12" t="n"/>
      <c r="L361" s="12" t="n"/>
      <c r="M361" s="12" t="n"/>
      <c r="N361" s="11" t="n"/>
      <c r="O361" s="11" t="n"/>
      <c r="P361" s="13">
        <f>IF(N361="","",IF(N361="SL",-1,K361/J361))</f>
        <v/>
      </c>
      <c r="Q361" s="13">
        <f>IF(N361="","",IF(OR(N361="SL",N361="TP0 only"),-1,L361/J361))</f>
        <v/>
      </c>
      <c r="R361" s="13">
        <f>IF(N361="","",IF(N361="TP2",M361/J361,-1))</f>
        <v/>
      </c>
      <c r="S361" s="13">
        <f>IF(N361="","",IF(N361="SL",-1,IF(N361="TP0 only",0.5*K361/J361,0.5*(K361+L361)/J361)))</f>
        <v/>
      </c>
      <c r="T361" s="13">
        <f>IF(N361="","",IF(N361="SL",-1,IF(N361="TP0 only",0.5*K361/J361-0.5,0.5*(K361+L361)/J361)))</f>
        <v/>
      </c>
      <c r="U361" s="14">
        <f>IF(P361="","",P361*Config!$B$6)</f>
        <v/>
      </c>
      <c r="V361" s="14">
        <f>IF(Q361="","",Q361*Config!$B$6)</f>
        <v/>
      </c>
      <c r="W361" s="14">
        <f>IF(R361="","",R361*Config!$B$6)</f>
        <v/>
      </c>
      <c r="X361" s="14">
        <f>IF(S361="","",S361*Config!$B$6)</f>
        <v/>
      </c>
      <c r="Y361" s="14">
        <f>IF(T361="","",T361*Config!$B$6)</f>
        <v/>
      </c>
      <c r="Z361" s="14">
        <f>IF(U361="","",Config!$B$4 + SUM($U$2:U361))</f>
        <v/>
      </c>
      <c r="AA361" s="14">
        <f>IF(V361="","",Config!$B$4 + SUM($V$2:V361))</f>
        <v/>
      </c>
      <c r="AB361" s="14">
        <f>IF(W361="","",Config!$B$4 + SUM($W$2:W361))</f>
        <v/>
      </c>
      <c r="AC361" s="14">
        <f>IF(X361="","",Config!$B$4 + SUM($X$2:X361))</f>
        <v/>
      </c>
      <c r="AD361" s="14">
        <f>IF(Y361="","",Config!$B$4 + SUM($Y$2:Y361))</f>
        <v/>
      </c>
      <c r="AE361" s="15">
        <f>IF(P361="","",IF(P361&gt;0,1,0))</f>
        <v/>
      </c>
      <c r="AF361" s="15">
        <f>IF(Q361="","",IF(Q361&gt;0,1,0))</f>
        <v/>
      </c>
      <c r="AG361" s="15">
        <f>IF(R361="","",IF(R361&gt;0,1,0))</f>
        <v/>
      </c>
      <c r="AH361" s="15">
        <f>IF(S361="","",IF(S361&gt;0,1,0))</f>
        <v/>
      </c>
      <c r="AI361" s="15">
        <f>IF(T361="","",IF(T361&gt;0,1,0))</f>
        <v/>
      </c>
      <c r="AJ361" s="16">
        <f>IF(Z361="","",IF(AJ360="",Z361,MAX(AJ360,Z361)))</f>
        <v/>
      </c>
      <c r="AK361" s="16">
        <f>IF(AA361="","",IF(AK360="",AA361,MAX(AK360,AA361)))</f>
        <v/>
      </c>
      <c r="AL361" s="16">
        <f>IF(AB361="","",IF(AL360="",AB361,MAX(AL360,AB361)))</f>
        <v/>
      </c>
      <c r="AM361" s="16">
        <f>IF(AC361="","",IF(AM360="",AC361,MAX(AM360,AC361)))</f>
        <v/>
      </c>
      <c r="AN361" s="16">
        <f>IF(AD361="","",IF(AN360="",AD361,MAX(AN360,AD361)))</f>
        <v/>
      </c>
      <c r="AO361" s="16">
        <f>IF(Z361="","",AJ361-Z361)</f>
        <v/>
      </c>
      <c r="AP361" s="16">
        <f>IF(AA361="","",AK361-AA361)</f>
        <v/>
      </c>
      <c r="AQ361" s="16">
        <f>IF(AB361="","",AL361-AB361)</f>
        <v/>
      </c>
      <c r="AR361" s="16">
        <f>IF(AC361="","",AM361-AC361)</f>
        <v/>
      </c>
      <c r="AS361" s="16">
        <f>IF(AD361="","",AN361-AD361)</f>
        <v/>
      </c>
    </row>
    <row r="362">
      <c r="A362">
        <f>ROW()-1</f>
        <v/>
      </c>
      <c r="B362" s="8" t="n"/>
      <c r="C362" s="11" t="n"/>
      <c r="D362" s="10">
        <f>IF(B362="","",CHOOSE(WEEKDAY(B362,2),"Lu","Ma","Mi","Jo","Vi","Sa","Du"))</f>
        <v/>
      </c>
      <c r="E362" s="10">
        <f>IF(OR(B362="",C362=""),"",IF(OR(WEEKDAY(B362,2)=1,WEEKDAY(B362,2)=5),"D",IF(AND(C362&gt;=TIME(15,30,0),C362&lt;TIME(16,30,0)),"C",IF(AND(AND(WEEKDAY(B362,2)&gt;=2,WEEKDAY(B362,2)&lt;=4),C362&gt;=TIME(16,35,0),C362&lt;TIME(17,0,0)),"A1",IF(AND(AND(WEEKDAY(B362,2)&gt;=2,WEEKDAY(B362,2)&lt;=4),C362&gt;=TIME(17,0,0),C362&lt;TIME(18,0,0)),"A2",IF(AND(AND(WEEKDAY(B362,2)&gt;=2,WEEKDAY(B362,2)&lt;=4),C362&gt;=TIME(18,0,0),C362&lt;TIME(19,0,0)),"A3",IF(AND(AND(WEEKDAY(B362,2)&gt;=2,WEEKDAY(B362,2)&lt;=4),C362&gt;=TIME(22,0,0),C362&lt;TIME(22,45,0)),"B","Other")))))))</f>
        <v/>
      </c>
      <c r="F362" s="11" t="n"/>
      <c r="G362" s="11" t="n"/>
      <c r="H362" s="11" t="n"/>
      <c r="I362" s="11" t="n"/>
      <c r="J362" s="12" t="n"/>
      <c r="K362" s="12" t="n"/>
      <c r="L362" s="12" t="n"/>
      <c r="M362" s="12" t="n"/>
      <c r="N362" s="11" t="n"/>
      <c r="O362" s="11" t="n"/>
      <c r="P362" s="13">
        <f>IF(N362="","",IF(N362="SL",-1,K362/J362))</f>
        <v/>
      </c>
      <c r="Q362" s="13">
        <f>IF(N362="","",IF(OR(N362="SL",N362="TP0 only"),-1,L362/J362))</f>
        <v/>
      </c>
      <c r="R362" s="13">
        <f>IF(N362="","",IF(N362="TP2",M362/J362,-1))</f>
        <v/>
      </c>
      <c r="S362" s="13">
        <f>IF(N362="","",IF(N362="SL",-1,IF(N362="TP0 only",0.5*K362/J362,0.5*(K362+L362)/J362)))</f>
        <v/>
      </c>
      <c r="T362" s="13">
        <f>IF(N362="","",IF(N362="SL",-1,IF(N362="TP0 only",0.5*K362/J362-0.5,0.5*(K362+L362)/J362)))</f>
        <v/>
      </c>
      <c r="U362" s="14">
        <f>IF(P362="","",P362*Config!$B$6)</f>
        <v/>
      </c>
      <c r="V362" s="14">
        <f>IF(Q362="","",Q362*Config!$B$6)</f>
        <v/>
      </c>
      <c r="W362" s="14">
        <f>IF(R362="","",R362*Config!$B$6)</f>
        <v/>
      </c>
      <c r="X362" s="14">
        <f>IF(S362="","",S362*Config!$B$6)</f>
        <v/>
      </c>
      <c r="Y362" s="14">
        <f>IF(T362="","",T362*Config!$B$6)</f>
        <v/>
      </c>
      <c r="Z362" s="14">
        <f>IF(U362="","",Config!$B$4 + SUM($U$2:U362))</f>
        <v/>
      </c>
      <c r="AA362" s="14">
        <f>IF(V362="","",Config!$B$4 + SUM($V$2:V362))</f>
        <v/>
      </c>
      <c r="AB362" s="14">
        <f>IF(W362="","",Config!$B$4 + SUM($W$2:W362))</f>
        <v/>
      </c>
      <c r="AC362" s="14">
        <f>IF(X362="","",Config!$B$4 + SUM($X$2:X362))</f>
        <v/>
      </c>
      <c r="AD362" s="14">
        <f>IF(Y362="","",Config!$B$4 + SUM($Y$2:Y362))</f>
        <v/>
      </c>
      <c r="AE362" s="15">
        <f>IF(P362="","",IF(P362&gt;0,1,0))</f>
        <v/>
      </c>
      <c r="AF362" s="15">
        <f>IF(Q362="","",IF(Q362&gt;0,1,0))</f>
        <v/>
      </c>
      <c r="AG362" s="15">
        <f>IF(R362="","",IF(R362&gt;0,1,0))</f>
        <v/>
      </c>
      <c r="AH362" s="15">
        <f>IF(S362="","",IF(S362&gt;0,1,0))</f>
        <v/>
      </c>
      <c r="AI362" s="15">
        <f>IF(T362="","",IF(T362&gt;0,1,0))</f>
        <v/>
      </c>
      <c r="AJ362" s="16">
        <f>IF(Z362="","",IF(AJ361="",Z362,MAX(AJ361,Z362)))</f>
        <v/>
      </c>
      <c r="AK362" s="16">
        <f>IF(AA362="","",IF(AK361="",AA362,MAX(AK361,AA362)))</f>
        <v/>
      </c>
      <c r="AL362" s="16">
        <f>IF(AB362="","",IF(AL361="",AB362,MAX(AL361,AB362)))</f>
        <v/>
      </c>
      <c r="AM362" s="16">
        <f>IF(AC362="","",IF(AM361="",AC362,MAX(AM361,AC362)))</f>
        <v/>
      </c>
      <c r="AN362" s="16">
        <f>IF(AD362="","",IF(AN361="",AD362,MAX(AN361,AD362)))</f>
        <v/>
      </c>
      <c r="AO362" s="16">
        <f>IF(Z362="","",AJ362-Z362)</f>
        <v/>
      </c>
      <c r="AP362" s="16">
        <f>IF(AA362="","",AK362-AA362)</f>
        <v/>
      </c>
      <c r="AQ362" s="16">
        <f>IF(AB362="","",AL362-AB362)</f>
        <v/>
      </c>
      <c r="AR362" s="16">
        <f>IF(AC362="","",AM362-AC362)</f>
        <v/>
      </c>
      <c r="AS362" s="16">
        <f>IF(AD362="","",AN362-AD362)</f>
        <v/>
      </c>
    </row>
    <row r="363">
      <c r="A363">
        <f>ROW()-1</f>
        <v/>
      </c>
      <c r="B363" s="8" t="n"/>
      <c r="C363" s="11" t="n"/>
      <c r="D363" s="10">
        <f>IF(B363="","",CHOOSE(WEEKDAY(B363,2),"Lu","Ma","Mi","Jo","Vi","Sa","Du"))</f>
        <v/>
      </c>
      <c r="E363" s="10">
        <f>IF(OR(B363="",C363=""),"",IF(OR(WEEKDAY(B363,2)=1,WEEKDAY(B363,2)=5),"D",IF(AND(C363&gt;=TIME(15,30,0),C363&lt;TIME(16,30,0)),"C",IF(AND(AND(WEEKDAY(B363,2)&gt;=2,WEEKDAY(B363,2)&lt;=4),C363&gt;=TIME(16,35,0),C363&lt;TIME(17,0,0)),"A1",IF(AND(AND(WEEKDAY(B363,2)&gt;=2,WEEKDAY(B363,2)&lt;=4),C363&gt;=TIME(17,0,0),C363&lt;TIME(18,0,0)),"A2",IF(AND(AND(WEEKDAY(B363,2)&gt;=2,WEEKDAY(B363,2)&lt;=4),C363&gt;=TIME(18,0,0),C363&lt;TIME(19,0,0)),"A3",IF(AND(AND(WEEKDAY(B363,2)&gt;=2,WEEKDAY(B363,2)&lt;=4),C363&gt;=TIME(22,0,0),C363&lt;TIME(22,45,0)),"B","Other")))))))</f>
        <v/>
      </c>
      <c r="F363" s="11" t="n"/>
      <c r="G363" s="11" t="n"/>
      <c r="H363" s="11" t="n"/>
      <c r="I363" s="11" t="n"/>
      <c r="J363" s="12" t="n"/>
      <c r="K363" s="12" t="n"/>
      <c r="L363" s="12" t="n"/>
      <c r="M363" s="12" t="n"/>
      <c r="N363" s="11" t="n"/>
      <c r="O363" s="11" t="n"/>
      <c r="P363" s="13">
        <f>IF(N363="","",IF(N363="SL",-1,K363/J363))</f>
        <v/>
      </c>
      <c r="Q363" s="13">
        <f>IF(N363="","",IF(OR(N363="SL",N363="TP0 only"),-1,L363/J363))</f>
        <v/>
      </c>
      <c r="R363" s="13">
        <f>IF(N363="","",IF(N363="TP2",M363/J363,-1))</f>
        <v/>
      </c>
      <c r="S363" s="13">
        <f>IF(N363="","",IF(N363="SL",-1,IF(N363="TP0 only",0.5*K363/J363,0.5*(K363+L363)/J363)))</f>
        <v/>
      </c>
      <c r="T363" s="13">
        <f>IF(N363="","",IF(N363="SL",-1,IF(N363="TP0 only",0.5*K363/J363-0.5,0.5*(K363+L363)/J363)))</f>
        <v/>
      </c>
      <c r="U363" s="14">
        <f>IF(P363="","",P363*Config!$B$6)</f>
        <v/>
      </c>
      <c r="V363" s="14">
        <f>IF(Q363="","",Q363*Config!$B$6)</f>
        <v/>
      </c>
      <c r="W363" s="14">
        <f>IF(R363="","",R363*Config!$B$6)</f>
        <v/>
      </c>
      <c r="X363" s="14">
        <f>IF(S363="","",S363*Config!$B$6)</f>
        <v/>
      </c>
      <c r="Y363" s="14">
        <f>IF(T363="","",T363*Config!$B$6)</f>
        <v/>
      </c>
      <c r="Z363" s="14">
        <f>IF(U363="","",Config!$B$4 + SUM($U$2:U363))</f>
        <v/>
      </c>
      <c r="AA363" s="14">
        <f>IF(V363="","",Config!$B$4 + SUM($V$2:V363))</f>
        <v/>
      </c>
      <c r="AB363" s="14">
        <f>IF(W363="","",Config!$B$4 + SUM($W$2:W363))</f>
        <v/>
      </c>
      <c r="AC363" s="14">
        <f>IF(X363="","",Config!$B$4 + SUM($X$2:X363))</f>
        <v/>
      </c>
      <c r="AD363" s="14">
        <f>IF(Y363="","",Config!$B$4 + SUM($Y$2:Y363))</f>
        <v/>
      </c>
      <c r="AE363" s="15">
        <f>IF(P363="","",IF(P363&gt;0,1,0))</f>
        <v/>
      </c>
      <c r="AF363" s="15">
        <f>IF(Q363="","",IF(Q363&gt;0,1,0))</f>
        <v/>
      </c>
      <c r="AG363" s="15">
        <f>IF(R363="","",IF(R363&gt;0,1,0))</f>
        <v/>
      </c>
      <c r="AH363" s="15">
        <f>IF(S363="","",IF(S363&gt;0,1,0))</f>
        <v/>
      </c>
      <c r="AI363" s="15">
        <f>IF(T363="","",IF(T363&gt;0,1,0))</f>
        <v/>
      </c>
      <c r="AJ363" s="16">
        <f>IF(Z363="","",IF(AJ362="",Z363,MAX(AJ362,Z363)))</f>
        <v/>
      </c>
      <c r="AK363" s="16">
        <f>IF(AA363="","",IF(AK362="",AA363,MAX(AK362,AA363)))</f>
        <v/>
      </c>
      <c r="AL363" s="16">
        <f>IF(AB363="","",IF(AL362="",AB363,MAX(AL362,AB363)))</f>
        <v/>
      </c>
      <c r="AM363" s="16">
        <f>IF(AC363="","",IF(AM362="",AC363,MAX(AM362,AC363)))</f>
        <v/>
      </c>
      <c r="AN363" s="16">
        <f>IF(AD363="","",IF(AN362="",AD363,MAX(AN362,AD363)))</f>
        <v/>
      </c>
      <c r="AO363" s="16">
        <f>IF(Z363="","",AJ363-Z363)</f>
        <v/>
      </c>
      <c r="AP363" s="16">
        <f>IF(AA363="","",AK363-AA363)</f>
        <v/>
      </c>
      <c r="AQ363" s="16">
        <f>IF(AB363="","",AL363-AB363)</f>
        <v/>
      </c>
      <c r="AR363" s="16">
        <f>IF(AC363="","",AM363-AC363)</f>
        <v/>
      </c>
      <c r="AS363" s="16">
        <f>IF(AD363="","",AN363-AD363)</f>
        <v/>
      </c>
    </row>
    <row r="364">
      <c r="A364">
        <f>ROW()-1</f>
        <v/>
      </c>
      <c r="B364" s="8" t="n"/>
      <c r="C364" s="11" t="n"/>
      <c r="D364" s="10">
        <f>IF(B364="","",CHOOSE(WEEKDAY(B364,2),"Lu","Ma","Mi","Jo","Vi","Sa","Du"))</f>
        <v/>
      </c>
      <c r="E364" s="10">
        <f>IF(OR(B364="",C364=""),"",IF(OR(WEEKDAY(B364,2)=1,WEEKDAY(B364,2)=5),"D",IF(AND(C364&gt;=TIME(15,30,0),C364&lt;TIME(16,30,0)),"C",IF(AND(AND(WEEKDAY(B364,2)&gt;=2,WEEKDAY(B364,2)&lt;=4),C364&gt;=TIME(16,35,0),C364&lt;TIME(17,0,0)),"A1",IF(AND(AND(WEEKDAY(B364,2)&gt;=2,WEEKDAY(B364,2)&lt;=4),C364&gt;=TIME(17,0,0),C364&lt;TIME(18,0,0)),"A2",IF(AND(AND(WEEKDAY(B364,2)&gt;=2,WEEKDAY(B364,2)&lt;=4),C364&gt;=TIME(18,0,0),C364&lt;TIME(19,0,0)),"A3",IF(AND(AND(WEEKDAY(B364,2)&gt;=2,WEEKDAY(B364,2)&lt;=4),C364&gt;=TIME(22,0,0),C364&lt;TIME(22,45,0)),"B","Other")))))))</f>
        <v/>
      </c>
      <c r="F364" s="11" t="n"/>
      <c r="G364" s="11" t="n"/>
      <c r="H364" s="11" t="n"/>
      <c r="I364" s="11" t="n"/>
      <c r="J364" s="12" t="n"/>
      <c r="K364" s="12" t="n"/>
      <c r="L364" s="12" t="n"/>
      <c r="M364" s="12" t="n"/>
      <c r="N364" s="11" t="n"/>
      <c r="O364" s="11" t="n"/>
      <c r="P364" s="13">
        <f>IF(N364="","",IF(N364="SL",-1,K364/J364))</f>
        <v/>
      </c>
      <c r="Q364" s="13">
        <f>IF(N364="","",IF(OR(N364="SL",N364="TP0 only"),-1,L364/J364))</f>
        <v/>
      </c>
      <c r="R364" s="13">
        <f>IF(N364="","",IF(N364="TP2",M364/J364,-1))</f>
        <v/>
      </c>
      <c r="S364" s="13">
        <f>IF(N364="","",IF(N364="SL",-1,IF(N364="TP0 only",0.5*K364/J364,0.5*(K364+L364)/J364)))</f>
        <v/>
      </c>
      <c r="T364" s="13">
        <f>IF(N364="","",IF(N364="SL",-1,IF(N364="TP0 only",0.5*K364/J364-0.5,0.5*(K364+L364)/J364)))</f>
        <v/>
      </c>
      <c r="U364" s="14">
        <f>IF(P364="","",P364*Config!$B$6)</f>
        <v/>
      </c>
      <c r="V364" s="14">
        <f>IF(Q364="","",Q364*Config!$B$6)</f>
        <v/>
      </c>
      <c r="W364" s="14">
        <f>IF(R364="","",R364*Config!$B$6)</f>
        <v/>
      </c>
      <c r="X364" s="14">
        <f>IF(S364="","",S364*Config!$B$6)</f>
        <v/>
      </c>
      <c r="Y364" s="14">
        <f>IF(T364="","",T364*Config!$B$6)</f>
        <v/>
      </c>
      <c r="Z364" s="14">
        <f>IF(U364="","",Config!$B$4 + SUM($U$2:U364))</f>
        <v/>
      </c>
      <c r="AA364" s="14">
        <f>IF(V364="","",Config!$B$4 + SUM($V$2:V364))</f>
        <v/>
      </c>
      <c r="AB364" s="14">
        <f>IF(W364="","",Config!$B$4 + SUM($W$2:W364))</f>
        <v/>
      </c>
      <c r="AC364" s="14">
        <f>IF(X364="","",Config!$B$4 + SUM($X$2:X364))</f>
        <v/>
      </c>
      <c r="AD364" s="14">
        <f>IF(Y364="","",Config!$B$4 + SUM($Y$2:Y364))</f>
        <v/>
      </c>
      <c r="AE364" s="15">
        <f>IF(P364="","",IF(P364&gt;0,1,0))</f>
        <v/>
      </c>
      <c r="AF364" s="15">
        <f>IF(Q364="","",IF(Q364&gt;0,1,0))</f>
        <v/>
      </c>
      <c r="AG364" s="15">
        <f>IF(R364="","",IF(R364&gt;0,1,0))</f>
        <v/>
      </c>
      <c r="AH364" s="15">
        <f>IF(S364="","",IF(S364&gt;0,1,0))</f>
        <v/>
      </c>
      <c r="AI364" s="15">
        <f>IF(T364="","",IF(T364&gt;0,1,0))</f>
        <v/>
      </c>
      <c r="AJ364" s="16">
        <f>IF(Z364="","",IF(AJ363="",Z364,MAX(AJ363,Z364)))</f>
        <v/>
      </c>
      <c r="AK364" s="16">
        <f>IF(AA364="","",IF(AK363="",AA364,MAX(AK363,AA364)))</f>
        <v/>
      </c>
      <c r="AL364" s="16">
        <f>IF(AB364="","",IF(AL363="",AB364,MAX(AL363,AB364)))</f>
        <v/>
      </c>
      <c r="AM364" s="16">
        <f>IF(AC364="","",IF(AM363="",AC364,MAX(AM363,AC364)))</f>
        <v/>
      </c>
      <c r="AN364" s="16">
        <f>IF(AD364="","",IF(AN363="",AD364,MAX(AN363,AD364)))</f>
        <v/>
      </c>
      <c r="AO364" s="16">
        <f>IF(Z364="","",AJ364-Z364)</f>
        <v/>
      </c>
      <c r="AP364" s="16">
        <f>IF(AA364="","",AK364-AA364)</f>
        <v/>
      </c>
      <c r="AQ364" s="16">
        <f>IF(AB364="","",AL364-AB364)</f>
        <v/>
      </c>
      <c r="AR364" s="16">
        <f>IF(AC364="","",AM364-AC364)</f>
        <v/>
      </c>
      <c r="AS364" s="16">
        <f>IF(AD364="","",AN364-AD364)</f>
        <v/>
      </c>
    </row>
    <row r="365">
      <c r="A365">
        <f>ROW()-1</f>
        <v/>
      </c>
      <c r="B365" s="8" t="n"/>
      <c r="C365" s="11" t="n"/>
      <c r="D365" s="10">
        <f>IF(B365="","",CHOOSE(WEEKDAY(B365,2),"Lu","Ma","Mi","Jo","Vi","Sa","Du"))</f>
        <v/>
      </c>
      <c r="E365" s="10">
        <f>IF(OR(B365="",C365=""),"",IF(OR(WEEKDAY(B365,2)=1,WEEKDAY(B365,2)=5),"D",IF(AND(C365&gt;=TIME(15,30,0),C365&lt;TIME(16,30,0)),"C",IF(AND(AND(WEEKDAY(B365,2)&gt;=2,WEEKDAY(B365,2)&lt;=4),C365&gt;=TIME(16,35,0),C365&lt;TIME(17,0,0)),"A1",IF(AND(AND(WEEKDAY(B365,2)&gt;=2,WEEKDAY(B365,2)&lt;=4),C365&gt;=TIME(17,0,0),C365&lt;TIME(18,0,0)),"A2",IF(AND(AND(WEEKDAY(B365,2)&gt;=2,WEEKDAY(B365,2)&lt;=4),C365&gt;=TIME(18,0,0),C365&lt;TIME(19,0,0)),"A3",IF(AND(AND(WEEKDAY(B365,2)&gt;=2,WEEKDAY(B365,2)&lt;=4),C365&gt;=TIME(22,0,0),C365&lt;TIME(22,45,0)),"B","Other")))))))</f>
        <v/>
      </c>
      <c r="F365" s="11" t="n"/>
      <c r="G365" s="11" t="n"/>
      <c r="H365" s="11" t="n"/>
      <c r="I365" s="11" t="n"/>
      <c r="J365" s="12" t="n"/>
      <c r="K365" s="12" t="n"/>
      <c r="L365" s="12" t="n"/>
      <c r="M365" s="12" t="n"/>
      <c r="N365" s="11" t="n"/>
      <c r="O365" s="11" t="n"/>
      <c r="P365" s="13">
        <f>IF(N365="","",IF(N365="SL",-1,K365/J365))</f>
        <v/>
      </c>
      <c r="Q365" s="13">
        <f>IF(N365="","",IF(OR(N365="SL",N365="TP0 only"),-1,L365/J365))</f>
        <v/>
      </c>
      <c r="R365" s="13">
        <f>IF(N365="","",IF(N365="TP2",M365/J365,-1))</f>
        <v/>
      </c>
      <c r="S365" s="13">
        <f>IF(N365="","",IF(N365="SL",-1,IF(N365="TP0 only",0.5*K365/J365,0.5*(K365+L365)/J365)))</f>
        <v/>
      </c>
      <c r="T365" s="13">
        <f>IF(N365="","",IF(N365="SL",-1,IF(N365="TP0 only",0.5*K365/J365-0.5,0.5*(K365+L365)/J365)))</f>
        <v/>
      </c>
      <c r="U365" s="14">
        <f>IF(P365="","",P365*Config!$B$6)</f>
        <v/>
      </c>
      <c r="V365" s="14">
        <f>IF(Q365="","",Q365*Config!$B$6)</f>
        <v/>
      </c>
      <c r="W365" s="14">
        <f>IF(R365="","",R365*Config!$B$6)</f>
        <v/>
      </c>
      <c r="X365" s="14">
        <f>IF(S365="","",S365*Config!$B$6)</f>
        <v/>
      </c>
      <c r="Y365" s="14">
        <f>IF(T365="","",T365*Config!$B$6)</f>
        <v/>
      </c>
      <c r="Z365" s="14">
        <f>IF(U365="","",Config!$B$4 + SUM($U$2:U365))</f>
        <v/>
      </c>
      <c r="AA365" s="14">
        <f>IF(V365="","",Config!$B$4 + SUM($V$2:V365))</f>
        <v/>
      </c>
      <c r="AB365" s="14">
        <f>IF(W365="","",Config!$B$4 + SUM($W$2:W365))</f>
        <v/>
      </c>
      <c r="AC365" s="14">
        <f>IF(X365="","",Config!$B$4 + SUM($X$2:X365))</f>
        <v/>
      </c>
      <c r="AD365" s="14">
        <f>IF(Y365="","",Config!$B$4 + SUM($Y$2:Y365))</f>
        <v/>
      </c>
      <c r="AE365" s="15">
        <f>IF(P365="","",IF(P365&gt;0,1,0))</f>
        <v/>
      </c>
      <c r="AF365" s="15">
        <f>IF(Q365="","",IF(Q365&gt;0,1,0))</f>
        <v/>
      </c>
      <c r="AG365" s="15">
        <f>IF(R365="","",IF(R365&gt;0,1,0))</f>
        <v/>
      </c>
      <c r="AH365" s="15">
        <f>IF(S365="","",IF(S365&gt;0,1,0))</f>
        <v/>
      </c>
      <c r="AI365" s="15">
        <f>IF(T365="","",IF(T365&gt;0,1,0))</f>
        <v/>
      </c>
      <c r="AJ365" s="16">
        <f>IF(Z365="","",IF(AJ364="",Z365,MAX(AJ364,Z365)))</f>
        <v/>
      </c>
      <c r="AK365" s="16">
        <f>IF(AA365="","",IF(AK364="",AA365,MAX(AK364,AA365)))</f>
        <v/>
      </c>
      <c r="AL365" s="16">
        <f>IF(AB365="","",IF(AL364="",AB365,MAX(AL364,AB365)))</f>
        <v/>
      </c>
      <c r="AM365" s="16">
        <f>IF(AC365="","",IF(AM364="",AC365,MAX(AM364,AC365)))</f>
        <v/>
      </c>
      <c r="AN365" s="16">
        <f>IF(AD365="","",IF(AN364="",AD365,MAX(AN364,AD365)))</f>
        <v/>
      </c>
      <c r="AO365" s="16">
        <f>IF(Z365="","",AJ365-Z365)</f>
        <v/>
      </c>
      <c r="AP365" s="16">
        <f>IF(AA365="","",AK365-AA365)</f>
        <v/>
      </c>
      <c r="AQ365" s="16">
        <f>IF(AB365="","",AL365-AB365)</f>
        <v/>
      </c>
      <c r="AR365" s="16">
        <f>IF(AC365="","",AM365-AC365)</f>
        <v/>
      </c>
      <c r="AS365" s="16">
        <f>IF(AD365="","",AN365-AD365)</f>
        <v/>
      </c>
    </row>
    <row r="366">
      <c r="A366">
        <f>ROW()-1</f>
        <v/>
      </c>
      <c r="B366" s="8" t="n"/>
      <c r="C366" s="11" t="n"/>
      <c r="D366" s="10">
        <f>IF(B366="","",CHOOSE(WEEKDAY(B366,2),"Lu","Ma","Mi","Jo","Vi","Sa","Du"))</f>
        <v/>
      </c>
      <c r="E366" s="10">
        <f>IF(OR(B366="",C366=""),"",IF(OR(WEEKDAY(B366,2)=1,WEEKDAY(B366,2)=5),"D",IF(AND(C366&gt;=TIME(15,30,0),C366&lt;TIME(16,30,0)),"C",IF(AND(AND(WEEKDAY(B366,2)&gt;=2,WEEKDAY(B366,2)&lt;=4),C366&gt;=TIME(16,35,0),C366&lt;TIME(17,0,0)),"A1",IF(AND(AND(WEEKDAY(B366,2)&gt;=2,WEEKDAY(B366,2)&lt;=4),C366&gt;=TIME(17,0,0),C366&lt;TIME(18,0,0)),"A2",IF(AND(AND(WEEKDAY(B366,2)&gt;=2,WEEKDAY(B366,2)&lt;=4),C366&gt;=TIME(18,0,0),C366&lt;TIME(19,0,0)),"A3",IF(AND(AND(WEEKDAY(B366,2)&gt;=2,WEEKDAY(B366,2)&lt;=4),C366&gt;=TIME(22,0,0),C366&lt;TIME(22,45,0)),"B","Other")))))))</f>
        <v/>
      </c>
      <c r="F366" s="11" t="n"/>
      <c r="G366" s="11" t="n"/>
      <c r="H366" s="11" t="n"/>
      <c r="I366" s="11" t="n"/>
      <c r="J366" s="12" t="n"/>
      <c r="K366" s="12" t="n"/>
      <c r="L366" s="12" t="n"/>
      <c r="M366" s="12" t="n"/>
      <c r="N366" s="11" t="n"/>
      <c r="O366" s="11" t="n"/>
      <c r="P366" s="13">
        <f>IF(N366="","",IF(N366="SL",-1,K366/J366))</f>
        <v/>
      </c>
      <c r="Q366" s="13">
        <f>IF(N366="","",IF(OR(N366="SL",N366="TP0 only"),-1,L366/J366))</f>
        <v/>
      </c>
      <c r="R366" s="13">
        <f>IF(N366="","",IF(N366="TP2",M366/J366,-1))</f>
        <v/>
      </c>
      <c r="S366" s="13">
        <f>IF(N366="","",IF(N366="SL",-1,IF(N366="TP0 only",0.5*K366/J366,0.5*(K366+L366)/J366)))</f>
        <v/>
      </c>
      <c r="T366" s="13">
        <f>IF(N366="","",IF(N366="SL",-1,IF(N366="TP0 only",0.5*K366/J366-0.5,0.5*(K366+L366)/J366)))</f>
        <v/>
      </c>
      <c r="U366" s="14">
        <f>IF(P366="","",P366*Config!$B$6)</f>
        <v/>
      </c>
      <c r="V366" s="14">
        <f>IF(Q366="","",Q366*Config!$B$6)</f>
        <v/>
      </c>
      <c r="W366" s="14">
        <f>IF(R366="","",R366*Config!$B$6)</f>
        <v/>
      </c>
      <c r="X366" s="14">
        <f>IF(S366="","",S366*Config!$B$6)</f>
        <v/>
      </c>
      <c r="Y366" s="14">
        <f>IF(T366="","",T366*Config!$B$6)</f>
        <v/>
      </c>
      <c r="Z366" s="14">
        <f>IF(U366="","",Config!$B$4 + SUM($U$2:U366))</f>
        <v/>
      </c>
      <c r="AA366" s="14">
        <f>IF(V366="","",Config!$B$4 + SUM($V$2:V366))</f>
        <v/>
      </c>
      <c r="AB366" s="14">
        <f>IF(W366="","",Config!$B$4 + SUM($W$2:W366))</f>
        <v/>
      </c>
      <c r="AC366" s="14">
        <f>IF(X366="","",Config!$B$4 + SUM($X$2:X366))</f>
        <v/>
      </c>
      <c r="AD366" s="14">
        <f>IF(Y366="","",Config!$B$4 + SUM($Y$2:Y366))</f>
        <v/>
      </c>
      <c r="AE366" s="15">
        <f>IF(P366="","",IF(P366&gt;0,1,0))</f>
        <v/>
      </c>
      <c r="AF366" s="15">
        <f>IF(Q366="","",IF(Q366&gt;0,1,0))</f>
        <v/>
      </c>
      <c r="AG366" s="15">
        <f>IF(R366="","",IF(R366&gt;0,1,0))</f>
        <v/>
      </c>
      <c r="AH366" s="15">
        <f>IF(S366="","",IF(S366&gt;0,1,0))</f>
        <v/>
      </c>
      <c r="AI366" s="15">
        <f>IF(T366="","",IF(T366&gt;0,1,0))</f>
        <v/>
      </c>
      <c r="AJ366" s="16">
        <f>IF(Z366="","",IF(AJ365="",Z366,MAX(AJ365,Z366)))</f>
        <v/>
      </c>
      <c r="AK366" s="16">
        <f>IF(AA366="","",IF(AK365="",AA366,MAX(AK365,AA366)))</f>
        <v/>
      </c>
      <c r="AL366" s="16">
        <f>IF(AB366="","",IF(AL365="",AB366,MAX(AL365,AB366)))</f>
        <v/>
      </c>
      <c r="AM366" s="16">
        <f>IF(AC366="","",IF(AM365="",AC366,MAX(AM365,AC366)))</f>
        <v/>
      </c>
      <c r="AN366" s="16">
        <f>IF(AD366="","",IF(AN365="",AD366,MAX(AN365,AD366)))</f>
        <v/>
      </c>
      <c r="AO366" s="16">
        <f>IF(Z366="","",AJ366-Z366)</f>
        <v/>
      </c>
      <c r="AP366" s="16">
        <f>IF(AA366="","",AK366-AA366)</f>
        <v/>
      </c>
      <c r="AQ366" s="16">
        <f>IF(AB366="","",AL366-AB366)</f>
        <v/>
      </c>
      <c r="AR366" s="16">
        <f>IF(AC366="","",AM366-AC366)</f>
        <v/>
      </c>
      <c r="AS366" s="16">
        <f>IF(AD366="","",AN366-AD366)</f>
        <v/>
      </c>
    </row>
    <row r="367">
      <c r="A367">
        <f>ROW()-1</f>
        <v/>
      </c>
      <c r="B367" s="8" t="n"/>
      <c r="C367" s="11" t="n"/>
      <c r="D367" s="10">
        <f>IF(B367="","",CHOOSE(WEEKDAY(B367,2),"Lu","Ma","Mi","Jo","Vi","Sa","Du"))</f>
        <v/>
      </c>
      <c r="E367" s="10">
        <f>IF(OR(B367="",C367=""),"",IF(OR(WEEKDAY(B367,2)=1,WEEKDAY(B367,2)=5),"D",IF(AND(C367&gt;=TIME(15,30,0),C367&lt;TIME(16,30,0)),"C",IF(AND(AND(WEEKDAY(B367,2)&gt;=2,WEEKDAY(B367,2)&lt;=4),C367&gt;=TIME(16,35,0),C367&lt;TIME(17,0,0)),"A1",IF(AND(AND(WEEKDAY(B367,2)&gt;=2,WEEKDAY(B367,2)&lt;=4),C367&gt;=TIME(17,0,0),C367&lt;TIME(18,0,0)),"A2",IF(AND(AND(WEEKDAY(B367,2)&gt;=2,WEEKDAY(B367,2)&lt;=4),C367&gt;=TIME(18,0,0),C367&lt;TIME(19,0,0)),"A3",IF(AND(AND(WEEKDAY(B367,2)&gt;=2,WEEKDAY(B367,2)&lt;=4),C367&gt;=TIME(22,0,0),C367&lt;TIME(22,45,0)),"B","Other")))))))</f>
        <v/>
      </c>
      <c r="F367" s="11" t="n"/>
      <c r="G367" s="11" t="n"/>
      <c r="H367" s="11" t="n"/>
      <c r="I367" s="11" t="n"/>
      <c r="J367" s="12" t="n"/>
      <c r="K367" s="12" t="n"/>
      <c r="L367" s="12" t="n"/>
      <c r="M367" s="12" t="n"/>
      <c r="N367" s="11" t="n"/>
      <c r="O367" s="11" t="n"/>
      <c r="P367" s="13">
        <f>IF(N367="","",IF(N367="SL",-1,K367/J367))</f>
        <v/>
      </c>
      <c r="Q367" s="13">
        <f>IF(N367="","",IF(OR(N367="SL",N367="TP0 only"),-1,L367/J367))</f>
        <v/>
      </c>
      <c r="R367" s="13">
        <f>IF(N367="","",IF(N367="TP2",M367/J367,-1))</f>
        <v/>
      </c>
      <c r="S367" s="13">
        <f>IF(N367="","",IF(N367="SL",-1,IF(N367="TP0 only",0.5*K367/J367,0.5*(K367+L367)/J367)))</f>
        <v/>
      </c>
      <c r="T367" s="13">
        <f>IF(N367="","",IF(N367="SL",-1,IF(N367="TP0 only",0.5*K367/J367-0.5,0.5*(K367+L367)/J367)))</f>
        <v/>
      </c>
      <c r="U367" s="14">
        <f>IF(P367="","",P367*Config!$B$6)</f>
        <v/>
      </c>
      <c r="V367" s="14">
        <f>IF(Q367="","",Q367*Config!$B$6)</f>
        <v/>
      </c>
      <c r="W367" s="14">
        <f>IF(R367="","",R367*Config!$B$6)</f>
        <v/>
      </c>
      <c r="X367" s="14">
        <f>IF(S367="","",S367*Config!$B$6)</f>
        <v/>
      </c>
      <c r="Y367" s="14">
        <f>IF(T367="","",T367*Config!$B$6)</f>
        <v/>
      </c>
      <c r="Z367" s="14">
        <f>IF(U367="","",Config!$B$4 + SUM($U$2:U367))</f>
        <v/>
      </c>
      <c r="AA367" s="14">
        <f>IF(V367="","",Config!$B$4 + SUM($V$2:V367))</f>
        <v/>
      </c>
      <c r="AB367" s="14">
        <f>IF(W367="","",Config!$B$4 + SUM($W$2:W367))</f>
        <v/>
      </c>
      <c r="AC367" s="14">
        <f>IF(X367="","",Config!$B$4 + SUM($X$2:X367))</f>
        <v/>
      </c>
      <c r="AD367" s="14">
        <f>IF(Y367="","",Config!$B$4 + SUM($Y$2:Y367))</f>
        <v/>
      </c>
      <c r="AE367" s="15">
        <f>IF(P367="","",IF(P367&gt;0,1,0))</f>
        <v/>
      </c>
      <c r="AF367" s="15">
        <f>IF(Q367="","",IF(Q367&gt;0,1,0))</f>
        <v/>
      </c>
      <c r="AG367" s="15">
        <f>IF(R367="","",IF(R367&gt;0,1,0))</f>
        <v/>
      </c>
      <c r="AH367" s="15">
        <f>IF(S367="","",IF(S367&gt;0,1,0))</f>
        <v/>
      </c>
      <c r="AI367" s="15">
        <f>IF(T367="","",IF(T367&gt;0,1,0))</f>
        <v/>
      </c>
      <c r="AJ367" s="16">
        <f>IF(Z367="","",IF(AJ366="",Z367,MAX(AJ366,Z367)))</f>
        <v/>
      </c>
      <c r="AK367" s="16">
        <f>IF(AA367="","",IF(AK366="",AA367,MAX(AK366,AA367)))</f>
        <v/>
      </c>
      <c r="AL367" s="16">
        <f>IF(AB367="","",IF(AL366="",AB367,MAX(AL366,AB367)))</f>
        <v/>
      </c>
      <c r="AM367" s="16">
        <f>IF(AC367="","",IF(AM366="",AC367,MAX(AM366,AC367)))</f>
        <v/>
      </c>
      <c r="AN367" s="16">
        <f>IF(AD367="","",IF(AN366="",AD367,MAX(AN366,AD367)))</f>
        <v/>
      </c>
      <c r="AO367" s="16">
        <f>IF(Z367="","",AJ367-Z367)</f>
        <v/>
      </c>
      <c r="AP367" s="16">
        <f>IF(AA367="","",AK367-AA367)</f>
        <v/>
      </c>
      <c r="AQ367" s="16">
        <f>IF(AB367="","",AL367-AB367)</f>
        <v/>
      </c>
      <c r="AR367" s="16">
        <f>IF(AC367="","",AM367-AC367)</f>
        <v/>
      </c>
      <c r="AS367" s="16">
        <f>IF(AD367="","",AN367-AD367)</f>
        <v/>
      </c>
    </row>
    <row r="368">
      <c r="A368">
        <f>ROW()-1</f>
        <v/>
      </c>
      <c r="B368" s="8" t="n"/>
      <c r="C368" s="11" t="n"/>
      <c r="D368" s="10">
        <f>IF(B368="","",CHOOSE(WEEKDAY(B368,2),"Lu","Ma","Mi","Jo","Vi","Sa","Du"))</f>
        <v/>
      </c>
      <c r="E368" s="10">
        <f>IF(OR(B368="",C368=""),"",IF(OR(WEEKDAY(B368,2)=1,WEEKDAY(B368,2)=5),"D",IF(AND(C368&gt;=TIME(15,30,0),C368&lt;TIME(16,30,0)),"C",IF(AND(AND(WEEKDAY(B368,2)&gt;=2,WEEKDAY(B368,2)&lt;=4),C368&gt;=TIME(16,35,0),C368&lt;TIME(17,0,0)),"A1",IF(AND(AND(WEEKDAY(B368,2)&gt;=2,WEEKDAY(B368,2)&lt;=4),C368&gt;=TIME(17,0,0),C368&lt;TIME(18,0,0)),"A2",IF(AND(AND(WEEKDAY(B368,2)&gt;=2,WEEKDAY(B368,2)&lt;=4),C368&gt;=TIME(18,0,0),C368&lt;TIME(19,0,0)),"A3",IF(AND(AND(WEEKDAY(B368,2)&gt;=2,WEEKDAY(B368,2)&lt;=4),C368&gt;=TIME(22,0,0),C368&lt;TIME(22,45,0)),"B","Other")))))))</f>
        <v/>
      </c>
      <c r="F368" s="11" t="n"/>
      <c r="G368" s="11" t="n"/>
      <c r="H368" s="11" t="n"/>
      <c r="I368" s="11" t="n"/>
      <c r="J368" s="12" t="n"/>
      <c r="K368" s="12" t="n"/>
      <c r="L368" s="12" t="n"/>
      <c r="M368" s="12" t="n"/>
      <c r="N368" s="11" t="n"/>
      <c r="O368" s="11" t="n"/>
      <c r="P368" s="13">
        <f>IF(N368="","",IF(N368="SL",-1,K368/J368))</f>
        <v/>
      </c>
      <c r="Q368" s="13">
        <f>IF(N368="","",IF(OR(N368="SL",N368="TP0 only"),-1,L368/J368))</f>
        <v/>
      </c>
      <c r="R368" s="13">
        <f>IF(N368="","",IF(N368="TP2",M368/J368,-1))</f>
        <v/>
      </c>
      <c r="S368" s="13">
        <f>IF(N368="","",IF(N368="SL",-1,IF(N368="TP0 only",0.5*K368/J368,0.5*(K368+L368)/J368)))</f>
        <v/>
      </c>
      <c r="T368" s="13">
        <f>IF(N368="","",IF(N368="SL",-1,IF(N368="TP0 only",0.5*K368/J368-0.5,0.5*(K368+L368)/J368)))</f>
        <v/>
      </c>
      <c r="U368" s="14">
        <f>IF(P368="","",P368*Config!$B$6)</f>
        <v/>
      </c>
      <c r="V368" s="14">
        <f>IF(Q368="","",Q368*Config!$B$6)</f>
        <v/>
      </c>
      <c r="W368" s="14">
        <f>IF(R368="","",R368*Config!$B$6)</f>
        <v/>
      </c>
      <c r="X368" s="14">
        <f>IF(S368="","",S368*Config!$B$6)</f>
        <v/>
      </c>
      <c r="Y368" s="14">
        <f>IF(T368="","",T368*Config!$B$6)</f>
        <v/>
      </c>
      <c r="Z368" s="14">
        <f>IF(U368="","",Config!$B$4 + SUM($U$2:U368))</f>
        <v/>
      </c>
      <c r="AA368" s="14">
        <f>IF(V368="","",Config!$B$4 + SUM($V$2:V368))</f>
        <v/>
      </c>
      <c r="AB368" s="14">
        <f>IF(W368="","",Config!$B$4 + SUM($W$2:W368))</f>
        <v/>
      </c>
      <c r="AC368" s="14">
        <f>IF(X368="","",Config!$B$4 + SUM($X$2:X368))</f>
        <v/>
      </c>
      <c r="AD368" s="14">
        <f>IF(Y368="","",Config!$B$4 + SUM($Y$2:Y368))</f>
        <v/>
      </c>
      <c r="AE368" s="15">
        <f>IF(P368="","",IF(P368&gt;0,1,0))</f>
        <v/>
      </c>
      <c r="AF368" s="15">
        <f>IF(Q368="","",IF(Q368&gt;0,1,0))</f>
        <v/>
      </c>
      <c r="AG368" s="15">
        <f>IF(R368="","",IF(R368&gt;0,1,0))</f>
        <v/>
      </c>
      <c r="AH368" s="15">
        <f>IF(S368="","",IF(S368&gt;0,1,0))</f>
        <v/>
      </c>
      <c r="AI368" s="15">
        <f>IF(T368="","",IF(T368&gt;0,1,0))</f>
        <v/>
      </c>
      <c r="AJ368" s="16">
        <f>IF(Z368="","",IF(AJ367="",Z368,MAX(AJ367,Z368)))</f>
        <v/>
      </c>
      <c r="AK368" s="16">
        <f>IF(AA368="","",IF(AK367="",AA368,MAX(AK367,AA368)))</f>
        <v/>
      </c>
      <c r="AL368" s="16">
        <f>IF(AB368="","",IF(AL367="",AB368,MAX(AL367,AB368)))</f>
        <v/>
      </c>
      <c r="AM368" s="16">
        <f>IF(AC368="","",IF(AM367="",AC368,MAX(AM367,AC368)))</f>
        <v/>
      </c>
      <c r="AN368" s="16">
        <f>IF(AD368="","",IF(AN367="",AD368,MAX(AN367,AD368)))</f>
        <v/>
      </c>
      <c r="AO368" s="16">
        <f>IF(Z368="","",AJ368-Z368)</f>
        <v/>
      </c>
      <c r="AP368" s="16">
        <f>IF(AA368="","",AK368-AA368)</f>
        <v/>
      </c>
      <c r="AQ368" s="16">
        <f>IF(AB368="","",AL368-AB368)</f>
        <v/>
      </c>
      <c r="AR368" s="16">
        <f>IF(AC368="","",AM368-AC368)</f>
        <v/>
      </c>
      <c r="AS368" s="16">
        <f>IF(AD368="","",AN368-AD368)</f>
        <v/>
      </c>
    </row>
    <row r="369">
      <c r="A369">
        <f>ROW()-1</f>
        <v/>
      </c>
      <c r="B369" s="8" t="n"/>
      <c r="C369" s="11" t="n"/>
      <c r="D369" s="10">
        <f>IF(B369="","",CHOOSE(WEEKDAY(B369,2),"Lu","Ma","Mi","Jo","Vi","Sa","Du"))</f>
        <v/>
      </c>
      <c r="E369" s="10">
        <f>IF(OR(B369="",C369=""),"",IF(OR(WEEKDAY(B369,2)=1,WEEKDAY(B369,2)=5),"D",IF(AND(C369&gt;=TIME(15,30,0),C369&lt;TIME(16,30,0)),"C",IF(AND(AND(WEEKDAY(B369,2)&gt;=2,WEEKDAY(B369,2)&lt;=4),C369&gt;=TIME(16,35,0),C369&lt;TIME(17,0,0)),"A1",IF(AND(AND(WEEKDAY(B369,2)&gt;=2,WEEKDAY(B369,2)&lt;=4),C369&gt;=TIME(17,0,0),C369&lt;TIME(18,0,0)),"A2",IF(AND(AND(WEEKDAY(B369,2)&gt;=2,WEEKDAY(B369,2)&lt;=4),C369&gt;=TIME(18,0,0),C369&lt;TIME(19,0,0)),"A3",IF(AND(AND(WEEKDAY(B369,2)&gt;=2,WEEKDAY(B369,2)&lt;=4),C369&gt;=TIME(22,0,0),C369&lt;TIME(22,45,0)),"B","Other")))))))</f>
        <v/>
      </c>
      <c r="F369" s="11" t="n"/>
      <c r="G369" s="11" t="n"/>
      <c r="H369" s="11" t="n"/>
      <c r="I369" s="11" t="n"/>
      <c r="J369" s="12" t="n"/>
      <c r="K369" s="12" t="n"/>
      <c r="L369" s="12" t="n"/>
      <c r="M369" s="12" t="n"/>
      <c r="N369" s="11" t="n"/>
      <c r="O369" s="11" t="n"/>
      <c r="P369" s="13">
        <f>IF(N369="","",IF(N369="SL",-1,K369/J369))</f>
        <v/>
      </c>
      <c r="Q369" s="13">
        <f>IF(N369="","",IF(OR(N369="SL",N369="TP0 only"),-1,L369/J369))</f>
        <v/>
      </c>
      <c r="R369" s="13">
        <f>IF(N369="","",IF(N369="TP2",M369/J369,-1))</f>
        <v/>
      </c>
      <c r="S369" s="13">
        <f>IF(N369="","",IF(N369="SL",-1,IF(N369="TP0 only",0.5*K369/J369,0.5*(K369+L369)/J369)))</f>
        <v/>
      </c>
      <c r="T369" s="13">
        <f>IF(N369="","",IF(N369="SL",-1,IF(N369="TP0 only",0.5*K369/J369-0.5,0.5*(K369+L369)/J369)))</f>
        <v/>
      </c>
      <c r="U369" s="14">
        <f>IF(P369="","",P369*Config!$B$6)</f>
        <v/>
      </c>
      <c r="V369" s="14">
        <f>IF(Q369="","",Q369*Config!$B$6)</f>
        <v/>
      </c>
      <c r="W369" s="14">
        <f>IF(R369="","",R369*Config!$B$6)</f>
        <v/>
      </c>
      <c r="X369" s="14">
        <f>IF(S369="","",S369*Config!$B$6)</f>
        <v/>
      </c>
      <c r="Y369" s="14">
        <f>IF(T369="","",T369*Config!$B$6)</f>
        <v/>
      </c>
      <c r="Z369" s="14">
        <f>IF(U369="","",Config!$B$4 + SUM($U$2:U369))</f>
        <v/>
      </c>
      <c r="AA369" s="14">
        <f>IF(V369="","",Config!$B$4 + SUM($V$2:V369))</f>
        <v/>
      </c>
      <c r="AB369" s="14">
        <f>IF(W369="","",Config!$B$4 + SUM($W$2:W369))</f>
        <v/>
      </c>
      <c r="AC369" s="14">
        <f>IF(X369="","",Config!$B$4 + SUM($X$2:X369))</f>
        <v/>
      </c>
      <c r="AD369" s="14">
        <f>IF(Y369="","",Config!$B$4 + SUM($Y$2:Y369))</f>
        <v/>
      </c>
      <c r="AE369" s="15">
        <f>IF(P369="","",IF(P369&gt;0,1,0))</f>
        <v/>
      </c>
      <c r="AF369" s="15">
        <f>IF(Q369="","",IF(Q369&gt;0,1,0))</f>
        <v/>
      </c>
      <c r="AG369" s="15">
        <f>IF(R369="","",IF(R369&gt;0,1,0))</f>
        <v/>
      </c>
      <c r="AH369" s="15">
        <f>IF(S369="","",IF(S369&gt;0,1,0))</f>
        <v/>
      </c>
      <c r="AI369" s="15">
        <f>IF(T369="","",IF(T369&gt;0,1,0))</f>
        <v/>
      </c>
      <c r="AJ369" s="16">
        <f>IF(Z369="","",IF(AJ368="",Z369,MAX(AJ368,Z369)))</f>
        <v/>
      </c>
      <c r="AK369" s="16">
        <f>IF(AA369="","",IF(AK368="",AA369,MAX(AK368,AA369)))</f>
        <v/>
      </c>
      <c r="AL369" s="16">
        <f>IF(AB369="","",IF(AL368="",AB369,MAX(AL368,AB369)))</f>
        <v/>
      </c>
      <c r="AM369" s="16">
        <f>IF(AC369="","",IF(AM368="",AC369,MAX(AM368,AC369)))</f>
        <v/>
      </c>
      <c r="AN369" s="16">
        <f>IF(AD369="","",IF(AN368="",AD369,MAX(AN368,AD369)))</f>
        <v/>
      </c>
      <c r="AO369" s="16">
        <f>IF(Z369="","",AJ369-Z369)</f>
        <v/>
      </c>
      <c r="AP369" s="16">
        <f>IF(AA369="","",AK369-AA369)</f>
        <v/>
      </c>
      <c r="AQ369" s="16">
        <f>IF(AB369="","",AL369-AB369)</f>
        <v/>
      </c>
      <c r="AR369" s="16">
        <f>IF(AC369="","",AM369-AC369)</f>
        <v/>
      </c>
      <c r="AS369" s="16">
        <f>IF(AD369="","",AN369-AD369)</f>
        <v/>
      </c>
    </row>
    <row r="370">
      <c r="A370">
        <f>ROW()-1</f>
        <v/>
      </c>
      <c r="B370" s="8" t="n"/>
      <c r="C370" s="11" t="n"/>
      <c r="D370" s="10">
        <f>IF(B370="","",CHOOSE(WEEKDAY(B370,2),"Lu","Ma","Mi","Jo","Vi","Sa","Du"))</f>
        <v/>
      </c>
      <c r="E370" s="10">
        <f>IF(OR(B370="",C370=""),"",IF(OR(WEEKDAY(B370,2)=1,WEEKDAY(B370,2)=5),"D",IF(AND(C370&gt;=TIME(15,30,0),C370&lt;TIME(16,30,0)),"C",IF(AND(AND(WEEKDAY(B370,2)&gt;=2,WEEKDAY(B370,2)&lt;=4),C370&gt;=TIME(16,35,0),C370&lt;TIME(17,0,0)),"A1",IF(AND(AND(WEEKDAY(B370,2)&gt;=2,WEEKDAY(B370,2)&lt;=4),C370&gt;=TIME(17,0,0),C370&lt;TIME(18,0,0)),"A2",IF(AND(AND(WEEKDAY(B370,2)&gt;=2,WEEKDAY(B370,2)&lt;=4),C370&gt;=TIME(18,0,0),C370&lt;TIME(19,0,0)),"A3",IF(AND(AND(WEEKDAY(B370,2)&gt;=2,WEEKDAY(B370,2)&lt;=4),C370&gt;=TIME(22,0,0),C370&lt;TIME(22,45,0)),"B","Other")))))))</f>
        <v/>
      </c>
      <c r="F370" s="11" t="n"/>
      <c r="G370" s="11" t="n"/>
      <c r="H370" s="11" t="n"/>
      <c r="I370" s="11" t="n"/>
      <c r="J370" s="12" t="n"/>
      <c r="K370" s="12" t="n"/>
      <c r="L370" s="12" t="n"/>
      <c r="M370" s="12" t="n"/>
      <c r="N370" s="11" t="n"/>
      <c r="O370" s="11" t="n"/>
      <c r="P370" s="13">
        <f>IF(N370="","",IF(N370="SL",-1,K370/J370))</f>
        <v/>
      </c>
      <c r="Q370" s="13">
        <f>IF(N370="","",IF(OR(N370="SL",N370="TP0 only"),-1,L370/J370))</f>
        <v/>
      </c>
      <c r="R370" s="13">
        <f>IF(N370="","",IF(N370="TP2",M370/J370,-1))</f>
        <v/>
      </c>
      <c r="S370" s="13">
        <f>IF(N370="","",IF(N370="SL",-1,IF(N370="TP0 only",0.5*K370/J370,0.5*(K370+L370)/J370)))</f>
        <v/>
      </c>
      <c r="T370" s="13">
        <f>IF(N370="","",IF(N370="SL",-1,IF(N370="TP0 only",0.5*K370/J370-0.5,0.5*(K370+L370)/J370)))</f>
        <v/>
      </c>
      <c r="U370" s="14">
        <f>IF(P370="","",P370*Config!$B$6)</f>
        <v/>
      </c>
      <c r="V370" s="14">
        <f>IF(Q370="","",Q370*Config!$B$6)</f>
        <v/>
      </c>
      <c r="W370" s="14">
        <f>IF(R370="","",R370*Config!$B$6)</f>
        <v/>
      </c>
      <c r="X370" s="14">
        <f>IF(S370="","",S370*Config!$B$6)</f>
        <v/>
      </c>
      <c r="Y370" s="14">
        <f>IF(T370="","",T370*Config!$B$6)</f>
        <v/>
      </c>
      <c r="Z370" s="14">
        <f>IF(U370="","",Config!$B$4 + SUM($U$2:U370))</f>
        <v/>
      </c>
      <c r="AA370" s="14">
        <f>IF(V370="","",Config!$B$4 + SUM($V$2:V370))</f>
        <v/>
      </c>
      <c r="AB370" s="14">
        <f>IF(W370="","",Config!$B$4 + SUM($W$2:W370))</f>
        <v/>
      </c>
      <c r="AC370" s="14">
        <f>IF(X370="","",Config!$B$4 + SUM($X$2:X370))</f>
        <v/>
      </c>
      <c r="AD370" s="14">
        <f>IF(Y370="","",Config!$B$4 + SUM($Y$2:Y370))</f>
        <v/>
      </c>
      <c r="AE370" s="15">
        <f>IF(P370="","",IF(P370&gt;0,1,0))</f>
        <v/>
      </c>
      <c r="AF370" s="15">
        <f>IF(Q370="","",IF(Q370&gt;0,1,0))</f>
        <v/>
      </c>
      <c r="AG370" s="15">
        <f>IF(R370="","",IF(R370&gt;0,1,0))</f>
        <v/>
      </c>
      <c r="AH370" s="15">
        <f>IF(S370="","",IF(S370&gt;0,1,0))</f>
        <v/>
      </c>
      <c r="AI370" s="15">
        <f>IF(T370="","",IF(T370&gt;0,1,0))</f>
        <v/>
      </c>
      <c r="AJ370" s="16">
        <f>IF(Z370="","",IF(AJ369="",Z370,MAX(AJ369,Z370)))</f>
        <v/>
      </c>
      <c r="AK370" s="16">
        <f>IF(AA370="","",IF(AK369="",AA370,MAX(AK369,AA370)))</f>
        <v/>
      </c>
      <c r="AL370" s="16">
        <f>IF(AB370="","",IF(AL369="",AB370,MAX(AL369,AB370)))</f>
        <v/>
      </c>
      <c r="AM370" s="16">
        <f>IF(AC370="","",IF(AM369="",AC370,MAX(AM369,AC370)))</f>
        <v/>
      </c>
      <c r="AN370" s="16">
        <f>IF(AD370="","",IF(AN369="",AD370,MAX(AN369,AD370)))</f>
        <v/>
      </c>
      <c r="AO370" s="16">
        <f>IF(Z370="","",AJ370-Z370)</f>
        <v/>
      </c>
      <c r="AP370" s="16">
        <f>IF(AA370="","",AK370-AA370)</f>
        <v/>
      </c>
      <c r="AQ370" s="16">
        <f>IF(AB370="","",AL370-AB370)</f>
        <v/>
      </c>
      <c r="AR370" s="16">
        <f>IF(AC370="","",AM370-AC370)</f>
        <v/>
      </c>
      <c r="AS370" s="16">
        <f>IF(AD370="","",AN370-AD370)</f>
        <v/>
      </c>
    </row>
    <row r="371">
      <c r="A371">
        <f>ROW()-1</f>
        <v/>
      </c>
      <c r="B371" s="8" t="n"/>
      <c r="C371" s="11" t="n"/>
      <c r="D371" s="10">
        <f>IF(B371="","",CHOOSE(WEEKDAY(B371,2),"Lu","Ma","Mi","Jo","Vi","Sa","Du"))</f>
        <v/>
      </c>
      <c r="E371" s="10">
        <f>IF(OR(B371="",C371=""),"",IF(OR(WEEKDAY(B371,2)=1,WEEKDAY(B371,2)=5),"D",IF(AND(C371&gt;=TIME(15,30,0),C371&lt;TIME(16,30,0)),"C",IF(AND(AND(WEEKDAY(B371,2)&gt;=2,WEEKDAY(B371,2)&lt;=4),C371&gt;=TIME(16,35,0),C371&lt;TIME(17,0,0)),"A1",IF(AND(AND(WEEKDAY(B371,2)&gt;=2,WEEKDAY(B371,2)&lt;=4),C371&gt;=TIME(17,0,0),C371&lt;TIME(18,0,0)),"A2",IF(AND(AND(WEEKDAY(B371,2)&gt;=2,WEEKDAY(B371,2)&lt;=4),C371&gt;=TIME(18,0,0),C371&lt;TIME(19,0,0)),"A3",IF(AND(AND(WEEKDAY(B371,2)&gt;=2,WEEKDAY(B371,2)&lt;=4),C371&gt;=TIME(22,0,0),C371&lt;TIME(22,45,0)),"B","Other")))))))</f>
        <v/>
      </c>
      <c r="F371" s="11" t="n"/>
      <c r="G371" s="11" t="n"/>
      <c r="H371" s="11" t="n"/>
      <c r="I371" s="11" t="n"/>
      <c r="J371" s="12" t="n"/>
      <c r="K371" s="12" t="n"/>
      <c r="L371" s="12" t="n"/>
      <c r="M371" s="12" t="n"/>
      <c r="N371" s="11" t="n"/>
      <c r="O371" s="11" t="n"/>
      <c r="P371" s="13">
        <f>IF(N371="","",IF(N371="SL",-1,K371/J371))</f>
        <v/>
      </c>
      <c r="Q371" s="13">
        <f>IF(N371="","",IF(OR(N371="SL",N371="TP0 only"),-1,L371/J371))</f>
        <v/>
      </c>
      <c r="R371" s="13">
        <f>IF(N371="","",IF(N371="TP2",M371/J371,-1))</f>
        <v/>
      </c>
      <c r="S371" s="13">
        <f>IF(N371="","",IF(N371="SL",-1,IF(N371="TP0 only",0.5*K371/J371,0.5*(K371+L371)/J371)))</f>
        <v/>
      </c>
      <c r="T371" s="13">
        <f>IF(N371="","",IF(N371="SL",-1,IF(N371="TP0 only",0.5*K371/J371-0.5,0.5*(K371+L371)/J371)))</f>
        <v/>
      </c>
      <c r="U371" s="14">
        <f>IF(P371="","",P371*Config!$B$6)</f>
        <v/>
      </c>
      <c r="V371" s="14">
        <f>IF(Q371="","",Q371*Config!$B$6)</f>
        <v/>
      </c>
      <c r="W371" s="14">
        <f>IF(R371="","",R371*Config!$B$6)</f>
        <v/>
      </c>
      <c r="X371" s="14">
        <f>IF(S371="","",S371*Config!$B$6)</f>
        <v/>
      </c>
      <c r="Y371" s="14">
        <f>IF(T371="","",T371*Config!$B$6)</f>
        <v/>
      </c>
      <c r="Z371" s="14">
        <f>IF(U371="","",Config!$B$4 + SUM($U$2:U371))</f>
        <v/>
      </c>
      <c r="AA371" s="14">
        <f>IF(V371="","",Config!$B$4 + SUM($V$2:V371))</f>
        <v/>
      </c>
      <c r="AB371" s="14">
        <f>IF(W371="","",Config!$B$4 + SUM($W$2:W371))</f>
        <v/>
      </c>
      <c r="AC371" s="14">
        <f>IF(X371="","",Config!$B$4 + SUM($X$2:X371))</f>
        <v/>
      </c>
      <c r="AD371" s="14">
        <f>IF(Y371="","",Config!$B$4 + SUM($Y$2:Y371))</f>
        <v/>
      </c>
      <c r="AE371" s="15">
        <f>IF(P371="","",IF(P371&gt;0,1,0))</f>
        <v/>
      </c>
      <c r="AF371" s="15">
        <f>IF(Q371="","",IF(Q371&gt;0,1,0))</f>
        <v/>
      </c>
      <c r="AG371" s="15">
        <f>IF(R371="","",IF(R371&gt;0,1,0))</f>
        <v/>
      </c>
      <c r="AH371" s="15">
        <f>IF(S371="","",IF(S371&gt;0,1,0))</f>
        <v/>
      </c>
      <c r="AI371" s="15">
        <f>IF(T371="","",IF(T371&gt;0,1,0))</f>
        <v/>
      </c>
      <c r="AJ371" s="16">
        <f>IF(Z371="","",IF(AJ370="",Z371,MAX(AJ370,Z371)))</f>
        <v/>
      </c>
      <c r="AK371" s="16">
        <f>IF(AA371="","",IF(AK370="",AA371,MAX(AK370,AA371)))</f>
        <v/>
      </c>
      <c r="AL371" s="16">
        <f>IF(AB371="","",IF(AL370="",AB371,MAX(AL370,AB371)))</f>
        <v/>
      </c>
      <c r="AM371" s="16">
        <f>IF(AC371="","",IF(AM370="",AC371,MAX(AM370,AC371)))</f>
        <v/>
      </c>
      <c r="AN371" s="16">
        <f>IF(AD371="","",IF(AN370="",AD371,MAX(AN370,AD371)))</f>
        <v/>
      </c>
      <c r="AO371" s="16">
        <f>IF(Z371="","",AJ371-Z371)</f>
        <v/>
      </c>
      <c r="AP371" s="16">
        <f>IF(AA371="","",AK371-AA371)</f>
        <v/>
      </c>
      <c r="AQ371" s="16">
        <f>IF(AB371="","",AL371-AB371)</f>
        <v/>
      </c>
      <c r="AR371" s="16">
        <f>IF(AC371="","",AM371-AC371)</f>
        <v/>
      </c>
      <c r="AS371" s="16">
        <f>IF(AD371="","",AN371-AD371)</f>
        <v/>
      </c>
    </row>
    <row r="372">
      <c r="A372">
        <f>ROW()-1</f>
        <v/>
      </c>
      <c r="B372" s="8" t="n"/>
      <c r="C372" s="11" t="n"/>
      <c r="D372" s="10">
        <f>IF(B372="","",CHOOSE(WEEKDAY(B372,2),"Lu","Ma","Mi","Jo","Vi","Sa","Du"))</f>
        <v/>
      </c>
      <c r="E372" s="10">
        <f>IF(OR(B372="",C372=""),"",IF(OR(WEEKDAY(B372,2)=1,WEEKDAY(B372,2)=5),"D",IF(AND(C372&gt;=TIME(15,30,0),C372&lt;TIME(16,30,0)),"C",IF(AND(AND(WEEKDAY(B372,2)&gt;=2,WEEKDAY(B372,2)&lt;=4),C372&gt;=TIME(16,35,0),C372&lt;TIME(17,0,0)),"A1",IF(AND(AND(WEEKDAY(B372,2)&gt;=2,WEEKDAY(B372,2)&lt;=4),C372&gt;=TIME(17,0,0),C372&lt;TIME(18,0,0)),"A2",IF(AND(AND(WEEKDAY(B372,2)&gt;=2,WEEKDAY(B372,2)&lt;=4),C372&gt;=TIME(18,0,0),C372&lt;TIME(19,0,0)),"A3",IF(AND(AND(WEEKDAY(B372,2)&gt;=2,WEEKDAY(B372,2)&lt;=4),C372&gt;=TIME(22,0,0),C372&lt;TIME(22,45,0)),"B","Other")))))))</f>
        <v/>
      </c>
      <c r="F372" s="11" t="n"/>
      <c r="G372" s="11" t="n"/>
      <c r="H372" s="11" t="n"/>
      <c r="I372" s="11" t="n"/>
      <c r="J372" s="12" t="n"/>
      <c r="K372" s="12" t="n"/>
      <c r="L372" s="12" t="n"/>
      <c r="M372" s="12" t="n"/>
      <c r="N372" s="11" t="n"/>
      <c r="O372" s="11" t="n"/>
      <c r="P372" s="13">
        <f>IF(N372="","",IF(N372="SL",-1,K372/J372))</f>
        <v/>
      </c>
      <c r="Q372" s="13">
        <f>IF(N372="","",IF(OR(N372="SL",N372="TP0 only"),-1,L372/J372))</f>
        <v/>
      </c>
      <c r="R372" s="13">
        <f>IF(N372="","",IF(N372="TP2",M372/J372,-1))</f>
        <v/>
      </c>
      <c r="S372" s="13">
        <f>IF(N372="","",IF(N372="SL",-1,IF(N372="TP0 only",0.5*K372/J372,0.5*(K372+L372)/J372)))</f>
        <v/>
      </c>
      <c r="T372" s="13">
        <f>IF(N372="","",IF(N372="SL",-1,IF(N372="TP0 only",0.5*K372/J372-0.5,0.5*(K372+L372)/J372)))</f>
        <v/>
      </c>
      <c r="U372" s="14">
        <f>IF(P372="","",P372*Config!$B$6)</f>
        <v/>
      </c>
      <c r="V372" s="14">
        <f>IF(Q372="","",Q372*Config!$B$6)</f>
        <v/>
      </c>
      <c r="W372" s="14">
        <f>IF(R372="","",R372*Config!$B$6)</f>
        <v/>
      </c>
      <c r="X372" s="14">
        <f>IF(S372="","",S372*Config!$B$6)</f>
        <v/>
      </c>
      <c r="Y372" s="14">
        <f>IF(T372="","",T372*Config!$B$6)</f>
        <v/>
      </c>
      <c r="Z372" s="14">
        <f>IF(U372="","",Config!$B$4 + SUM($U$2:U372))</f>
        <v/>
      </c>
      <c r="AA372" s="14">
        <f>IF(V372="","",Config!$B$4 + SUM($V$2:V372))</f>
        <v/>
      </c>
      <c r="AB372" s="14">
        <f>IF(W372="","",Config!$B$4 + SUM($W$2:W372))</f>
        <v/>
      </c>
      <c r="AC372" s="14">
        <f>IF(X372="","",Config!$B$4 + SUM($X$2:X372))</f>
        <v/>
      </c>
      <c r="AD372" s="14">
        <f>IF(Y372="","",Config!$B$4 + SUM($Y$2:Y372))</f>
        <v/>
      </c>
      <c r="AE372" s="15">
        <f>IF(P372="","",IF(P372&gt;0,1,0))</f>
        <v/>
      </c>
      <c r="AF372" s="15">
        <f>IF(Q372="","",IF(Q372&gt;0,1,0))</f>
        <v/>
      </c>
      <c r="AG372" s="15">
        <f>IF(R372="","",IF(R372&gt;0,1,0))</f>
        <v/>
      </c>
      <c r="AH372" s="15">
        <f>IF(S372="","",IF(S372&gt;0,1,0))</f>
        <v/>
      </c>
      <c r="AI372" s="15">
        <f>IF(T372="","",IF(T372&gt;0,1,0))</f>
        <v/>
      </c>
      <c r="AJ372" s="16">
        <f>IF(Z372="","",IF(AJ371="",Z372,MAX(AJ371,Z372)))</f>
        <v/>
      </c>
      <c r="AK372" s="16">
        <f>IF(AA372="","",IF(AK371="",AA372,MAX(AK371,AA372)))</f>
        <v/>
      </c>
      <c r="AL372" s="16">
        <f>IF(AB372="","",IF(AL371="",AB372,MAX(AL371,AB372)))</f>
        <v/>
      </c>
      <c r="AM372" s="16">
        <f>IF(AC372="","",IF(AM371="",AC372,MAX(AM371,AC372)))</f>
        <v/>
      </c>
      <c r="AN372" s="16">
        <f>IF(AD372="","",IF(AN371="",AD372,MAX(AN371,AD372)))</f>
        <v/>
      </c>
      <c r="AO372" s="16">
        <f>IF(Z372="","",AJ372-Z372)</f>
        <v/>
      </c>
      <c r="AP372" s="16">
        <f>IF(AA372="","",AK372-AA372)</f>
        <v/>
      </c>
      <c r="AQ372" s="16">
        <f>IF(AB372="","",AL372-AB372)</f>
        <v/>
      </c>
      <c r="AR372" s="16">
        <f>IF(AC372="","",AM372-AC372)</f>
        <v/>
      </c>
      <c r="AS372" s="16">
        <f>IF(AD372="","",AN372-AD372)</f>
        <v/>
      </c>
    </row>
    <row r="373">
      <c r="A373">
        <f>ROW()-1</f>
        <v/>
      </c>
      <c r="B373" s="8" t="n"/>
      <c r="C373" s="11" t="n"/>
      <c r="D373" s="10">
        <f>IF(B373="","",CHOOSE(WEEKDAY(B373,2),"Lu","Ma","Mi","Jo","Vi","Sa","Du"))</f>
        <v/>
      </c>
      <c r="E373" s="10">
        <f>IF(OR(B373="",C373=""),"",IF(OR(WEEKDAY(B373,2)=1,WEEKDAY(B373,2)=5),"D",IF(AND(C373&gt;=TIME(15,30,0),C373&lt;TIME(16,30,0)),"C",IF(AND(AND(WEEKDAY(B373,2)&gt;=2,WEEKDAY(B373,2)&lt;=4),C373&gt;=TIME(16,35,0),C373&lt;TIME(17,0,0)),"A1",IF(AND(AND(WEEKDAY(B373,2)&gt;=2,WEEKDAY(B373,2)&lt;=4),C373&gt;=TIME(17,0,0),C373&lt;TIME(18,0,0)),"A2",IF(AND(AND(WEEKDAY(B373,2)&gt;=2,WEEKDAY(B373,2)&lt;=4),C373&gt;=TIME(18,0,0),C373&lt;TIME(19,0,0)),"A3",IF(AND(AND(WEEKDAY(B373,2)&gt;=2,WEEKDAY(B373,2)&lt;=4),C373&gt;=TIME(22,0,0),C373&lt;TIME(22,45,0)),"B","Other")))))))</f>
        <v/>
      </c>
      <c r="F373" s="11" t="n"/>
      <c r="G373" s="11" t="n"/>
      <c r="H373" s="11" t="n"/>
      <c r="I373" s="11" t="n"/>
      <c r="J373" s="12" t="n"/>
      <c r="K373" s="12" t="n"/>
      <c r="L373" s="12" t="n"/>
      <c r="M373" s="12" t="n"/>
      <c r="N373" s="11" t="n"/>
      <c r="O373" s="11" t="n"/>
      <c r="P373" s="13">
        <f>IF(N373="","",IF(N373="SL",-1,K373/J373))</f>
        <v/>
      </c>
      <c r="Q373" s="13">
        <f>IF(N373="","",IF(OR(N373="SL",N373="TP0 only"),-1,L373/J373))</f>
        <v/>
      </c>
      <c r="R373" s="13">
        <f>IF(N373="","",IF(N373="TP2",M373/J373,-1))</f>
        <v/>
      </c>
      <c r="S373" s="13">
        <f>IF(N373="","",IF(N373="SL",-1,IF(N373="TP0 only",0.5*K373/J373,0.5*(K373+L373)/J373)))</f>
        <v/>
      </c>
      <c r="T373" s="13">
        <f>IF(N373="","",IF(N373="SL",-1,IF(N373="TP0 only",0.5*K373/J373-0.5,0.5*(K373+L373)/J373)))</f>
        <v/>
      </c>
      <c r="U373" s="14">
        <f>IF(P373="","",P373*Config!$B$6)</f>
        <v/>
      </c>
      <c r="V373" s="14">
        <f>IF(Q373="","",Q373*Config!$B$6)</f>
        <v/>
      </c>
      <c r="W373" s="14">
        <f>IF(R373="","",R373*Config!$B$6)</f>
        <v/>
      </c>
      <c r="X373" s="14">
        <f>IF(S373="","",S373*Config!$B$6)</f>
        <v/>
      </c>
      <c r="Y373" s="14">
        <f>IF(T373="","",T373*Config!$B$6)</f>
        <v/>
      </c>
      <c r="Z373" s="14">
        <f>IF(U373="","",Config!$B$4 + SUM($U$2:U373))</f>
        <v/>
      </c>
      <c r="AA373" s="14">
        <f>IF(V373="","",Config!$B$4 + SUM($V$2:V373))</f>
        <v/>
      </c>
      <c r="AB373" s="14">
        <f>IF(W373="","",Config!$B$4 + SUM($W$2:W373))</f>
        <v/>
      </c>
      <c r="AC373" s="14">
        <f>IF(X373="","",Config!$B$4 + SUM($X$2:X373))</f>
        <v/>
      </c>
      <c r="AD373" s="14">
        <f>IF(Y373="","",Config!$B$4 + SUM($Y$2:Y373))</f>
        <v/>
      </c>
      <c r="AE373" s="15">
        <f>IF(P373="","",IF(P373&gt;0,1,0))</f>
        <v/>
      </c>
      <c r="AF373" s="15">
        <f>IF(Q373="","",IF(Q373&gt;0,1,0))</f>
        <v/>
      </c>
      <c r="AG373" s="15">
        <f>IF(R373="","",IF(R373&gt;0,1,0))</f>
        <v/>
      </c>
      <c r="AH373" s="15">
        <f>IF(S373="","",IF(S373&gt;0,1,0))</f>
        <v/>
      </c>
      <c r="AI373" s="15">
        <f>IF(T373="","",IF(T373&gt;0,1,0))</f>
        <v/>
      </c>
      <c r="AJ373" s="16">
        <f>IF(Z373="","",IF(AJ372="",Z373,MAX(AJ372,Z373)))</f>
        <v/>
      </c>
      <c r="AK373" s="16">
        <f>IF(AA373="","",IF(AK372="",AA373,MAX(AK372,AA373)))</f>
        <v/>
      </c>
      <c r="AL373" s="16">
        <f>IF(AB373="","",IF(AL372="",AB373,MAX(AL372,AB373)))</f>
        <v/>
      </c>
      <c r="AM373" s="16">
        <f>IF(AC373="","",IF(AM372="",AC373,MAX(AM372,AC373)))</f>
        <v/>
      </c>
      <c r="AN373" s="16">
        <f>IF(AD373="","",IF(AN372="",AD373,MAX(AN372,AD373)))</f>
        <v/>
      </c>
      <c r="AO373" s="16">
        <f>IF(Z373="","",AJ373-Z373)</f>
        <v/>
      </c>
      <c r="AP373" s="16">
        <f>IF(AA373="","",AK373-AA373)</f>
        <v/>
      </c>
      <c r="AQ373" s="16">
        <f>IF(AB373="","",AL373-AB373)</f>
        <v/>
      </c>
      <c r="AR373" s="16">
        <f>IF(AC373="","",AM373-AC373)</f>
        <v/>
      </c>
      <c r="AS373" s="16">
        <f>IF(AD373="","",AN373-AD373)</f>
        <v/>
      </c>
    </row>
    <row r="374">
      <c r="A374">
        <f>ROW()-1</f>
        <v/>
      </c>
      <c r="B374" s="8" t="n"/>
      <c r="C374" s="11" t="n"/>
      <c r="D374" s="10">
        <f>IF(B374="","",CHOOSE(WEEKDAY(B374,2),"Lu","Ma","Mi","Jo","Vi","Sa","Du"))</f>
        <v/>
      </c>
      <c r="E374" s="10">
        <f>IF(OR(B374="",C374=""),"",IF(OR(WEEKDAY(B374,2)=1,WEEKDAY(B374,2)=5),"D",IF(AND(C374&gt;=TIME(15,30,0),C374&lt;TIME(16,30,0)),"C",IF(AND(AND(WEEKDAY(B374,2)&gt;=2,WEEKDAY(B374,2)&lt;=4),C374&gt;=TIME(16,35,0),C374&lt;TIME(17,0,0)),"A1",IF(AND(AND(WEEKDAY(B374,2)&gt;=2,WEEKDAY(B374,2)&lt;=4),C374&gt;=TIME(17,0,0),C374&lt;TIME(18,0,0)),"A2",IF(AND(AND(WEEKDAY(B374,2)&gt;=2,WEEKDAY(B374,2)&lt;=4),C374&gt;=TIME(18,0,0),C374&lt;TIME(19,0,0)),"A3",IF(AND(AND(WEEKDAY(B374,2)&gt;=2,WEEKDAY(B374,2)&lt;=4),C374&gt;=TIME(22,0,0),C374&lt;TIME(22,45,0)),"B","Other")))))))</f>
        <v/>
      </c>
      <c r="F374" s="11" t="n"/>
      <c r="G374" s="11" t="n"/>
      <c r="H374" s="11" t="n"/>
      <c r="I374" s="11" t="n"/>
      <c r="J374" s="12" t="n"/>
      <c r="K374" s="12" t="n"/>
      <c r="L374" s="12" t="n"/>
      <c r="M374" s="12" t="n"/>
      <c r="N374" s="11" t="n"/>
      <c r="O374" s="11" t="n"/>
      <c r="P374" s="13">
        <f>IF(N374="","",IF(N374="SL",-1,K374/J374))</f>
        <v/>
      </c>
      <c r="Q374" s="13">
        <f>IF(N374="","",IF(OR(N374="SL",N374="TP0 only"),-1,L374/J374))</f>
        <v/>
      </c>
      <c r="R374" s="13">
        <f>IF(N374="","",IF(N374="TP2",M374/J374,-1))</f>
        <v/>
      </c>
      <c r="S374" s="13">
        <f>IF(N374="","",IF(N374="SL",-1,IF(N374="TP0 only",0.5*K374/J374,0.5*(K374+L374)/J374)))</f>
        <v/>
      </c>
      <c r="T374" s="13">
        <f>IF(N374="","",IF(N374="SL",-1,IF(N374="TP0 only",0.5*K374/J374-0.5,0.5*(K374+L374)/J374)))</f>
        <v/>
      </c>
      <c r="U374" s="14">
        <f>IF(P374="","",P374*Config!$B$6)</f>
        <v/>
      </c>
      <c r="V374" s="14">
        <f>IF(Q374="","",Q374*Config!$B$6)</f>
        <v/>
      </c>
      <c r="W374" s="14">
        <f>IF(R374="","",R374*Config!$B$6)</f>
        <v/>
      </c>
      <c r="X374" s="14">
        <f>IF(S374="","",S374*Config!$B$6)</f>
        <v/>
      </c>
      <c r="Y374" s="14">
        <f>IF(T374="","",T374*Config!$B$6)</f>
        <v/>
      </c>
      <c r="Z374" s="14">
        <f>IF(U374="","",Config!$B$4 + SUM($U$2:U374))</f>
        <v/>
      </c>
      <c r="AA374" s="14">
        <f>IF(V374="","",Config!$B$4 + SUM($V$2:V374))</f>
        <v/>
      </c>
      <c r="AB374" s="14">
        <f>IF(W374="","",Config!$B$4 + SUM($W$2:W374))</f>
        <v/>
      </c>
      <c r="AC374" s="14">
        <f>IF(X374="","",Config!$B$4 + SUM($X$2:X374))</f>
        <v/>
      </c>
      <c r="AD374" s="14">
        <f>IF(Y374="","",Config!$B$4 + SUM($Y$2:Y374))</f>
        <v/>
      </c>
      <c r="AE374" s="15">
        <f>IF(P374="","",IF(P374&gt;0,1,0))</f>
        <v/>
      </c>
      <c r="AF374" s="15">
        <f>IF(Q374="","",IF(Q374&gt;0,1,0))</f>
        <v/>
      </c>
      <c r="AG374" s="15">
        <f>IF(R374="","",IF(R374&gt;0,1,0))</f>
        <v/>
      </c>
      <c r="AH374" s="15">
        <f>IF(S374="","",IF(S374&gt;0,1,0))</f>
        <v/>
      </c>
      <c r="AI374" s="15">
        <f>IF(T374="","",IF(T374&gt;0,1,0))</f>
        <v/>
      </c>
      <c r="AJ374" s="16">
        <f>IF(Z374="","",IF(AJ373="",Z374,MAX(AJ373,Z374)))</f>
        <v/>
      </c>
      <c r="AK374" s="16">
        <f>IF(AA374="","",IF(AK373="",AA374,MAX(AK373,AA374)))</f>
        <v/>
      </c>
      <c r="AL374" s="16">
        <f>IF(AB374="","",IF(AL373="",AB374,MAX(AL373,AB374)))</f>
        <v/>
      </c>
      <c r="AM374" s="16">
        <f>IF(AC374="","",IF(AM373="",AC374,MAX(AM373,AC374)))</f>
        <v/>
      </c>
      <c r="AN374" s="16">
        <f>IF(AD374="","",IF(AN373="",AD374,MAX(AN373,AD374)))</f>
        <v/>
      </c>
      <c r="AO374" s="16">
        <f>IF(Z374="","",AJ374-Z374)</f>
        <v/>
      </c>
      <c r="AP374" s="16">
        <f>IF(AA374="","",AK374-AA374)</f>
        <v/>
      </c>
      <c r="AQ374" s="16">
        <f>IF(AB374="","",AL374-AB374)</f>
        <v/>
      </c>
      <c r="AR374" s="16">
        <f>IF(AC374="","",AM374-AC374)</f>
        <v/>
      </c>
      <c r="AS374" s="16">
        <f>IF(AD374="","",AN374-AD374)</f>
        <v/>
      </c>
    </row>
    <row r="375">
      <c r="A375">
        <f>ROW()-1</f>
        <v/>
      </c>
      <c r="B375" s="8" t="n"/>
      <c r="C375" s="11" t="n"/>
      <c r="D375" s="10">
        <f>IF(B375="","",CHOOSE(WEEKDAY(B375,2),"Lu","Ma","Mi","Jo","Vi","Sa","Du"))</f>
        <v/>
      </c>
      <c r="E375" s="10">
        <f>IF(OR(B375="",C375=""),"",IF(OR(WEEKDAY(B375,2)=1,WEEKDAY(B375,2)=5),"D",IF(AND(C375&gt;=TIME(15,30,0),C375&lt;TIME(16,30,0)),"C",IF(AND(AND(WEEKDAY(B375,2)&gt;=2,WEEKDAY(B375,2)&lt;=4),C375&gt;=TIME(16,35,0),C375&lt;TIME(17,0,0)),"A1",IF(AND(AND(WEEKDAY(B375,2)&gt;=2,WEEKDAY(B375,2)&lt;=4),C375&gt;=TIME(17,0,0),C375&lt;TIME(18,0,0)),"A2",IF(AND(AND(WEEKDAY(B375,2)&gt;=2,WEEKDAY(B375,2)&lt;=4),C375&gt;=TIME(18,0,0),C375&lt;TIME(19,0,0)),"A3",IF(AND(AND(WEEKDAY(B375,2)&gt;=2,WEEKDAY(B375,2)&lt;=4),C375&gt;=TIME(22,0,0),C375&lt;TIME(22,45,0)),"B","Other")))))))</f>
        <v/>
      </c>
      <c r="F375" s="11" t="n"/>
      <c r="G375" s="11" t="n"/>
      <c r="H375" s="11" t="n"/>
      <c r="I375" s="11" t="n"/>
      <c r="J375" s="12" t="n"/>
      <c r="K375" s="12" t="n"/>
      <c r="L375" s="12" t="n"/>
      <c r="M375" s="12" t="n"/>
      <c r="N375" s="11" t="n"/>
      <c r="O375" s="11" t="n"/>
      <c r="P375" s="13">
        <f>IF(N375="","",IF(N375="SL",-1,K375/J375))</f>
        <v/>
      </c>
      <c r="Q375" s="13">
        <f>IF(N375="","",IF(OR(N375="SL",N375="TP0 only"),-1,L375/J375))</f>
        <v/>
      </c>
      <c r="R375" s="13">
        <f>IF(N375="","",IF(N375="TP2",M375/J375,-1))</f>
        <v/>
      </c>
      <c r="S375" s="13">
        <f>IF(N375="","",IF(N375="SL",-1,IF(N375="TP0 only",0.5*K375/J375,0.5*(K375+L375)/J375)))</f>
        <v/>
      </c>
      <c r="T375" s="13">
        <f>IF(N375="","",IF(N375="SL",-1,IF(N375="TP0 only",0.5*K375/J375-0.5,0.5*(K375+L375)/J375)))</f>
        <v/>
      </c>
      <c r="U375" s="14">
        <f>IF(P375="","",P375*Config!$B$6)</f>
        <v/>
      </c>
      <c r="V375" s="14">
        <f>IF(Q375="","",Q375*Config!$B$6)</f>
        <v/>
      </c>
      <c r="W375" s="14">
        <f>IF(R375="","",R375*Config!$B$6)</f>
        <v/>
      </c>
      <c r="X375" s="14">
        <f>IF(S375="","",S375*Config!$B$6)</f>
        <v/>
      </c>
      <c r="Y375" s="14">
        <f>IF(T375="","",T375*Config!$B$6)</f>
        <v/>
      </c>
      <c r="Z375" s="14">
        <f>IF(U375="","",Config!$B$4 + SUM($U$2:U375))</f>
        <v/>
      </c>
      <c r="AA375" s="14">
        <f>IF(V375="","",Config!$B$4 + SUM($V$2:V375))</f>
        <v/>
      </c>
      <c r="AB375" s="14">
        <f>IF(W375="","",Config!$B$4 + SUM($W$2:W375))</f>
        <v/>
      </c>
      <c r="AC375" s="14">
        <f>IF(X375="","",Config!$B$4 + SUM($X$2:X375))</f>
        <v/>
      </c>
      <c r="AD375" s="14">
        <f>IF(Y375="","",Config!$B$4 + SUM($Y$2:Y375))</f>
        <v/>
      </c>
      <c r="AE375" s="15">
        <f>IF(P375="","",IF(P375&gt;0,1,0))</f>
        <v/>
      </c>
      <c r="AF375" s="15">
        <f>IF(Q375="","",IF(Q375&gt;0,1,0))</f>
        <v/>
      </c>
      <c r="AG375" s="15">
        <f>IF(R375="","",IF(R375&gt;0,1,0))</f>
        <v/>
      </c>
      <c r="AH375" s="15">
        <f>IF(S375="","",IF(S375&gt;0,1,0))</f>
        <v/>
      </c>
      <c r="AI375" s="15">
        <f>IF(T375="","",IF(T375&gt;0,1,0))</f>
        <v/>
      </c>
      <c r="AJ375" s="16">
        <f>IF(Z375="","",IF(AJ374="",Z375,MAX(AJ374,Z375)))</f>
        <v/>
      </c>
      <c r="AK375" s="16">
        <f>IF(AA375="","",IF(AK374="",AA375,MAX(AK374,AA375)))</f>
        <v/>
      </c>
      <c r="AL375" s="16">
        <f>IF(AB375="","",IF(AL374="",AB375,MAX(AL374,AB375)))</f>
        <v/>
      </c>
      <c r="AM375" s="16">
        <f>IF(AC375="","",IF(AM374="",AC375,MAX(AM374,AC375)))</f>
        <v/>
      </c>
      <c r="AN375" s="16">
        <f>IF(AD375="","",IF(AN374="",AD375,MAX(AN374,AD375)))</f>
        <v/>
      </c>
      <c r="AO375" s="16">
        <f>IF(Z375="","",AJ375-Z375)</f>
        <v/>
      </c>
      <c r="AP375" s="16">
        <f>IF(AA375="","",AK375-AA375)</f>
        <v/>
      </c>
      <c r="AQ375" s="16">
        <f>IF(AB375="","",AL375-AB375)</f>
        <v/>
      </c>
      <c r="AR375" s="16">
        <f>IF(AC375="","",AM375-AC375)</f>
        <v/>
      </c>
      <c r="AS375" s="16">
        <f>IF(AD375="","",AN375-AD375)</f>
        <v/>
      </c>
    </row>
    <row r="376">
      <c r="A376">
        <f>ROW()-1</f>
        <v/>
      </c>
      <c r="B376" s="8" t="n"/>
      <c r="C376" s="11" t="n"/>
      <c r="D376" s="10">
        <f>IF(B376="","",CHOOSE(WEEKDAY(B376,2),"Lu","Ma","Mi","Jo","Vi","Sa","Du"))</f>
        <v/>
      </c>
      <c r="E376" s="10">
        <f>IF(OR(B376="",C376=""),"",IF(OR(WEEKDAY(B376,2)=1,WEEKDAY(B376,2)=5),"D",IF(AND(C376&gt;=TIME(15,30,0),C376&lt;TIME(16,30,0)),"C",IF(AND(AND(WEEKDAY(B376,2)&gt;=2,WEEKDAY(B376,2)&lt;=4),C376&gt;=TIME(16,35,0),C376&lt;TIME(17,0,0)),"A1",IF(AND(AND(WEEKDAY(B376,2)&gt;=2,WEEKDAY(B376,2)&lt;=4),C376&gt;=TIME(17,0,0),C376&lt;TIME(18,0,0)),"A2",IF(AND(AND(WEEKDAY(B376,2)&gt;=2,WEEKDAY(B376,2)&lt;=4),C376&gt;=TIME(18,0,0),C376&lt;TIME(19,0,0)),"A3",IF(AND(AND(WEEKDAY(B376,2)&gt;=2,WEEKDAY(B376,2)&lt;=4),C376&gt;=TIME(22,0,0),C376&lt;TIME(22,45,0)),"B","Other")))))))</f>
        <v/>
      </c>
      <c r="F376" s="11" t="n"/>
      <c r="G376" s="11" t="n"/>
      <c r="H376" s="11" t="n"/>
      <c r="I376" s="11" t="n"/>
      <c r="J376" s="12" t="n"/>
      <c r="K376" s="12" t="n"/>
      <c r="L376" s="12" t="n"/>
      <c r="M376" s="12" t="n"/>
      <c r="N376" s="11" t="n"/>
      <c r="O376" s="11" t="n"/>
      <c r="P376" s="13">
        <f>IF(N376="","",IF(N376="SL",-1,K376/J376))</f>
        <v/>
      </c>
      <c r="Q376" s="13">
        <f>IF(N376="","",IF(OR(N376="SL",N376="TP0 only"),-1,L376/J376))</f>
        <v/>
      </c>
      <c r="R376" s="13">
        <f>IF(N376="","",IF(N376="TP2",M376/J376,-1))</f>
        <v/>
      </c>
      <c r="S376" s="13">
        <f>IF(N376="","",IF(N376="SL",-1,IF(N376="TP0 only",0.5*K376/J376,0.5*(K376+L376)/J376)))</f>
        <v/>
      </c>
      <c r="T376" s="13">
        <f>IF(N376="","",IF(N376="SL",-1,IF(N376="TP0 only",0.5*K376/J376-0.5,0.5*(K376+L376)/J376)))</f>
        <v/>
      </c>
      <c r="U376" s="14">
        <f>IF(P376="","",P376*Config!$B$6)</f>
        <v/>
      </c>
      <c r="V376" s="14">
        <f>IF(Q376="","",Q376*Config!$B$6)</f>
        <v/>
      </c>
      <c r="W376" s="14">
        <f>IF(R376="","",R376*Config!$B$6)</f>
        <v/>
      </c>
      <c r="X376" s="14">
        <f>IF(S376="","",S376*Config!$B$6)</f>
        <v/>
      </c>
      <c r="Y376" s="14">
        <f>IF(T376="","",T376*Config!$B$6)</f>
        <v/>
      </c>
      <c r="Z376" s="14">
        <f>IF(U376="","",Config!$B$4 + SUM($U$2:U376))</f>
        <v/>
      </c>
      <c r="AA376" s="14">
        <f>IF(V376="","",Config!$B$4 + SUM($V$2:V376))</f>
        <v/>
      </c>
      <c r="AB376" s="14">
        <f>IF(W376="","",Config!$B$4 + SUM($W$2:W376))</f>
        <v/>
      </c>
      <c r="AC376" s="14">
        <f>IF(X376="","",Config!$B$4 + SUM($X$2:X376))</f>
        <v/>
      </c>
      <c r="AD376" s="14">
        <f>IF(Y376="","",Config!$B$4 + SUM($Y$2:Y376))</f>
        <v/>
      </c>
      <c r="AE376" s="15">
        <f>IF(P376="","",IF(P376&gt;0,1,0))</f>
        <v/>
      </c>
      <c r="AF376" s="15">
        <f>IF(Q376="","",IF(Q376&gt;0,1,0))</f>
        <v/>
      </c>
      <c r="AG376" s="15">
        <f>IF(R376="","",IF(R376&gt;0,1,0))</f>
        <v/>
      </c>
      <c r="AH376" s="15">
        <f>IF(S376="","",IF(S376&gt;0,1,0))</f>
        <v/>
      </c>
      <c r="AI376" s="15">
        <f>IF(T376="","",IF(T376&gt;0,1,0))</f>
        <v/>
      </c>
      <c r="AJ376" s="16">
        <f>IF(Z376="","",IF(AJ375="",Z376,MAX(AJ375,Z376)))</f>
        <v/>
      </c>
      <c r="AK376" s="16">
        <f>IF(AA376="","",IF(AK375="",AA376,MAX(AK375,AA376)))</f>
        <v/>
      </c>
      <c r="AL376" s="16">
        <f>IF(AB376="","",IF(AL375="",AB376,MAX(AL375,AB376)))</f>
        <v/>
      </c>
      <c r="AM376" s="16">
        <f>IF(AC376="","",IF(AM375="",AC376,MAX(AM375,AC376)))</f>
        <v/>
      </c>
      <c r="AN376" s="16">
        <f>IF(AD376="","",IF(AN375="",AD376,MAX(AN375,AD376)))</f>
        <v/>
      </c>
      <c r="AO376" s="16">
        <f>IF(Z376="","",AJ376-Z376)</f>
        <v/>
      </c>
      <c r="AP376" s="16">
        <f>IF(AA376="","",AK376-AA376)</f>
        <v/>
      </c>
      <c r="AQ376" s="16">
        <f>IF(AB376="","",AL376-AB376)</f>
        <v/>
      </c>
      <c r="AR376" s="16">
        <f>IF(AC376="","",AM376-AC376)</f>
        <v/>
      </c>
      <c r="AS376" s="16">
        <f>IF(AD376="","",AN376-AD376)</f>
        <v/>
      </c>
    </row>
    <row r="377">
      <c r="A377">
        <f>ROW()-1</f>
        <v/>
      </c>
      <c r="B377" s="8" t="n"/>
      <c r="C377" s="11" t="n"/>
      <c r="D377" s="10">
        <f>IF(B377="","",CHOOSE(WEEKDAY(B377,2),"Lu","Ma","Mi","Jo","Vi","Sa","Du"))</f>
        <v/>
      </c>
      <c r="E377" s="10">
        <f>IF(OR(B377="",C377=""),"",IF(OR(WEEKDAY(B377,2)=1,WEEKDAY(B377,2)=5),"D",IF(AND(C377&gt;=TIME(15,30,0),C377&lt;TIME(16,30,0)),"C",IF(AND(AND(WEEKDAY(B377,2)&gt;=2,WEEKDAY(B377,2)&lt;=4),C377&gt;=TIME(16,35,0),C377&lt;TIME(17,0,0)),"A1",IF(AND(AND(WEEKDAY(B377,2)&gt;=2,WEEKDAY(B377,2)&lt;=4),C377&gt;=TIME(17,0,0),C377&lt;TIME(18,0,0)),"A2",IF(AND(AND(WEEKDAY(B377,2)&gt;=2,WEEKDAY(B377,2)&lt;=4),C377&gt;=TIME(18,0,0),C377&lt;TIME(19,0,0)),"A3",IF(AND(AND(WEEKDAY(B377,2)&gt;=2,WEEKDAY(B377,2)&lt;=4),C377&gt;=TIME(22,0,0),C377&lt;TIME(22,45,0)),"B","Other")))))))</f>
        <v/>
      </c>
      <c r="F377" s="11" t="n"/>
      <c r="G377" s="11" t="n"/>
      <c r="H377" s="11" t="n"/>
      <c r="I377" s="11" t="n"/>
      <c r="J377" s="12" t="n"/>
      <c r="K377" s="12" t="n"/>
      <c r="L377" s="12" t="n"/>
      <c r="M377" s="12" t="n"/>
      <c r="N377" s="11" t="n"/>
      <c r="O377" s="11" t="n"/>
      <c r="P377" s="13">
        <f>IF(N377="","",IF(N377="SL",-1,K377/J377))</f>
        <v/>
      </c>
      <c r="Q377" s="13">
        <f>IF(N377="","",IF(OR(N377="SL",N377="TP0 only"),-1,L377/J377))</f>
        <v/>
      </c>
      <c r="R377" s="13">
        <f>IF(N377="","",IF(N377="TP2",M377/J377,-1))</f>
        <v/>
      </c>
      <c r="S377" s="13">
        <f>IF(N377="","",IF(N377="SL",-1,IF(N377="TP0 only",0.5*K377/J377,0.5*(K377+L377)/J377)))</f>
        <v/>
      </c>
      <c r="T377" s="13">
        <f>IF(N377="","",IF(N377="SL",-1,IF(N377="TP0 only",0.5*K377/J377-0.5,0.5*(K377+L377)/J377)))</f>
        <v/>
      </c>
      <c r="U377" s="14">
        <f>IF(P377="","",P377*Config!$B$6)</f>
        <v/>
      </c>
      <c r="V377" s="14">
        <f>IF(Q377="","",Q377*Config!$B$6)</f>
        <v/>
      </c>
      <c r="W377" s="14">
        <f>IF(R377="","",R377*Config!$B$6)</f>
        <v/>
      </c>
      <c r="X377" s="14">
        <f>IF(S377="","",S377*Config!$B$6)</f>
        <v/>
      </c>
      <c r="Y377" s="14">
        <f>IF(T377="","",T377*Config!$B$6)</f>
        <v/>
      </c>
      <c r="Z377" s="14">
        <f>IF(U377="","",Config!$B$4 + SUM($U$2:U377))</f>
        <v/>
      </c>
      <c r="AA377" s="14">
        <f>IF(V377="","",Config!$B$4 + SUM($V$2:V377))</f>
        <v/>
      </c>
      <c r="AB377" s="14">
        <f>IF(W377="","",Config!$B$4 + SUM($W$2:W377))</f>
        <v/>
      </c>
      <c r="AC377" s="14">
        <f>IF(X377="","",Config!$B$4 + SUM($X$2:X377))</f>
        <v/>
      </c>
      <c r="AD377" s="14">
        <f>IF(Y377="","",Config!$B$4 + SUM($Y$2:Y377))</f>
        <v/>
      </c>
      <c r="AE377" s="15">
        <f>IF(P377="","",IF(P377&gt;0,1,0))</f>
        <v/>
      </c>
      <c r="AF377" s="15">
        <f>IF(Q377="","",IF(Q377&gt;0,1,0))</f>
        <v/>
      </c>
      <c r="AG377" s="15">
        <f>IF(R377="","",IF(R377&gt;0,1,0))</f>
        <v/>
      </c>
      <c r="AH377" s="15">
        <f>IF(S377="","",IF(S377&gt;0,1,0))</f>
        <v/>
      </c>
      <c r="AI377" s="15">
        <f>IF(T377="","",IF(T377&gt;0,1,0))</f>
        <v/>
      </c>
      <c r="AJ377" s="16">
        <f>IF(Z377="","",IF(AJ376="",Z377,MAX(AJ376,Z377)))</f>
        <v/>
      </c>
      <c r="AK377" s="16">
        <f>IF(AA377="","",IF(AK376="",AA377,MAX(AK376,AA377)))</f>
        <v/>
      </c>
      <c r="AL377" s="16">
        <f>IF(AB377="","",IF(AL376="",AB377,MAX(AL376,AB377)))</f>
        <v/>
      </c>
      <c r="AM377" s="16">
        <f>IF(AC377="","",IF(AM376="",AC377,MAX(AM376,AC377)))</f>
        <v/>
      </c>
      <c r="AN377" s="16">
        <f>IF(AD377="","",IF(AN376="",AD377,MAX(AN376,AD377)))</f>
        <v/>
      </c>
      <c r="AO377" s="16">
        <f>IF(Z377="","",AJ377-Z377)</f>
        <v/>
      </c>
      <c r="AP377" s="16">
        <f>IF(AA377="","",AK377-AA377)</f>
        <v/>
      </c>
      <c r="AQ377" s="16">
        <f>IF(AB377="","",AL377-AB377)</f>
        <v/>
      </c>
      <c r="AR377" s="16">
        <f>IF(AC377="","",AM377-AC377)</f>
        <v/>
      </c>
      <c r="AS377" s="16">
        <f>IF(AD377="","",AN377-AD377)</f>
        <v/>
      </c>
    </row>
    <row r="378">
      <c r="A378">
        <f>ROW()-1</f>
        <v/>
      </c>
      <c r="B378" s="8" t="n"/>
      <c r="C378" s="11" t="n"/>
      <c r="D378" s="10">
        <f>IF(B378="","",CHOOSE(WEEKDAY(B378,2),"Lu","Ma","Mi","Jo","Vi","Sa","Du"))</f>
        <v/>
      </c>
      <c r="E378" s="10">
        <f>IF(OR(B378="",C378=""),"",IF(OR(WEEKDAY(B378,2)=1,WEEKDAY(B378,2)=5),"D",IF(AND(C378&gt;=TIME(15,30,0),C378&lt;TIME(16,30,0)),"C",IF(AND(AND(WEEKDAY(B378,2)&gt;=2,WEEKDAY(B378,2)&lt;=4),C378&gt;=TIME(16,35,0),C378&lt;TIME(17,0,0)),"A1",IF(AND(AND(WEEKDAY(B378,2)&gt;=2,WEEKDAY(B378,2)&lt;=4),C378&gt;=TIME(17,0,0),C378&lt;TIME(18,0,0)),"A2",IF(AND(AND(WEEKDAY(B378,2)&gt;=2,WEEKDAY(B378,2)&lt;=4),C378&gt;=TIME(18,0,0),C378&lt;TIME(19,0,0)),"A3",IF(AND(AND(WEEKDAY(B378,2)&gt;=2,WEEKDAY(B378,2)&lt;=4),C378&gt;=TIME(22,0,0),C378&lt;TIME(22,45,0)),"B","Other")))))))</f>
        <v/>
      </c>
      <c r="F378" s="11" t="n"/>
      <c r="G378" s="11" t="n"/>
      <c r="H378" s="11" t="n"/>
      <c r="I378" s="11" t="n"/>
      <c r="J378" s="12" t="n"/>
      <c r="K378" s="12" t="n"/>
      <c r="L378" s="12" t="n"/>
      <c r="M378" s="12" t="n"/>
      <c r="N378" s="11" t="n"/>
      <c r="O378" s="11" t="n"/>
      <c r="P378" s="13">
        <f>IF(N378="","",IF(N378="SL",-1,K378/J378))</f>
        <v/>
      </c>
      <c r="Q378" s="13">
        <f>IF(N378="","",IF(OR(N378="SL",N378="TP0 only"),-1,L378/J378))</f>
        <v/>
      </c>
      <c r="R378" s="13">
        <f>IF(N378="","",IF(N378="TP2",M378/J378,-1))</f>
        <v/>
      </c>
      <c r="S378" s="13">
        <f>IF(N378="","",IF(N378="SL",-1,IF(N378="TP0 only",0.5*K378/J378,0.5*(K378+L378)/J378)))</f>
        <v/>
      </c>
      <c r="T378" s="13">
        <f>IF(N378="","",IF(N378="SL",-1,IF(N378="TP0 only",0.5*K378/J378-0.5,0.5*(K378+L378)/J378)))</f>
        <v/>
      </c>
      <c r="U378" s="14">
        <f>IF(P378="","",P378*Config!$B$6)</f>
        <v/>
      </c>
      <c r="V378" s="14">
        <f>IF(Q378="","",Q378*Config!$B$6)</f>
        <v/>
      </c>
      <c r="W378" s="14">
        <f>IF(R378="","",R378*Config!$B$6)</f>
        <v/>
      </c>
      <c r="X378" s="14">
        <f>IF(S378="","",S378*Config!$B$6)</f>
        <v/>
      </c>
      <c r="Y378" s="14">
        <f>IF(T378="","",T378*Config!$B$6)</f>
        <v/>
      </c>
      <c r="Z378" s="14">
        <f>IF(U378="","",Config!$B$4 + SUM($U$2:U378))</f>
        <v/>
      </c>
      <c r="AA378" s="14">
        <f>IF(V378="","",Config!$B$4 + SUM($V$2:V378))</f>
        <v/>
      </c>
      <c r="AB378" s="14">
        <f>IF(W378="","",Config!$B$4 + SUM($W$2:W378))</f>
        <v/>
      </c>
      <c r="AC378" s="14">
        <f>IF(X378="","",Config!$B$4 + SUM($X$2:X378))</f>
        <v/>
      </c>
      <c r="AD378" s="14">
        <f>IF(Y378="","",Config!$B$4 + SUM($Y$2:Y378))</f>
        <v/>
      </c>
      <c r="AE378" s="15">
        <f>IF(P378="","",IF(P378&gt;0,1,0))</f>
        <v/>
      </c>
      <c r="AF378" s="15">
        <f>IF(Q378="","",IF(Q378&gt;0,1,0))</f>
        <v/>
      </c>
      <c r="AG378" s="15">
        <f>IF(R378="","",IF(R378&gt;0,1,0))</f>
        <v/>
      </c>
      <c r="AH378" s="15">
        <f>IF(S378="","",IF(S378&gt;0,1,0))</f>
        <v/>
      </c>
      <c r="AI378" s="15">
        <f>IF(T378="","",IF(T378&gt;0,1,0))</f>
        <v/>
      </c>
      <c r="AJ378" s="16">
        <f>IF(Z378="","",IF(AJ377="",Z378,MAX(AJ377,Z378)))</f>
        <v/>
      </c>
      <c r="AK378" s="16">
        <f>IF(AA378="","",IF(AK377="",AA378,MAX(AK377,AA378)))</f>
        <v/>
      </c>
      <c r="AL378" s="16">
        <f>IF(AB378="","",IF(AL377="",AB378,MAX(AL377,AB378)))</f>
        <v/>
      </c>
      <c r="AM378" s="16">
        <f>IF(AC378="","",IF(AM377="",AC378,MAX(AM377,AC378)))</f>
        <v/>
      </c>
      <c r="AN378" s="16">
        <f>IF(AD378="","",IF(AN377="",AD378,MAX(AN377,AD378)))</f>
        <v/>
      </c>
      <c r="AO378" s="16">
        <f>IF(Z378="","",AJ378-Z378)</f>
        <v/>
      </c>
      <c r="AP378" s="16">
        <f>IF(AA378="","",AK378-AA378)</f>
        <v/>
      </c>
      <c r="AQ378" s="16">
        <f>IF(AB378="","",AL378-AB378)</f>
        <v/>
      </c>
      <c r="AR378" s="16">
        <f>IF(AC378="","",AM378-AC378)</f>
        <v/>
      </c>
      <c r="AS378" s="16">
        <f>IF(AD378="","",AN378-AD378)</f>
        <v/>
      </c>
    </row>
    <row r="379">
      <c r="A379">
        <f>ROW()-1</f>
        <v/>
      </c>
      <c r="B379" s="8" t="n"/>
      <c r="C379" s="11" t="n"/>
      <c r="D379" s="10">
        <f>IF(B379="","",CHOOSE(WEEKDAY(B379,2),"Lu","Ma","Mi","Jo","Vi","Sa","Du"))</f>
        <v/>
      </c>
      <c r="E379" s="10">
        <f>IF(OR(B379="",C379=""),"",IF(OR(WEEKDAY(B379,2)=1,WEEKDAY(B379,2)=5),"D",IF(AND(C379&gt;=TIME(15,30,0),C379&lt;TIME(16,30,0)),"C",IF(AND(AND(WEEKDAY(B379,2)&gt;=2,WEEKDAY(B379,2)&lt;=4),C379&gt;=TIME(16,35,0),C379&lt;TIME(17,0,0)),"A1",IF(AND(AND(WEEKDAY(B379,2)&gt;=2,WEEKDAY(B379,2)&lt;=4),C379&gt;=TIME(17,0,0),C379&lt;TIME(18,0,0)),"A2",IF(AND(AND(WEEKDAY(B379,2)&gt;=2,WEEKDAY(B379,2)&lt;=4),C379&gt;=TIME(18,0,0),C379&lt;TIME(19,0,0)),"A3",IF(AND(AND(WEEKDAY(B379,2)&gt;=2,WEEKDAY(B379,2)&lt;=4),C379&gt;=TIME(22,0,0),C379&lt;TIME(22,45,0)),"B","Other")))))))</f>
        <v/>
      </c>
      <c r="F379" s="11" t="n"/>
      <c r="G379" s="11" t="n"/>
      <c r="H379" s="11" t="n"/>
      <c r="I379" s="11" t="n"/>
      <c r="J379" s="12" t="n"/>
      <c r="K379" s="12" t="n"/>
      <c r="L379" s="12" t="n"/>
      <c r="M379" s="12" t="n"/>
      <c r="N379" s="11" t="n"/>
      <c r="O379" s="11" t="n"/>
      <c r="P379" s="13">
        <f>IF(N379="","",IF(N379="SL",-1,K379/J379))</f>
        <v/>
      </c>
      <c r="Q379" s="13">
        <f>IF(N379="","",IF(OR(N379="SL",N379="TP0 only"),-1,L379/J379))</f>
        <v/>
      </c>
      <c r="R379" s="13">
        <f>IF(N379="","",IF(N379="TP2",M379/J379,-1))</f>
        <v/>
      </c>
      <c r="S379" s="13">
        <f>IF(N379="","",IF(N379="SL",-1,IF(N379="TP0 only",0.5*K379/J379,0.5*(K379+L379)/J379)))</f>
        <v/>
      </c>
      <c r="T379" s="13">
        <f>IF(N379="","",IF(N379="SL",-1,IF(N379="TP0 only",0.5*K379/J379-0.5,0.5*(K379+L379)/J379)))</f>
        <v/>
      </c>
      <c r="U379" s="14">
        <f>IF(P379="","",P379*Config!$B$6)</f>
        <v/>
      </c>
      <c r="V379" s="14">
        <f>IF(Q379="","",Q379*Config!$B$6)</f>
        <v/>
      </c>
      <c r="W379" s="14">
        <f>IF(R379="","",R379*Config!$B$6)</f>
        <v/>
      </c>
      <c r="X379" s="14">
        <f>IF(S379="","",S379*Config!$B$6)</f>
        <v/>
      </c>
      <c r="Y379" s="14">
        <f>IF(T379="","",T379*Config!$B$6)</f>
        <v/>
      </c>
      <c r="Z379" s="14">
        <f>IF(U379="","",Config!$B$4 + SUM($U$2:U379))</f>
        <v/>
      </c>
      <c r="AA379" s="14">
        <f>IF(V379="","",Config!$B$4 + SUM($V$2:V379))</f>
        <v/>
      </c>
      <c r="AB379" s="14">
        <f>IF(W379="","",Config!$B$4 + SUM($W$2:W379))</f>
        <v/>
      </c>
      <c r="AC379" s="14">
        <f>IF(X379="","",Config!$B$4 + SUM($X$2:X379))</f>
        <v/>
      </c>
      <c r="AD379" s="14">
        <f>IF(Y379="","",Config!$B$4 + SUM($Y$2:Y379))</f>
        <v/>
      </c>
      <c r="AE379" s="15">
        <f>IF(P379="","",IF(P379&gt;0,1,0))</f>
        <v/>
      </c>
      <c r="AF379" s="15">
        <f>IF(Q379="","",IF(Q379&gt;0,1,0))</f>
        <v/>
      </c>
      <c r="AG379" s="15">
        <f>IF(R379="","",IF(R379&gt;0,1,0))</f>
        <v/>
      </c>
      <c r="AH379" s="15">
        <f>IF(S379="","",IF(S379&gt;0,1,0))</f>
        <v/>
      </c>
      <c r="AI379" s="15">
        <f>IF(T379="","",IF(T379&gt;0,1,0))</f>
        <v/>
      </c>
      <c r="AJ379" s="16">
        <f>IF(Z379="","",IF(AJ378="",Z379,MAX(AJ378,Z379)))</f>
        <v/>
      </c>
      <c r="AK379" s="16">
        <f>IF(AA379="","",IF(AK378="",AA379,MAX(AK378,AA379)))</f>
        <v/>
      </c>
      <c r="AL379" s="16">
        <f>IF(AB379="","",IF(AL378="",AB379,MAX(AL378,AB379)))</f>
        <v/>
      </c>
      <c r="AM379" s="16">
        <f>IF(AC379="","",IF(AM378="",AC379,MAX(AM378,AC379)))</f>
        <v/>
      </c>
      <c r="AN379" s="16">
        <f>IF(AD379="","",IF(AN378="",AD379,MAX(AN378,AD379)))</f>
        <v/>
      </c>
      <c r="AO379" s="16">
        <f>IF(Z379="","",AJ379-Z379)</f>
        <v/>
      </c>
      <c r="AP379" s="16">
        <f>IF(AA379="","",AK379-AA379)</f>
        <v/>
      </c>
      <c r="AQ379" s="16">
        <f>IF(AB379="","",AL379-AB379)</f>
        <v/>
      </c>
      <c r="AR379" s="16">
        <f>IF(AC379="","",AM379-AC379)</f>
        <v/>
      </c>
      <c r="AS379" s="16">
        <f>IF(AD379="","",AN379-AD379)</f>
        <v/>
      </c>
    </row>
    <row r="380">
      <c r="A380">
        <f>ROW()-1</f>
        <v/>
      </c>
      <c r="B380" s="8" t="n"/>
      <c r="C380" s="11" t="n"/>
      <c r="D380" s="10">
        <f>IF(B380="","",CHOOSE(WEEKDAY(B380,2),"Lu","Ma","Mi","Jo","Vi","Sa","Du"))</f>
        <v/>
      </c>
      <c r="E380" s="10">
        <f>IF(OR(B380="",C380=""),"",IF(OR(WEEKDAY(B380,2)=1,WEEKDAY(B380,2)=5),"D",IF(AND(C380&gt;=TIME(15,30,0),C380&lt;TIME(16,30,0)),"C",IF(AND(AND(WEEKDAY(B380,2)&gt;=2,WEEKDAY(B380,2)&lt;=4),C380&gt;=TIME(16,35,0),C380&lt;TIME(17,0,0)),"A1",IF(AND(AND(WEEKDAY(B380,2)&gt;=2,WEEKDAY(B380,2)&lt;=4),C380&gt;=TIME(17,0,0),C380&lt;TIME(18,0,0)),"A2",IF(AND(AND(WEEKDAY(B380,2)&gt;=2,WEEKDAY(B380,2)&lt;=4),C380&gt;=TIME(18,0,0),C380&lt;TIME(19,0,0)),"A3",IF(AND(AND(WEEKDAY(B380,2)&gt;=2,WEEKDAY(B380,2)&lt;=4),C380&gt;=TIME(22,0,0),C380&lt;TIME(22,45,0)),"B","Other")))))))</f>
        <v/>
      </c>
      <c r="F380" s="11" t="n"/>
      <c r="G380" s="11" t="n"/>
      <c r="H380" s="11" t="n"/>
      <c r="I380" s="11" t="n"/>
      <c r="J380" s="12" t="n"/>
      <c r="K380" s="12" t="n"/>
      <c r="L380" s="12" t="n"/>
      <c r="M380" s="12" t="n"/>
      <c r="N380" s="11" t="n"/>
      <c r="O380" s="11" t="n"/>
      <c r="P380" s="13">
        <f>IF(N380="","",IF(N380="SL",-1,K380/J380))</f>
        <v/>
      </c>
      <c r="Q380" s="13">
        <f>IF(N380="","",IF(OR(N380="SL",N380="TP0 only"),-1,L380/J380))</f>
        <v/>
      </c>
      <c r="R380" s="13">
        <f>IF(N380="","",IF(N380="TP2",M380/J380,-1))</f>
        <v/>
      </c>
      <c r="S380" s="13">
        <f>IF(N380="","",IF(N380="SL",-1,IF(N380="TP0 only",0.5*K380/J380,0.5*(K380+L380)/J380)))</f>
        <v/>
      </c>
      <c r="T380" s="13">
        <f>IF(N380="","",IF(N380="SL",-1,IF(N380="TP0 only",0.5*K380/J380-0.5,0.5*(K380+L380)/J380)))</f>
        <v/>
      </c>
      <c r="U380" s="14">
        <f>IF(P380="","",P380*Config!$B$6)</f>
        <v/>
      </c>
      <c r="V380" s="14">
        <f>IF(Q380="","",Q380*Config!$B$6)</f>
        <v/>
      </c>
      <c r="W380" s="14">
        <f>IF(R380="","",R380*Config!$B$6)</f>
        <v/>
      </c>
      <c r="X380" s="14">
        <f>IF(S380="","",S380*Config!$B$6)</f>
        <v/>
      </c>
      <c r="Y380" s="14">
        <f>IF(T380="","",T380*Config!$B$6)</f>
        <v/>
      </c>
      <c r="Z380" s="14">
        <f>IF(U380="","",Config!$B$4 + SUM($U$2:U380))</f>
        <v/>
      </c>
      <c r="AA380" s="14">
        <f>IF(V380="","",Config!$B$4 + SUM($V$2:V380))</f>
        <v/>
      </c>
      <c r="AB380" s="14">
        <f>IF(W380="","",Config!$B$4 + SUM($W$2:W380))</f>
        <v/>
      </c>
      <c r="AC380" s="14">
        <f>IF(X380="","",Config!$B$4 + SUM($X$2:X380))</f>
        <v/>
      </c>
      <c r="AD380" s="14">
        <f>IF(Y380="","",Config!$B$4 + SUM($Y$2:Y380))</f>
        <v/>
      </c>
      <c r="AE380" s="15">
        <f>IF(P380="","",IF(P380&gt;0,1,0))</f>
        <v/>
      </c>
      <c r="AF380" s="15">
        <f>IF(Q380="","",IF(Q380&gt;0,1,0))</f>
        <v/>
      </c>
      <c r="AG380" s="15">
        <f>IF(R380="","",IF(R380&gt;0,1,0))</f>
        <v/>
      </c>
      <c r="AH380" s="15">
        <f>IF(S380="","",IF(S380&gt;0,1,0))</f>
        <v/>
      </c>
      <c r="AI380" s="15">
        <f>IF(T380="","",IF(T380&gt;0,1,0))</f>
        <v/>
      </c>
      <c r="AJ380" s="16">
        <f>IF(Z380="","",IF(AJ379="",Z380,MAX(AJ379,Z380)))</f>
        <v/>
      </c>
      <c r="AK380" s="16">
        <f>IF(AA380="","",IF(AK379="",AA380,MAX(AK379,AA380)))</f>
        <v/>
      </c>
      <c r="AL380" s="16">
        <f>IF(AB380="","",IF(AL379="",AB380,MAX(AL379,AB380)))</f>
        <v/>
      </c>
      <c r="AM380" s="16">
        <f>IF(AC380="","",IF(AM379="",AC380,MAX(AM379,AC380)))</f>
        <v/>
      </c>
      <c r="AN380" s="16">
        <f>IF(AD380="","",IF(AN379="",AD380,MAX(AN379,AD380)))</f>
        <v/>
      </c>
      <c r="AO380" s="16">
        <f>IF(Z380="","",AJ380-Z380)</f>
        <v/>
      </c>
      <c r="AP380" s="16">
        <f>IF(AA380="","",AK380-AA380)</f>
        <v/>
      </c>
      <c r="AQ380" s="16">
        <f>IF(AB380="","",AL380-AB380)</f>
        <v/>
      </c>
      <c r="AR380" s="16">
        <f>IF(AC380="","",AM380-AC380)</f>
        <v/>
      </c>
      <c r="AS380" s="16">
        <f>IF(AD380="","",AN380-AD380)</f>
        <v/>
      </c>
    </row>
    <row r="381">
      <c r="A381">
        <f>ROW()-1</f>
        <v/>
      </c>
      <c r="B381" s="8" t="n"/>
      <c r="C381" s="11" t="n"/>
      <c r="D381" s="10">
        <f>IF(B381="","",CHOOSE(WEEKDAY(B381,2),"Lu","Ma","Mi","Jo","Vi","Sa","Du"))</f>
        <v/>
      </c>
      <c r="E381" s="10">
        <f>IF(OR(B381="",C381=""),"",IF(OR(WEEKDAY(B381,2)=1,WEEKDAY(B381,2)=5),"D",IF(AND(C381&gt;=TIME(15,30,0),C381&lt;TIME(16,30,0)),"C",IF(AND(AND(WEEKDAY(B381,2)&gt;=2,WEEKDAY(B381,2)&lt;=4),C381&gt;=TIME(16,35,0),C381&lt;TIME(17,0,0)),"A1",IF(AND(AND(WEEKDAY(B381,2)&gt;=2,WEEKDAY(B381,2)&lt;=4),C381&gt;=TIME(17,0,0),C381&lt;TIME(18,0,0)),"A2",IF(AND(AND(WEEKDAY(B381,2)&gt;=2,WEEKDAY(B381,2)&lt;=4),C381&gt;=TIME(18,0,0),C381&lt;TIME(19,0,0)),"A3",IF(AND(AND(WEEKDAY(B381,2)&gt;=2,WEEKDAY(B381,2)&lt;=4),C381&gt;=TIME(22,0,0),C381&lt;TIME(22,45,0)),"B","Other")))))))</f>
        <v/>
      </c>
      <c r="F381" s="11" t="n"/>
      <c r="G381" s="11" t="n"/>
      <c r="H381" s="11" t="n"/>
      <c r="I381" s="11" t="n"/>
      <c r="J381" s="12" t="n"/>
      <c r="K381" s="12" t="n"/>
      <c r="L381" s="12" t="n"/>
      <c r="M381" s="12" t="n"/>
      <c r="N381" s="11" t="n"/>
      <c r="O381" s="11" t="n"/>
      <c r="P381" s="13">
        <f>IF(N381="","",IF(N381="SL",-1,K381/J381))</f>
        <v/>
      </c>
      <c r="Q381" s="13">
        <f>IF(N381="","",IF(OR(N381="SL",N381="TP0 only"),-1,L381/J381))</f>
        <v/>
      </c>
      <c r="R381" s="13">
        <f>IF(N381="","",IF(N381="TP2",M381/J381,-1))</f>
        <v/>
      </c>
      <c r="S381" s="13">
        <f>IF(N381="","",IF(N381="SL",-1,IF(N381="TP0 only",0.5*K381/J381,0.5*(K381+L381)/J381)))</f>
        <v/>
      </c>
      <c r="T381" s="13">
        <f>IF(N381="","",IF(N381="SL",-1,IF(N381="TP0 only",0.5*K381/J381-0.5,0.5*(K381+L381)/J381)))</f>
        <v/>
      </c>
      <c r="U381" s="14">
        <f>IF(P381="","",P381*Config!$B$6)</f>
        <v/>
      </c>
      <c r="V381" s="14">
        <f>IF(Q381="","",Q381*Config!$B$6)</f>
        <v/>
      </c>
      <c r="W381" s="14">
        <f>IF(R381="","",R381*Config!$B$6)</f>
        <v/>
      </c>
      <c r="X381" s="14">
        <f>IF(S381="","",S381*Config!$B$6)</f>
        <v/>
      </c>
      <c r="Y381" s="14">
        <f>IF(T381="","",T381*Config!$B$6)</f>
        <v/>
      </c>
      <c r="Z381" s="14">
        <f>IF(U381="","",Config!$B$4 + SUM($U$2:U381))</f>
        <v/>
      </c>
      <c r="AA381" s="14">
        <f>IF(V381="","",Config!$B$4 + SUM($V$2:V381))</f>
        <v/>
      </c>
      <c r="AB381" s="14">
        <f>IF(W381="","",Config!$B$4 + SUM($W$2:W381))</f>
        <v/>
      </c>
      <c r="AC381" s="14">
        <f>IF(X381="","",Config!$B$4 + SUM($X$2:X381))</f>
        <v/>
      </c>
      <c r="AD381" s="14">
        <f>IF(Y381="","",Config!$B$4 + SUM($Y$2:Y381))</f>
        <v/>
      </c>
      <c r="AE381" s="15">
        <f>IF(P381="","",IF(P381&gt;0,1,0))</f>
        <v/>
      </c>
      <c r="AF381" s="15">
        <f>IF(Q381="","",IF(Q381&gt;0,1,0))</f>
        <v/>
      </c>
      <c r="AG381" s="15">
        <f>IF(R381="","",IF(R381&gt;0,1,0))</f>
        <v/>
      </c>
      <c r="AH381" s="15">
        <f>IF(S381="","",IF(S381&gt;0,1,0))</f>
        <v/>
      </c>
      <c r="AI381" s="15">
        <f>IF(T381="","",IF(T381&gt;0,1,0))</f>
        <v/>
      </c>
      <c r="AJ381" s="16">
        <f>IF(Z381="","",IF(AJ380="",Z381,MAX(AJ380,Z381)))</f>
        <v/>
      </c>
      <c r="AK381" s="16">
        <f>IF(AA381="","",IF(AK380="",AA381,MAX(AK380,AA381)))</f>
        <v/>
      </c>
      <c r="AL381" s="16">
        <f>IF(AB381="","",IF(AL380="",AB381,MAX(AL380,AB381)))</f>
        <v/>
      </c>
      <c r="AM381" s="16">
        <f>IF(AC381="","",IF(AM380="",AC381,MAX(AM380,AC381)))</f>
        <v/>
      </c>
      <c r="AN381" s="16">
        <f>IF(AD381="","",IF(AN380="",AD381,MAX(AN380,AD381)))</f>
        <v/>
      </c>
      <c r="AO381" s="16">
        <f>IF(Z381="","",AJ381-Z381)</f>
        <v/>
      </c>
      <c r="AP381" s="16">
        <f>IF(AA381="","",AK381-AA381)</f>
        <v/>
      </c>
      <c r="AQ381" s="16">
        <f>IF(AB381="","",AL381-AB381)</f>
        <v/>
      </c>
      <c r="AR381" s="16">
        <f>IF(AC381="","",AM381-AC381)</f>
        <v/>
      </c>
      <c r="AS381" s="16">
        <f>IF(AD381="","",AN381-AD381)</f>
        <v/>
      </c>
    </row>
    <row r="382">
      <c r="A382">
        <f>ROW()-1</f>
        <v/>
      </c>
      <c r="B382" s="8" t="n"/>
      <c r="C382" s="11" t="n"/>
      <c r="D382" s="10">
        <f>IF(B382="","",CHOOSE(WEEKDAY(B382,2),"Lu","Ma","Mi","Jo","Vi","Sa","Du"))</f>
        <v/>
      </c>
      <c r="E382" s="10">
        <f>IF(OR(B382="",C382=""),"",IF(OR(WEEKDAY(B382,2)=1,WEEKDAY(B382,2)=5),"D",IF(AND(C382&gt;=TIME(15,30,0),C382&lt;TIME(16,30,0)),"C",IF(AND(AND(WEEKDAY(B382,2)&gt;=2,WEEKDAY(B382,2)&lt;=4),C382&gt;=TIME(16,35,0),C382&lt;TIME(17,0,0)),"A1",IF(AND(AND(WEEKDAY(B382,2)&gt;=2,WEEKDAY(B382,2)&lt;=4),C382&gt;=TIME(17,0,0),C382&lt;TIME(18,0,0)),"A2",IF(AND(AND(WEEKDAY(B382,2)&gt;=2,WEEKDAY(B382,2)&lt;=4),C382&gt;=TIME(18,0,0),C382&lt;TIME(19,0,0)),"A3",IF(AND(AND(WEEKDAY(B382,2)&gt;=2,WEEKDAY(B382,2)&lt;=4),C382&gt;=TIME(22,0,0),C382&lt;TIME(22,45,0)),"B","Other")))))))</f>
        <v/>
      </c>
      <c r="F382" s="11" t="n"/>
      <c r="G382" s="11" t="n"/>
      <c r="H382" s="11" t="n"/>
      <c r="I382" s="11" t="n"/>
      <c r="J382" s="12" t="n"/>
      <c r="K382" s="12" t="n"/>
      <c r="L382" s="12" t="n"/>
      <c r="M382" s="12" t="n"/>
      <c r="N382" s="11" t="n"/>
      <c r="O382" s="11" t="n"/>
      <c r="P382" s="13">
        <f>IF(N382="","",IF(N382="SL",-1,K382/J382))</f>
        <v/>
      </c>
      <c r="Q382" s="13">
        <f>IF(N382="","",IF(OR(N382="SL",N382="TP0 only"),-1,L382/J382))</f>
        <v/>
      </c>
      <c r="R382" s="13">
        <f>IF(N382="","",IF(N382="TP2",M382/J382,-1))</f>
        <v/>
      </c>
      <c r="S382" s="13">
        <f>IF(N382="","",IF(N382="SL",-1,IF(N382="TP0 only",0.5*K382/J382,0.5*(K382+L382)/J382)))</f>
        <v/>
      </c>
      <c r="T382" s="13">
        <f>IF(N382="","",IF(N382="SL",-1,IF(N382="TP0 only",0.5*K382/J382-0.5,0.5*(K382+L382)/J382)))</f>
        <v/>
      </c>
      <c r="U382" s="14">
        <f>IF(P382="","",P382*Config!$B$6)</f>
        <v/>
      </c>
      <c r="V382" s="14">
        <f>IF(Q382="","",Q382*Config!$B$6)</f>
        <v/>
      </c>
      <c r="W382" s="14">
        <f>IF(R382="","",R382*Config!$B$6)</f>
        <v/>
      </c>
      <c r="X382" s="14">
        <f>IF(S382="","",S382*Config!$B$6)</f>
        <v/>
      </c>
      <c r="Y382" s="14">
        <f>IF(T382="","",T382*Config!$B$6)</f>
        <v/>
      </c>
      <c r="Z382" s="14">
        <f>IF(U382="","",Config!$B$4 + SUM($U$2:U382))</f>
        <v/>
      </c>
      <c r="AA382" s="14">
        <f>IF(V382="","",Config!$B$4 + SUM($V$2:V382))</f>
        <v/>
      </c>
      <c r="AB382" s="14">
        <f>IF(W382="","",Config!$B$4 + SUM($W$2:W382))</f>
        <v/>
      </c>
      <c r="AC382" s="14">
        <f>IF(X382="","",Config!$B$4 + SUM($X$2:X382))</f>
        <v/>
      </c>
      <c r="AD382" s="14">
        <f>IF(Y382="","",Config!$B$4 + SUM($Y$2:Y382))</f>
        <v/>
      </c>
      <c r="AE382" s="15">
        <f>IF(P382="","",IF(P382&gt;0,1,0))</f>
        <v/>
      </c>
      <c r="AF382" s="15">
        <f>IF(Q382="","",IF(Q382&gt;0,1,0))</f>
        <v/>
      </c>
      <c r="AG382" s="15">
        <f>IF(R382="","",IF(R382&gt;0,1,0))</f>
        <v/>
      </c>
      <c r="AH382" s="15">
        <f>IF(S382="","",IF(S382&gt;0,1,0))</f>
        <v/>
      </c>
      <c r="AI382" s="15">
        <f>IF(T382="","",IF(T382&gt;0,1,0))</f>
        <v/>
      </c>
      <c r="AJ382" s="16">
        <f>IF(Z382="","",IF(AJ381="",Z382,MAX(AJ381,Z382)))</f>
        <v/>
      </c>
      <c r="AK382" s="16">
        <f>IF(AA382="","",IF(AK381="",AA382,MAX(AK381,AA382)))</f>
        <v/>
      </c>
      <c r="AL382" s="16">
        <f>IF(AB382="","",IF(AL381="",AB382,MAX(AL381,AB382)))</f>
        <v/>
      </c>
      <c r="AM382" s="16">
        <f>IF(AC382="","",IF(AM381="",AC382,MAX(AM381,AC382)))</f>
        <v/>
      </c>
      <c r="AN382" s="16">
        <f>IF(AD382="","",IF(AN381="",AD382,MAX(AN381,AD382)))</f>
        <v/>
      </c>
      <c r="AO382" s="16">
        <f>IF(Z382="","",AJ382-Z382)</f>
        <v/>
      </c>
      <c r="AP382" s="16">
        <f>IF(AA382="","",AK382-AA382)</f>
        <v/>
      </c>
      <c r="AQ382" s="16">
        <f>IF(AB382="","",AL382-AB382)</f>
        <v/>
      </c>
      <c r="AR382" s="16">
        <f>IF(AC382="","",AM382-AC382)</f>
        <v/>
      </c>
      <c r="AS382" s="16">
        <f>IF(AD382="","",AN382-AD382)</f>
        <v/>
      </c>
    </row>
    <row r="383">
      <c r="A383">
        <f>ROW()-1</f>
        <v/>
      </c>
      <c r="B383" s="8" t="n"/>
      <c r="C383" s="11" t="n"/>
      <c r="D383" s="10">
        <f>IF(B383="","",CHOOSE(WEEKDAY(B383,2),"Lu","Ma","Mi","Jo","Vi","Sa","Du"))</f>
        <v/>
      </c>
      <c r="E383" s="10">
        <f>IF(OR(B383="",C383=""),"",IF(OR(WEEKDAY(B383,2)=1,WEEKDAY(B383,2)=5),"D",IF(AND(C383&gt;=TIME(15,30,0),C383&lt;TIME(16,30,0)),"C",IF(AND(AND(WEEKDAY(B383,2)&gt;=2,WEEKDAY(B383,2)&lt;=4),C383&gt;=TIME(16,35,0),C383&lt;TIME(17,0,0)),"A1",IF(AND(AND(WEEKDAY(B383,2)&gt;=2,WEEKDAY(B383,2)&lt;=4),C383&gt;=TIME(17,0,0),C383&lt;TIME(18,0,0)),"A2",IF(AND(AND(WEEKDAY(B383,2)&gt;=2,WEEKDAY(B383,2)&lt;=4),C383&gt;=TIME(18,0,0),C383&lt;TIME(19,0,0)),"A3",IF(AND(AND(WEEKDAY(B383,2)&gt;=2,WEEKDAY(B383,2)&lt;=4),C383&gt;=TIME(22,0,0),C383&lt;TIME(22,45,0)),"B","Other")))))))</f>
        <v/>
      </c>
      <c r="F383" s="11" t="n"/>
      <c r="G383" s="11" t="n"/>
      <c r="H383" s="11" t="n"/>
      <c r="I383" s="11" t="n"/>
      <c r="J383" s="12" t="n"/>
      <c r="K383" s="12" t="n"/>
      <c r="L383" s="12" t="n"/>
      <c r="M383" s="12" t="n"/>
      <c r="N383" s="11" t="n"/>
      <c r="O383" s="11" t="n"/>
      <c r="P383" s="13">
        <f>IF(N383="","",IF(N383="SL",-1,K383/J383))</f>
        <v/>
      </c>
      <c r="Q383" s="13">
        <f>IF(N383="","",IF(OR(N383="SL",N383="TP0 only"),-1,L383/J383))</f>
        <v/>
      </c>
      <c r="R383" s="13">
        <f>IF(N383="","",IF(N383="TP2",M383/J383,-1))</f>
        <v/>
      </c>
      <c r="S383" s="13">
        <f>IF(N383="","",IF(N383="SL",-1,IF(N383="TP0 only",0.5*K383/J383,0.5*(K383+L383)/J383)))</f>
        <v/>
      </c>
      <c r="T383" s="13">
        <f>IF(N383="","",IF(N383="SL",-1,IF(N383="TP0 only",0.5*K383/J383-0.5,0.5*(K383+L383)/J383)))</f>
        <v/>
      </c>
      <c r="U383" s="14">
        <f>IF(P383="","",P383*Config!$B$6)</f>
        <v/>
      </c>
      <c r="V383" s="14">
        <f>IF(Q383="","",Q383*Config!$B$6)</f>
        <v/>
      </c>
      <c r="W383" s="14">
        <f>IF(R383="","",R383*Config!$B$6)</f>
        <v/>
      </c>
      <c r="X383" s="14">
        <f>IF(S383="","",S383*Config!$B$6)</f>
        <v/>
      </c>
      <c r="Y383" s="14">
        <f>IF(T383="","",T383*Config!$B$6)</f>
        <v/>
      </c>
      <c r="Z383" s="14">
        <f>IF(U383="","",Config!$B$4 + SUM($U$2:U383))</f>
        <v/>
      </c>
      <c r="AA383" s="14">
        <f>IF(V383="","",Config!$B$4 + SUM($V$2:V383))</f>
        <v/>
      </c>
      <c r="AB383" s="14">
        <f>IF(W383="","",Config!$B$4 + SUM($W$2:W383))</f>
        <v/>
      </c>
      <c r="AC383" s="14">
        <f>IF(X383="","",Config!$B$4 + SUM($X$2:X383))</f>
        <v/>
      </c>
      <c r="AD383" s="14">
        <f>IF(Y383="","",Config!$B$4 + SUM($Y$2:Y383))</f>
        <v/>
      </c>
      <c r="AE383" s="15">
        <f>IF(P383="","",IF(P383&gt;0,1,0))</f>
        <v/>
      </c>
      <c r="AF383" s="15">
        <f>IF(Q383="","",IF(Q383&gt;0,1,0))</f>
        <v/>
      </c>
      <c r="AG383" s="15">
        <f>IF(R383="","",IF(R383&gt;0,1,0))</f>
        <v/>
      </c>
      <c r="AH383" s="15">
        <f>IF(S383="","",IF(S383&gt;0,1,0))</f>
        <v/>
      </c>
      <c r="AI383" s="15">
        <f>IF(T383="","",IF(T383&gt;0,1,0))</f>
        <v/>
      </c>
      <c r="AJ383" s="16">
        <f>IF(Z383="","",IF(AJ382="",Z383,MAX(AJ382,Z383)))</f>
        <v/>
      </c>
      <c r="AK383" s="16">
        <f>IF(AA383="","",IF(AK382="",AA383,MAX(AK382,AA383)))</f>
        <v/>
      </c>
      <c r="AL383" s="16">
        <f>IF(AB383="","",IF(AL382="",AB383,MAX(AL382,AB383)))</f>
        <v/>
      </c>
      <c r="AM383" s="16">
        <f>IF(AC383="","",IF(AM382="",AC383,MAX(AM382,AC383)))</f>
        <v/>
      </c>
      <c r="AN383" s="16">
        <f>IF(AD383="","",IF(AN382="",AD383,MAX(AN382,AD383)))</f>
        <v/>
      </c>
      <c r="AO383" s="16">
        <f>IF(Z383="","",AJ383-Z383)</f>
        <v/>
      </c>
      <c r="AP383" s="16">
        <f>IF(AA383="","",AK383-AA383)</f>
        <v/>
      </c>
      <c r="AQ383" s="16">
        <f>IF(AB383="","",AL383-AB383)</f>
        <v/>
      </c>
      <c r="AR383" s="16">
        <f>IF(AC383="","",AM383-AC383)</f>
        <v/>
      </c>
      <c r="AS383" s="16">
        <f>IF(AD383="","",AN383-AD383)</f>
        <v/>
      </c>
    </row>
    <row r="384">
      <c r="A384">
        <f>ROW()-1</f>
        <v/>
      </c>
      <c r="B384" s="8" t="n"/>
      <c r="C384" s="11" t="n"/>
      <c r="D384" s="10">
        <f>IF(B384="","",CHOOSE(WEEKDAY(B384,2),"Lu","Ma","Mi","Jo","Vi","Sa","Du"))</f>
        <v/>
      </c>
      <c r="E384" s="10">
        <f>IF(OR(B384="",C384=""),"",IF(OR(WEEKDAY(B384,2)=1,WEEKDAY(B384,2)=5),"D",IF(AND(C384&gt;=TIME(15,30,0),C384&lt;TIME(16,30,0)),"C",IF(AND(AND(WEEKDAY(B384,2)&gt;=2,WEEKDAY(B384,2)&lt;=4),C384&gt;=TIME(16,35,0),C384&lt;TIME(17,0,0)),"A1",IF(AND(AND(WEEKDAY(B384,2)&gt;=2,WEEKDAY(B384,2)&lt;=4),C384&gt;=TIME(17,0,0),C384&lt;TIME(18,0,0)),"A2",IF(AND(AND(WEEKDAY(B384,2)&gt;=2,WEEKDAY(B384,2)&lt;=4),C384&gt;=TIME(18,0,0),C384&lt;TIME(19,0,0)),"A3",IF(AND(AND(WEEKDAY(B384,2)&gt;=2,WEEKDAY(B384,2)&lt;=4),C384&gt;=TIME(22,0,0),C384&lt;TIME(22,45,0)),"B","Other")))))))</f>
        <v/>
      </c>
      <c r="F384" s="11" t="n"/>
      <c r="G384" s="11" t="n"/>
      <c r="H384" s="11" t="n"/>
      <c r="I384" s="11" t="n"/>
      <c r="J384" s="12" t="n"/>
      <c r="K384" s="12" t="n"/>
      <c r="L384" s="12" t="n"/>
      <c r="M384" s="12" t="n"/>
      <c r="N384" s="11" t="n"/>
      <c r="O384" s="11" t="n"/>
      <c r="P384" s="13">
        <f>IF(N384="","",IF(N384="SL",-1,K384/J384))</f>
        <v/>
      </c>
      <c r="Q384" s="13">
        <f>IF(N384="","",IF(OR(N384="SL",N384="TP0 only"),-1,L384/J384))</f>
        <v/>
      </c>
      <c r="R384" s="13">
        <f>IF(N384="","",IF(N384="TP2",M384/J384,-1))</f>
        <v/>
      </c>
      <c r="S384" s="13">
        <f>IF(N384="","",IF(N384="SL",-1,IF(N384="TP0 only",0.5*K384/J384,0.5*(K384+L384)/J384)))</f>
        <v/>
      </c>
      <c r="T384" s="13">
        <f>IF(N384="","",IF(N384="SL",-1,IF(N384="TP0 only",0.5*K384/J384-0.5,0.5*(K384+L384)/J384)))</f>
        <v/>
      </c>
      <c r="U384" s="14">
        <f>IF(P384="","",P384*Config!$B$6)</f>
        <v/>
      </c>
      <c r="V384" s="14">
        <f>IF(Q384="","",Q384*Config!$B$6)</f>
        <v/>
      </c>
      <c r="W384" s="14">
        <f>IF(R384="","",R384*Config!$B$6)</f>
        <v/>
      </c>
      <c r="X384" s="14">
        <f>IF(S384="","",S384*Config!$B$6)</f>
        <v/>
      </c>
      <c r="Y384" s="14">
        <f>IF(T384="","",T384*Config!$B$6)</f>
        <v/>
      </c>
      <c r="Z384" s="14">
        <f>IF(U384="","",Config!$B$4 + SUM($U$2:U384))</f>
        <v/>
      </c>
      <c r="AA384" s="14">
        <f>IF(V384="","",Config!$B$4 + SUM($V$2:V384))</f>
        <v/>
      </c>
      <c r="AB384" s="14">
        <f>IF(W384="","",Config!$B$4 + SUM($W$2:W384))</f>
        <v/>
      </c>
      <c r="AC384" s="14">
        <f>IF(X384="","",Config!$B$4 + SUM($X$2:X384))</f>
        <v/>
      </c>
      <c r="AD384" s="14">
        <f>IF(Y384="","",Config!$B$4 + SUM($Y$2:Y384))</f>
        <v/>
      </c>
      <c r="AE384" s="15">
        <f>IF(P384="","",IF(P384&gt;0,1,0))</f>
        <v/>
      </c>
      <c r="AF384" s="15">
        <f>IF(Q384="","",IF(Q384&gt;0,1,0))</f>
        <v/>
      </c>
      <c r="AG384" s="15">
        <f>IF(R384="","",IF(R384&gt;0,1,0))</f>
        <v/>
      </c>
      <c r="AH384" s="15">
        <f>IF(S384="","",IF(S384&gt;0,1,0))</f>
        <v/>
      </c>
      <c r="AI384" s="15">
        <f>IF(T384="","",IF(T384&gt;0,1,0))</f>
        <v/>
      </c>
      <c r="AJ384" s="16">
        <f>IF(Z384="","",IF(AJ383="",Z384,MAX(AJ383,Z384)))</f>
        <v/>
      </c>
      <c r="AK384" s="16">
        <f>IF(AA384="","",IF(AK383="",AA384,MAX(AK383,AA384)))</f>
        <v/>
      </c>
      <c r="AL384" s="16">
        <f>IF(AB384="","",IF(AL383="",AB384,MAX(AL383,AB384)))</f>
        <v/>
      </c>
      <c r="AM384" s="16">
        <f>IF(AC384="","",IF(AM383="",AC384,MAX(AM383,AC384)))</f>
        <v/>
      </c>
      <c r="AN384" s="16">
        <f>IF(AD384="","",IF(AN383="",AD384,MAX(AN383,AD384)))</f>
        <v/>
      </c>
      <c r="AO384" s="16">
        <f>IF(Z384="","",AJ384-Z384)</f>
        <v/>
      </c>
      <c r="AP384" s="16">
        <f>IF(AA384="","",AK384-AA384)</f>
        <v/>
      </c>
      <c r="AQ384" s="16">
        <f>IF(AB384="","",AL384-AB384)</f>
        <v/>
      </c>
      <c r="AR384" s="16">
        <f>IF(AC384="","",AM384-AC384)</f>
        <v/>
      </c>
      <c r="AS384" s="16">
        <f>IF(AD384="","",AN384-AD384)</f>
        <v/>
      </c>
    </row>
    <row r="385">
      <c r="A385">
        <f>ROW()-1</f>
        <v/>
      </c>
      <c r="B385" s="8" t="n"/>
      <c r="C385" s="11" t="n"/>
      <c r="D385" s="10">
        <f>IF(B385="","",CHOOSE(WEEKDAY(B385,2),"Lu","Ma","Mi","Jo","Vi","Sa","Du"))</f>
        <v/>
      </c>
      <c r="E385" s="10">
        <f>IF(OR(B385="",C385=""),"",IF(OR(WEEKDAY(B385,2)=1,WEEKDAY(B385,2)=5),"D",IF(AND(C385&gt;=TIME(15,30,0),C385&lt;TIME(16,30,0)),"C",IF(AND(AND(WEEKDAY(B385,2)&gt;=2,WEEKDAY(B385,2)&lt;=4),C385&gt;=TIME(16,35,0),C385&lt;TIME(17,0,0)),"A1",IF(AND(AND(WEEKDAY(B385,2)&gt;=2,WEEKDAY(B385,2)&lt;=4),C385&gt;=TIME(17,0,0),C385&lt;TIME(18,0,0)),"A2",IF(AND(AND(WEEKDAY(B385,2)&gt;=2,WEEKDAY(B385,2)&lt;=4),C385&gt;=TIME(18,0,0),C385&lt;TIME(19,0,0)),"A3",IF(AND(AND(WEEKDAY(B385,2)&gt;=2,WEEKDAY(B385,2)&lt;=4),C385&gt;=TIME(22,0,0),C385&lt;TIME(22,45,0)),"B","Other")))))))</f>
        <v/>
      </c>
      <c r="F385" s="11" t="n"/>
      <c r="G385" s="11" t="n"/>
      <c r="H385" s="11" t="n"/>
      <c r="I385" s="11" t="n"/>
      <c r="J385" s="12" t="n"/>
      <c r="K385" s="12" t="n"/>
      <c r="L385" s="12" t="n"/>
      <c r="M385" s="12" t="n"/>
      <c r="N385" s="11" t="n"/>
      <c r="O385" s="11" t="n"/>
      <c r="P385" s="13">
        <f>IF(N385="","",IF(N385="SL",-1,K385/J385))</f>
        <v/>
      </c>
      <c r="Q385" s="13">
        <f>IF(N385="","",IF(OR(N385="SL",N385="TP0 only"),-1,L385/J385))</f>
        <v/>
      </c>
      <c r="R385" s="13">
        <f>IF(N385="","",IF(N385="TP2",M385/J385,-1))</f>
        <v/>
      </c>
      <c r="S385" s="13">
        <f>IF(N385="","",IF(N385="SL",-1,IF(N385="TP0 only",0.5*K385/J385,0.5*(K385+L385)/J385)))</f>
        <v/>
      </c>
      <c r="T385" s="13">
        <f>IF(N385="","",IF(N385="SL",-1,IF(N385="TP0 only",0.5*K385/J385-0.5,0.5*(K385+L385)/J385)))</f>
        <v/>
      </c>
      <c r="U385" s="14">
        <f>IF(P385="","",P385*Config!$B$6)</f>
        <v/>
      </c>
      <c r="V385" s="14">
        <f>IF(Q385="","",Q385*Config!$B$6)</f>
        <v/>
      </c>
      <c r="W385" s="14">
        <f>IF(R385="","",R385*Config!$B$6)</f>
        <v/>
      </c>
      <c r="X385" s="14">
        <f>IF(S385="","",S385*Config!$B$6)</f>
        <v/>
      </c>
      <c r="Y385" s="14">
        <f>IF(T385="","",T385*Config!$B$6)</f>
        <v/>
      </c>
      <c r="Z385" s="14">
        <f>IF(U385="","",Config!$B$4 + SUM($U$2:U385))</f>
        <v/>
      </c>
      <c r="AA385" s="14">
        <f>IF(V385="","",Config!$B$4 + SUM($V$2:V385))</f>
        <v/>
      </c>
      <c r="AB385" s="14">
        <f>IF(W385="","",Config!$B$4 + SUM($W$2:W385))</f>
        <v/>
      </c>
      <c r="AC385" s="14">
        <f>IF(X385="","",Config!$B$4 + SUM($X$2:X385))</f>
        <v/>
      </c>
      <c r="AD385" s="14">
        <f>IF(Y385="","",Config!$B$4 + SUM($Y$2:Y385))</f>
        <v/>
      </c>
      <c r="AE385" s="15">
        <f>IF(P385="","",IF(P385&gt;0,1,0))</f>
        <v/>
      </c>
      <c r="AF385" s="15">
        <f>IF(Q385="","",IF(Q385&gt;0,1,0))</f>
        <v/>
      </c>
      <c r="AG385" s="15">
        <f>IF(R385="","",IF(R385&gt;0,1,0))</f>
        <v/>
      </c>
      <c r="AH385" s="15">
        <f>IF(S385="","",IF(S385&gt;0,1,0))</f>
        <v/>
      </c>
      <c r="AI385" s="15">
        <f>IF(T385="","",IF(T385&gt;0,1,0))</f>
        <v/>
      </c>
      <c r="AJ385" s="16">
        <f>IF(Z385="","",IF(AJ384="",Z385,MAX(AJ384,Z385)))</f>
        <v/>
      </c>
      <c r="AK385" s="16">
        <f>IF(AA385="","",IF(AK384="",AA385,MAX(AK384,AA385)))</f>
        <v/>
      </c>
      <c r="AL385" s="16">
        <f>IF(AB385="","",IF(AL384="",AB385,MAX(AL384,AB385)))</f>
        <v/>
      </c>
      <c r="AM385" s="16">
        <f>IF(AC385="","",IF(AM384="",AC385,MAX(AM384,AC385)))</f>
        <v/>
      </c>
      <c r="AN385" s="16">
        <f>IF(AD385="","",IF(AN384="",AD385,MAX(AN384,AD385)))</f>
        <v/>
      </c>
      <c r="AO385" s="16">
        <f>IF(Z385="","",AJ385-Z385)</f>
        <v/>
      </c>
      <c r="AP385" s="16">
        <f>IF(AA385="","",AK385-AA385)</f>
        <v/>
      </c>
      <c r="AQ385" s="16">
        <f>IF(AB385="","",AL385-AB385)</f>
        <v/>
      </c>
      <c r="AR385" s="16">
        <f>IF(AC385="","",AM385-AC385)</f>
        <v/>
      </c>
      <c r="AS385" s="16">
        <f>IF(AD385="","",AN385-AD385)</f>
        <v/>
      </c>
    </row>
    <row r="386">
      <c r="A386">
        <f>ROW()-1</f>
        <v/>
      </c>
      <c r="B386" s="8" t="n"/>
      <c r="C386" s="11" t="n"/>
      <c r="D386" s="10">
        <f>IF(B386="","",CHOOSE(WEEKDAY(B386,2),"Lu","Ma","Mi","Jo","Vi","Sa","Du"))</f>
        <v/>
      </c>
      <c r="E386" s="10">
        <f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11" t="n"/>
      <c r="G386" s="11" t="n"/>
      <c r="H386" s="11" t="n"/>
      <c r="I386" s="11" t="n"/>
      <c r="J386" s="12" t="n"/>
      <c r="K386" s="12" t="n"/>
      <c r="L386" s="12" t="n"/>
      <c r="M386" s="12" t="n"/>
      <c r="N386" s="11" t="n"/>
      <c r="O386" s="11" t="n"/>
      <c r="P386" s="13">
        <f>IF(N386="","",IF(N386="SL",-1,K386/J386))</f>
        <v/>
      </c>
      <c r="Q386" s="13">
        <f>IF(N386="","",IF(OR(N386="SL",N386="TP0 only"),-1,L386/J386))</f>
        <v/>
      </c>
      <c r="R386" s="13">
        <f>IF(N386="","",IF(N386="TP2",M386/J386,-1))</f>
        <v/>
      </c>
      <c r="S386" s="13">
        <f>IF(N386="","",IF(N386="SL",-1,IF(N386="TP0 only",0.5*K386/J386,0.5*(K386+L386)/J386)))</f>
        <v/>
      </c>
      <c r="T386" s="13">
        <f>IF(N386="","",IF(N386="SL",-1,IF(N386="TP0 only",0.5*K386/J386-0.5,0.5*(K386+L386)/J386)))</f>
        <v/>
      </c>
      <c r="U386" s="14">
        <f>IF(P386="","",P386*Config!$B$6)</f>
        <v/>
      </c>
      <c r="V386" s="14">
        <f>IF(Q386="","",Q386*Config!$B$6)</f>
        <v/>
      </c>
      <c r="W386" s="14">
        <f>IF(R386="","",R386*Config!$B$6)</f>
        <v/>
      </c>
      <c r="X386" s="14">
        <f>IF(S386="","",S386*Config!$B$6)</f>
        <v/>
      </c>
      <c r="Y386" s="14">
        <f>IF(T386="","",T386*Config!$B$6)</f>
        <v/>
      </c>
      <c r="Z386" s="14">
        <f>IF(U386="","",Config!$B$4 + SUM($U$2:U386))</f>
        <v/>
      </c>
      <c r="AA386" s="14">
        <f>IF(V386="","",Config!$B$4 + SUM($V$2:V386))</f>
        <v/>
      </c>
      <c r="AB386" s="14">
        <f>IF(W386="","",Config!$B$4 + SUM($W$2:W386))</f>
        <v/>
      </c>
      <c r="AC386" s="14">
        <f>IF(X386="","",Config!$B$4 + SUM($X$2:X386))</f>
        <v/>
      </c>
      <c r="AD386" s="14">
        <f>IF(Y386="","",Config!$B$4 + SUM($Y$2:Y386))</f>
        <v/>
      </c>
      <c r="AE386" s="15">
        <f>IF(P386="","",IF(P386&gt;0,1,0))</f>
        <v/>
      </c>
      <c r="AF386" s="15">
        <f>IF(Q386="","",IF(Q386&gt;0,1,0))</f>
        <v/>
      </c>
      <c r="AG386" s="15">
        <f>IF(R386="","",IF(R386&gt;0,1,0))</f>
        <v/>
      </c>
      <c r="AH386" s="15">
        <f>IF(S386="","",IF(S386&gt;0,1,0))</f>
        <v/>
      </c>
      <c r="AI386" s="15">
        <f>IF(T386="","",IF(T386&gt;0,1,0))</f>
        <v/>
      </c>
      <c r="AJ386" s="16">
        <f>IF(Z386="","",IF(AJ385="",Z386,MAX(AJ385,Z386)))</f>
        <v/>
      </c>
      <c r="AK386" s="16">
        <f>IF(AA386="","",IF(AK385="",AA386,MAX(AK385,AA386)))</f>
        <v/>
      </c>
      <c r="AL386" s="16">
        <f>IF(AB386="","",IF(AL385="",AB386,MAX(AL385,AB386)))</f>
        <v/>
      </c>
      <c r="AM386" s="16">
        <f>IF(AC386="","",IF(AM385="",AC386,MAX(AM385,AC386)))</f>
        <v/>
      </c>
      <c r="AN386" s="16">
        <f>IF(AD386="","",IF(AN385="",AD386,MAX(AN385,AD386)))</f>
        <v/>
      </c>
      <c r="AO386" s="16">
        <f>IF(Z386="","",AJ386-Z386)</f>
        <v/>
      </c>
      <c r="AP386" s="16">
        <f>IF(AA386="","",AK386-AA386)</f>
        <v/>
      </c>
      <c r="AQ386" s="16">
        <f>IF(AB386="","",AL386-AB386)</f>
        <v/>
      </c>
      <c r="AR386" s="16">
        <f>IF(AC386="","",AM386-AC386)</f>
        <v/>
      </c>
      <c r="AS386" s="16">
        <f>IF(AD386="","",AN386-AD386)</f>
        <v/>
      </c>
    </row>
    <row r="387">
      <c r="A387">
        <f>ROW()-1</f>
        <v/>
      </c>
      <c r="B387" s="8" t="n"/>
      <c r="C387" s="11" t="n"/>
      <c r="D387" s="10">
        <f>IF(B387="","",CHOOSE(WEEKDAY(B387,2),"Lu","Ma","Mi","Jo","Vi","Sa","Du"))</f>
        <v/>
      </c>
      <c r="E387" s="10">
        <f>IF(OR(B387="",C387=""),"",IF(OR(WEEKDAY(B387,2)=1,WEEKDAY(B387,2)=5),"D",IF(AND(C387&gt;=TIME(15,30,0),C387&lt;TIME(16,30,0)),"C",IF(AND(AND(WEEKDAY(B387,2)&gt;=2,WEEKDAY(B387,2)&lt;=4),C387&gt;=TIME(16,35,0),C387&lt;TIME(17,0,0)),"A1",IF(AND(AND(WEEKDAY(B387,2)&gt;=2,WEEKDAY(B387,2)&lt;=4),C387&gt;=TIME(17,0,0),C387&lt;TIME(18,0,0)),"A2",IF(AND(AND(WEEKDAY(B387,2)&gt;=2,WEEKDAY(B387,2)&lt;=4),C387&gt;=TIME(18,0,0),C387&lt;TIME(19,0,0)),"A3",IF(AND(AND(WEEKDAY(B387,2)&gt;=2,WEEKDAY(B387,2)&lt;=4),C387&gt;=TIME(22,0,0),C387&lt;TIME(22,45,0)),"B","Other")))))))</f>
        <v/>
      </c>
      <c r="F387" s="11" t="n"/>
      <c r="G387" s="11" t="n"/>
      <c r="H387" s="11" t="n"/>
      <c r="I387" s="11" t="n"/>
      <c r="J387" s="12" t="n"/>
      <c r="K387" s="12" t="n"/>
      <c r="L387" s="12" t="n"/>
      <c r="M387" s="12" t="n"/>
      <c r="N387" s="11" t="n"/>
      <c r="O387" s="11" t="n"/>
      <c r="P387" s="13">
        <f>IF(N387="","",IF(N387="SL",-1,K387/J387))</f>
        <v/>
      </c>
      <c r="Q387" s="13">
        <f>IF(N387="","",IF(OR(N387="SL",N387="TP0 only"),-1,L387/J387))</f>
        <v/>
      </c>
      <c r="R387" s="13">
        <f>IF(N387="","",IF(N387="TP2",M387/J387,-1))</f>
        <v/>
      </c>
      <c r="S387" s="13">
        <f>IF(N387="","",IF(N387="SL",-1,IF(N387="TP0 only",0.5*K387/J387,0.5*(K387+L387)/J387)))</f>
        <v/>
      </c>
      <c r="T387" s="13">
        <f>IF(N387="","",IF(N387="SL",-1,IF(N387="TP0 only",0.5*K387/J387-0.5,0.5*(K387+L387)/J387)))</f>
        <v/>
      </c>
      <c r="U387" s="14">
        <f>IF(P387="","",P387*Config!$B$6)</f>
        <v/>
      </c>
      <c r="V387" s="14">
        <f>IF(Q387="","",Q387*Config!$B$6)</f>
        <v/>
      </c>
      <c r="W387" s="14">
        <f>IF(R387="","",R387*Config!$B$6)</f>
        <v/>
      </c>
      <c r="X387" s="14">
        <f>IF(S387="","",S387*Config!$B$6)</f>
        <v/>
      </c>
      <c r="Y387" s="14">
        <f>IF(T387="","",T387*Config!$B$6)</f>
        <v/>
      </c>
      <c r="Z387" s="14">
        <f>IF(U387="","",Config!$B$4 + SUM($U$2:U387))</f>
        <v/>
      </c>
      <c r="AA387" s="14">
        <f>IF(V387="","",Config!$B$4 + SUM($V$2:V387))</f>
        <v/>
      </c>
      <c r="AB387" s="14">
        <f>IF(W387="","",Config!$B$4 + SUM($W$2:W387))</f>
        <v/>
      </c>
      <c r="AC387" s="14">
        <f>IF(X387="","",Config!$B$4 + SUM($X$2:X387))</f>
        <v/>
      </c>
      <c r="AD387" s="14">
        <f>IF(Y387="","",Config!$B$4 + SUM($Y$2:Y387))</f>
        <v/>
      </c>
      <c r="AE387" s="15">
        <f>IF(P387="","",IF(P387&gt;0,1,0))</f>
        <v/>
      </c>
      <c r="AF387" s="15">
        <f>IF(Q387="","",IF(Q387&gt;0,1,0))</f>
        <v/>
      </c>
      <c r="AG387" s="15">
        <f>IF(R387="","",IF(R387&gt;0,1,0))</f>
        <v/>
      </c>
      <c r="AH387" s="15">
        <f>IF(S387="","",IF(S387&gt;0,1,0))</f>
        <v/>
      </c>
      <c r="AI387" s="15">
        <f>IF(T387="","",IF(T387&gt;0,1,0))</f>
        <v/>
      </c>
      <c r="AJ387" s="16">
        <f>IF(Z387="","",IF(AJ386="",Z387,MAX(AJ386,Z387)))</f>
        <v/>
      </c>
      <c r="AK387" s="16">
        <f>IF(AA387="","",IF(AK386="",AA387,MAX(AK386,AA387)))</f>
        <v/>
      </c>
      <c r="AL387" s="16">
        <f>IF(AB387="","",IF(AL386="",AB387,MAX(AL386,AB387)))</f>
        <v/>
      </c>
      <c r="AM387" s="16">
        <f>IF(AC387="","",IF(AM386="",AC387,MAX(AM386,AC387)))</f>
        <v/>
      </c>
      <c r="AN387" s="16">
        <f>IF(AD387="","",IF(AN386="",AD387,MAX(AN386,AD387)))</f>
        <v/>
      </c>
      <c r="AO387" s="16">
        <f>IF(Z387="","",AJ387-Z387)</f>
        <v/>
      </c>
      <c r="AP387" s="16">
        <f>IF(AA387="","",AK387-AA387)</f>
        <v/>
      </c>
      <c r="AQ387" s="16">
        <f>IF(AB387="","",AL387-AB387)</f>
        <v/>
      </c>
      <c r="AR387" s="16">
        <f>IF(AC387="","",AM387-AC387)</f>
        <v/>
      </c>
      <c r="AS387" s="16">
        <f>IF(AD387="","",AN387-AD387)</f>
        <v/>
      </c>
    </row>
    <row r="388">
      <c r="A388">
        <f>ROW()-1</f>
        <v/>
      </c>
      <c r="B388" s="8" t="n"/>
      <c r="C388" s="11" t="n"/>
      <c r="D388" s="10">
        <f>IF(B388="","",CHOOSE(WEEKDAY(B388,2),"Lu","Ma","Mi","Jo","Vi","Sa","Du"))</f>
        <v/>
      </c>
      <c r="E388" s="10">
        <f>IF(OR(B388="",C388=""),"",IF(OR(WEEKDAY(B388,2)=1,WEEKDAY(B388,2)=5),"D",IF(AND(C388&gt;=TIME(15,30,0),C388&lt;TIME(16,30,0)),"C",IF(AND(AND(WEEKDAY(B388,2)&gt;=2,WEEKDAY(B388,2)&lt;=4),C388&gt;=TIME(16,35,0),C388&lt;TIME(17,0,0)),"A1",IF(AND(AND(WEEKDAY(B388,2)&gt;=2,WEEKDAY(B388,2)&lt;=4),C388&gt;=TIME(17,0,0),C388&lt;TIME(18,0,0)),"A2",IF(AND(AND(WEEKDAY(B388,2)&gt;=2,WEEKDAY(B388,2)&lt;=4),C388&gt;=TIME(18,0,0),C388&lt;TIME(19,0,0)),"A3",IF(AND(AND(WEEKDAY(B388,2)&gt;=2,WEEKDAY(B388,2)&lt;=4),C388&gt;=TIME(22,0,0),C388&lt;TIME(22,45,0)),"B","Other")))))))</f>
        <v/>
      </c>
      <c r="F388" s="11" t="n"/>
      <c r="G388" s="11" t="n"/>
      <c r="H388" s="11" t="n"/>
      <c r="I388" s="11" t="n"/>
      <c r="J388" s="12" t="n"/>
      <c r="K388" s="12" t="n"/>
      <c r="L388" s="12" t="n"/>
      <c r="M388" s="12" t="n"/>
      <c r="N388" s="11" t="n"/>
      <c r="O388" s="11" t="n"/>
      <c r="P388" s="13">
        <f>IF(N388="","",IF(N388="SL",-1,K388/J388))</f>
        <v/>
      </c>
      <c r="Q388" s="13">
        <f>IF(N388="","",IF(OR(N388="SL",N388="TP0 only"),-1,L388/J388))</f>
        <v/>
      </c>
      <c r="R388" s="13">
        <f>IF(N388="","",IF(N388="TP2",M388/J388,-1))</f>
        <v/>
      </c>
      <c r="S388" s="13">
        <f>IF(N388="","",IF(N388="SL",-1,IF(N388="TP0 only",0.5*K388/J388,0.5*(K388+L388)/J388)))</f>
        <v/>
      </c>
      <c r="T388" s="13">
        <f>IF(N388="","",IF(N388="SL",-1,IF(N388="TP0 only",0.5*K388/J388-0.5,0.5*(K388+L388)/J388)))</f>
        <v/>
      </c>
      <c r="U388" s="14">
        <f>IF(P388="","",P388*Config!$B$6)</f>
        <v/>
      </c>
      <c r="V388" s="14">
        <f>IF(Q388="","",Q388*Config!$B$6)</f>
        <v/>
      </c>
      <c r="W388" s="14">
        <f>IF(R388="","",R388*Config!$B$6)</f>
        <v/>
      </c>
      <c r="X388" s="14">
        <f>IF(S388="","",S388*Config!$B$6)</f>
        <v/>
      </c>
      <c r="Y388" s="14">
        <f>IF(T388="","",T388*Config!$B$6)</f>
        <v/>
      </c>
      <c r="Z388" s="14">
        <f>IF(U388="","",Config!$B$4 + SUM($U$2:U388))</f>
        <v/>
      </c>
      <c r="AA388" s="14">
        <f>IF(V388="","",Config!$B$4 + SUM($V$2:V388))</f>
        <v/>
      </c>
      <c r="AB388" s="14">
        <f>IF(W388="","",Config!$B$4 + SUM($W$2:W388))</f>
        <v/>
      </c>
      <c r="AC388" s="14">
        <f>IF(X388="","",Config!$B$4 + SUM($X$2:X388))</f>
        <v/>
      </c>
      <c r="AD388" s="14">
        <f>IF(Y388="","",Config!$B$4 + SUM($Y$2:Y388))</f>
        <v/>
      </c>
      <c r="AE388" s="15">
        <f>IF(P388="","",IF(P388&gt;0,1,0))</f>
        <v/>
      </c>
      <c r="AF388" s="15">
        <f>IF(Q388="","",IF(Q388&gt;0,1,0))</f>
        <v/>
      </c>
      <c r="AG388" s="15">
        <f>IF(R388="","",IF(R388&gt;0,1,0))</f>
        <v/>
      </c>
      <c r="AH388" s="15">
        <f>IF(S388="","",IF(S388&gt;0,1,0))</f>
        <v/>
      </c>
      <c r="AI388" s="15">
        <f>IF(T388="","",IF(T388&gt;0,1,0))</f>
        <v/>
      </c>
      <c r="AJ388" s="16">
        <f>IF(Z388="","",IF(AJ387="",Z388,MAX(AJ387,Z388)))</f>
        <v/>
      </c>
      <c r="AK388" s="16">
        <f>IF(AA388="","",IF(AK387="",AA388,MAX(AK387,AA388)))</f>
        <v/>
      </c>
      <c r="AL388" s="16">
        <f>IF(AB388="","",IF(AL387="",AB388,MAX(AL387,AB388)))</f>
        <v/>
      </c>
      <c r="AM388" s="16">
        <f>IF(AC388="","",IF(AM387="",AC388,MAX(AM387,AC388)))</f>
        <v/>
      </c>
      <c r="AN388" s="16">
        <f>IF(AD388="","",IF(AN387="",AD388,MAX(AN387,AD388)))</f>
        <v/>
      </c>
      <c r="AO388" s="16">
        <f>IF(Z388="","",AJ388-Z388)</f>
        <v/>
      </c>
      <c r="AP388" s="16">
        <f>IF(AA388="","",AK388-AA388)</f>
        <v/>
      </c>
      <c r="AQ388" s="16">
        <f>IF(AB388="","",AL388-AB388)</f>
        <v/>
      </c>
      <c r="AR388" s="16">
        <f>IF(AC388="","",AM388-AC388)</f>
        <v/>
      </c>
      <c r="AS388" s="16">
        <f>IF(AD388="","",AN388-AD388)</f>
        <v/>
      </c>
    </row>
    <row r="389">
      <c r="A389">
        <f>ROW()-1</f>
        <v/>
      </c>
      <c r="B389" s="8" t="n"/>
      <c r="C389" s="11" t="n"/>
      <c r="D389" s="10">
        <f>IF(B389="","",CHOOSE(WEEKDAY(B389,2),"Lu","Ma","Mi","Jo","Vi","Sa","Du"))</f>
        <v/>
      </c>
      <c r="E389" s="10">
        <f>IF(OR(B389="",C389=""),"",IF(OR(WEEKDAY(B389,2)=1,WEEKDAY(B389,2)=5),"D",IF(AND(C389&gt;=TIME(15,30,0),C389&lt;TIME(16,30,0)),"C",IF(AND(AND(WEEKDAY(B389,2)&gt;=2,WEEKDAY(B389,2)&lt;=4),C389&gt;=TIME(16,35,0),C389&lt;TIME(17,0,0)),"A1",IF(AND(AND(WEEKDAY(B389,2)&gt;=2,WEEKDAY(B389,2)&lt;=4),C389&gt;=TIME(17,0,0),C389&lt;TIME(18,0,0)),"A2",IF(AND(AND(WEEKDAY(B389,2)&gt;=2,WEEKDAY(B389,2)&lt;=4),C389&gt;=TIME(18,0,0),C389&lt;TIME(19,0,0)),"A3",IF(AND(AND(WEEKDAY(B389,2)&gt;=2,WEEKDAY(B389,2)&lt;=4),C389&gt;=TIME(22,0,0),C389&lt;TIME(22,45,0)),"B","Other")))))))</f>
        <v/>
      </c>
      <c r="F389" s="11" t="n"/>
      <c r="G389" s="11" t="n"/>
      <c r="H389" s="11" t="n"/>
      <c r="I389" s="11" t="n"/>
      <c r="J389" s="12" t="n"/>
      <c r="K389" s="12" t="n"/>
      <c r="L389" s="12" t="n"/>
      <c r="M389" s="12" t="n"/>
      <c r="N389" s="11" t="n"/>
      <c r="O389" s="11" t="n"/>
      <c r="P389" s="13">
        <f>IF(N389="","",IF(N389="SL",-1,K389/J389))</f>
        <v/>
      </c>
      <c r="Q389" s="13">
        <f>IF(N389="","",IF(OR(N389="SL",N389="TP0 only"),-1,L389/J389))</f>
        <v/>
      </c>
      <c r="R389" s="13">
        <f>IF(N389="","",IF(N389="TP2",M389/J389,-1))</f>
        <v/>
      </c>
      <c r="S389" s="13">
        <f>IF(N389="","",IF(N389="SL",-1,IF(N389="TP0 only",0.5*K389/J389,0.5*(K389+L389)/J389)))</f>
        <v/>
      </c>
      <c r="T389" s="13">
        <f>IF(N389="","",IF(N389="SL",-1,IF(N389="TP0 only",0.5*K389/J389-0.5,0.5*(K389+L389)/J389)))</f>
        <v/>
      </c>
      <c r="U389" s="14">
        <f>IF(P389="","",P389*Config!$B$6)</f>
        <v/>
      </c>
      <c r="V389" s="14">
        <f>IF(Q389="","",Q389*Config!$B$6)</f>
        <v/>
      </c>
      <c r="W389" s="14">
        <f>IF(R389="","",R389*Config!$B$6)</f>
        <v/>
      </c>
      <c r="X389" s="14">
        <f>IF(S389="","",S389*Config!$B$6)</f>
        <v/>
      </c>
      <c r="Y389" s="14">
        <f>IF(T389="","",T389*Config!$B$6)</f>
        <v/>
      </c>
      <c r="Z389" s="14">
        <f>IF(U389="","",Config!$B$4 + SUM($U$2:U389))</f>
        <v/>
      </c>
      <c r="AA389" s="14">
        <f>IF(V389="","",Config!$B$4 + SUM($V$2:V389))</f>
        <v/>
      </c>
      <c r="AB389" s="14">
        <f>IF(W389="","",Config!$B$4 + SUM($W$2:W389))</f>
        <v/>
      </c>
      <c r="AC389" s="14">
        <f>IF(X389="","",Config!$B$4 + SUM($X$2:X389))</f>
        <v/>
      </c>
      <c r="AD389" s="14">
        <f>IF(Y389="","",Config!$B$4 + SUM($Y$2:Y389))</f>
        <v/>
      </c>
      <c r="AE389" s="15">
        <f>IF(P389="","",IF(P389&gt;0,1,0))</f>
        <v/>
      </c>
      <c r="AF389" s="15">
        <f>IF(Q389="","",IF(Q389&gt;0,1,0))</f>
        <v/>
      </c>
      <c r="AG389" s="15">
        <f>IF(R389="","",IF(R389&gt;0,1,0))</f>
        <v/>
      </c>
      <c r="AH389" s="15">
        <f>IF(S389="","",IF(S389&gt;0,1,0))</f>
        <v/>
      </c>
      <c r="AI389" s="15">
        <f>IF(T389="","",IF(T389&gt;0,1,0))</f>
        <v/>
      </c>
      <c r="AJ389" s="16">
        <f>IF(Z389="","",IF(AJ388="",Z389,MAX(AJ388,Z389)))</f>
        <v/>
      </c>
      <c r="AK389" s="16">
        <f>IF(AA389="","",IF(AK388="",AA389,MAX(AK388,AA389)))</f>
        <v/>
      </c>
      <c r="AL389" s="16">
        <f>IF(AB389="","",IF(AL388="",AB389,MAX(AL388,AB389)))</f>
        <v/>
      </c>
      <c r="AM389" s="16">
        <f>IF(AC389="","",IF(AM388="",AC389,MAX(AM388,AC389)))</f>
        <v/>
      </c>
      <c r="AN389" s="16">
        <f>IF(AD389="","",IF(AN388="",AD389,MAX(AN388,AD389)))</f>
        <v/>
      </c>
      <c r="AO389" s="16">
        <f>IF(Z389="","",AJ389-Z389)</f>
        <v/>
      </c>
      <c r="AP389" s="16">
        <f>IF(AA389="","",AK389-AA389)</f>
        <v/>
      </c>
      <c r="AQ389" s="16">
        <f>IF(AB389="","",AL389-AB389)</f>
        <v/>
      </c>
      <c r="AR389" s="16">
        <f>IF(AC389="","",AM389-AC389)</f>
        <v/>
      </c>
      <c r="AS389" s="16">
        <f>IF(AD389="","",AN389-AD389)</f>
        <v/>
      </c>
    </row>
    <row r="390">
      <c r="A390">
        <f>ROW()-1</f>
        <v/>
      </c>
      <c r="B390" s="8" t="n"/>
      <c r="C390" s="11" t="n"/>
      <c r="D390" s="10">
        <f>IF(B390="","",CHOOSE(WEEKDAY(B390,2),"Lu","Ma","Mi","Jo","Vi","Sa","Du"))</f>
        <v/>
      </c>
      <c r="E390" s="10">
        <f>IF(OR(B390="",C390=""),"",IF(OR(WEEKDAY(B390,2)=1,WEEKDAY(B390,2)=5),"D",IF(AND(C390&gt;=TIME(15,30,0),C390&lt;TIME(16,30,0)),"C",IF(AND(AND(WEEKDAY(B390,2)&gt;=2,WEEKDAY(B390,2)&lt;=4),C390&gt;=TIME(16,35,0),C390&lt;TIME(17,0,0)),"A1",IF(AND(AND(WEEKDAY(B390,2)&gt;=2,WEEKDAY(B390,2)&lt;=4),C390&gt;=TIME(17,0,0),C390&lt;TIME(18,0,0)),"A2",IF(AND(AND(WEEKDAY(B390,2)&gt;=2,WEEKDAY(B390,2)&lt;=4),C390&gt;=TIME(18,0,0),C390&lt;TIME(19,0,0)),"A3",IF(AND(AND(WEEKDAY(B390,2)&gt;=2,WEEKDAY(B390,2)&lt;=4),C390&gt;=TIME(22,0,0),C390&lt;TIME(22,45,0)),"B","Other")))))))</f>
        <v/>
      </c>
      <c r="F390" s="11" t="n"/>
      <c r="G390" s="11" t="n"/>
      <c r="H390" s="11" t="n"/>
      <c r="I390" s="11" t="n"/>
      <c r="J390" s="12" t="n"/>
      <c r="K390" s="12" t="n"/>
      <c r="L390" s="12" t="n"/>
      <c r="M390" s="12" t="n"/>
      <c r="N390" s="11" t="n"/>
      <c r="O390" s="11" t="n"/>
      <c r="P390" s="13">
        <f>IF(N390="","",IF(N390="SL",-1,K390/J390))</f>
        <v/>
      </c>
      <c r="Q390" s="13">
        <f>IF(N390="","",IF(OR(N390="SL",N390="TP0 only"),-1,L390/J390))</f>
        <v/>
      </c>
      <c r="R390" s="13">
        <f>IF(N390="","",IF(N390="TP2",M390/J390,-1))</f>
        <v/>
      </c>
      <c r="S390" s="13">
        <f>IF(N390="","",IF(N390="SL",-1,IF(N390="TP0 only",0.5*K390/J390,0.5*(K390+L390)/J390)))</f>
        <v/>
      </c>
      <c r="T390" s="13">
        <f>IF(N390="","",IF(N390="SL",-1,IF(N390="TP0 only",0.5*K390/J390-0.5,0.5*(K390+L390)/J390)))</f>
        <v/>
      </c>
      <c r="U390" s="14">
        <f>IF(P390="","",P390*Config!$B$6)</f>
        <v/>
      </c>
      <c r="V390" s="14">
        <f>IF(Q390="","",Q390*Config!$B$6)</f>
        <v/>
      </c>
      <c r="W390" s="14">
        <f>IF(R390="","",R390*Config!$B$6)</f>
        <v/>
      </c>
      <c r="X390" s="14">
        <f>IF(S390="","",S390*Config!$B$6)</f>
        <v/>
      </c>
      <c r="Y390" s="14">
        <f>IF(T390="","",T390*Config!$B$6)</f>
        <v/>
      </c>
      <c r="Z390" s="14">
        <f>IF(U390="","",Config!$B$4 + SUM($U$2:U390))</f>
        <v/>
      </c>
      <c r="AA390" s="14">
        <f>IF(V390="","",Config!$B$4 + SUM($V$2:V390))</f>
        <v/>
      </c>
      <c r="AB390" s="14">
        <f>IF(W390="","",Config!$B$4 + SUM($W$2:W390))</f>
        <v/>
      </c>
      <c r="AC390" s="14">
        <f>IF(X390="","",Config!$B$4 + SUM($X$2:X390))</f>
        <v/>
      </c>
      <c r="AD390" s="14">
        <f>IF(Y390="","",Config!$B$4 + SUM($Y$2:Y390))</f>
        <v/>
      </c>
      <c r="AE390" s="15">
        <f>IF(P390="","",IF(P390&gt;0,1,0))</f>
        <v/>
      </c>
      <c r="AF390" s="15">
        <f>IF(Q390="","",IF(Q390&gt;0,1,0))</f>
        <v/>
      </c>
      <c r="AG390" s="15">
        <f>IF(R390="","",IF(R390&gt;0,1,0))</f>
        <v/>
      </c>
      <c r="AH390" s="15">
        <f>IF(S390="","",IF(S390&gt;0,1,0))</f>
        <v/>
      </c>
      <c r="AI390" s="15">
        <f>IF(T390="","",IF(T390&gt;0,1,0))</f>
        <v/>
      </c>
      <c r="AJ390" s="16">
        <f>IF(Z390="","",IF(AJ389="",Z390,MAX(AJ389,Z390)))</f>
        <v/>
      </c>
      <c r="AK390" s="16">
        <f>IF(AA390="","",IF(AK389="",AA390,MAX(AK389,AA390)))</f>
        <v/>
      </c>
      <c r="AL390" s="16">
        <f>IF(AB390="","",IF(AL389="",AB390,MAX(AL389,AB390)))</f>
        <v/>
      </c>
      <c r="AM390" s="16">
        <f>IF(AC390="","",IF(AM389="",AC390,MAX(AM389,AC390)))</f>
        <v/>
      </c>
      <c r="AN390" s="16">
        <f>IF(AD390="","",IF(AN389="",AD390,MAX(AN389,AD390)))</f>
        <v/>
      </c>
      <c r="AO390" s="16">
        <f>IF(Z390="","",AJ390-Z390)</f>
        <v/>
      </c>
      <c r="AP390" s="16">
        <f>IF(AA390="","",AK390-AA390)</f>
        <v/>
      </c>
      <c r="AQ390" s="16">
        <f>IF(AB390="","",AL390-AB390)</f>
        <v/>
      </c>
      <c r="AR390" s="16">
        <f>IF(AC390="","",AM390-AC390)</f>
        <v/>
      </c>
      <c r="AS390" s="16">
        <f>IF(AD390="","",AN390-AD390)</f>
        <v/>
      </c>
    </row>
    <row r="391">
      <c r="A391">
        <f>ROW()-1</f>
        <v/>
      </c>
      <c r="B391" s="8" t="n"/>
      <c r="C391" s="11" t="n"/>
      <c r="D391" s="10">
        <f>IF(B391="","",CHOOSE(WEEKDAY(B391,2),"Lu","Ma","Mi","Jo","Vi","Sa","Du"))</f>
        <v/>
      </c>
      <c r="E391" s="10">
        <f>IF(OR(B391="",C391=""),"",IF(OR(WEEKDAY(B391,2)=1,WEEKDAY(B391,2)=5),"D",IF(AND(C391&gt;=TIME(15,30,0),C391&lt;TIME(16,30,0)),"C",IF(AND(AND(WEEKDAY(B391,2)&gt;=2,WEEKDAY(B391,2)&lt;=4),C391&gt;=TIME(16,35,0),C391&lt;TIME(17,0,0)),"A1",IF(AND(AND(WEEKDAY(B391,2)&gt;=2,WEEKDAY(B391,2)&lt;=4),C391&gt;=TIME(17,0,0),C391&lt;TIME(18,0,0)),"A2",IF(AND(AND(WEEKDAY(B391,2)&gt;=2,WEEKDAY(B391,2)&lt;=4),C391&gt;=TIME(18,0,0),C391&lt;TIME(19,0,0)),"A3",IF(AND(AND(WEEKDAY(B391,2)&gt;=2,WEEKDAY(B391,2)&lt;=4),C391&gt;=TIME(22,0,0),C391&lt;TIME(22,45,0)),"B","Other")))))))</f>
        <v/>
      </c>
      <c r="F391" s="11" t="n"/>
      <c r="G391" s="11" t="n"/>
      <c r="H391" s="11" t="n"/>
      <c r="I391" s="11" t="n"/>
      <c r="J391" s="12" t="n"/>
      <c r="K391" s="12" t="n"/>
      <c r="L391" s="12" t="n"/>
      <c r="M391" s="12" t="n"/>
      <c r="N391" s="11" t="n"/>
      <c r="O391" s="11" t="n"/>
      <c r="P391" s="13">
        <f>IF(N391="","",IF(N391="SL",-1,K391/J391))</f>
        <v/>
      </c>
      <c r="Q391" s="13">
        <f>IF(N391="","",IF(OR(N391="SL",N391="TP0 only"),-1,L391/J391))</f>
        <v/>
      </c>
      <c r="R391" s="13">
        <f>IF(N391="","",IF(N391="TP2",M391/J391,-1))</f>
        <v/>
      </c>
      <c r="S391" s="13">
        <f>IF(N391="","",IF(N391="SL",-1,IF(N391="TP0 only",0.5*K391/J391,0.5*(K391+L391)/J391)))</f>
        <v/>
      </c>
      <c r="T391" s="13">
        <f>IF(N391="","",IF(N391="SL",-1,IF(N391="TP0 only",0.5*K391/J391-0.5,0.5*(K391+L391)/J391)))</f>
        <v/>
      </c>
      <c r="U391" s="14">
        <f>IF(P391="","",P391*Config!$B$6)</f>
        <v/>
      </c>
      <c r="V391" s="14">
        <f>IF(Q391="","",Q391*Config!$B$6)</f>
        <v/>
      </c>
      <c r="W391" s="14">
        <f>IF(R391="","",R391*Config!$B$6)</f>
        <v/>
      </c>
      <c r="X391" s="14">
        <f>IF(S391="","",S391*Config!$B$6)</f>
        <v/>
      </c>
      <c r="Y391" s="14">
        <f>IF(T391="","",T391*Config!$B$6)</f>
        <v/>
      </c>
      <c r="Z391" s="14">
        <f>IF(U391="","",Config!$B$4 + SUM($U$2:U391))</f>
        <v/>
      </c>
      <c r="AA391" s="14">
        <f>IF(V391="","",Config!$B$4 + SUM($V$2:V391))</f>
        <v/>
      </c>
      <c r="AB391" s="14">
        <f>IF(W391="","",Config!$B$4 + SUM($W$2:W391))</f>
        <v/>
      </c>
      <c r="AC391" s="14">
        <f>IF(X391="","",Config!$B$4 + SUM($X$2:X391))</f>
        <v/>
      </c>
      <c r="AD391" s="14">
        <f>IF(Y391="","",Config!$B$4 + SUM($Y$2:Y391))</f>
        <v/>
      </c>
      <c r="AE391" s="15">
        <f>IF(P391="","",IF(P391&gt;0,1,0))</f>
        <v/>
      </c>
      <c r="AF391" s="15">
        <f>IF(Q391="","",IF(Q391&gt;0,1,0))</f>
        <v/>
      </c>
      <c r="AG391" s="15">
        <f>IF(R391="","",IF(R391&gt;0,1,0))</f>
        <v/>
      </c>
      <c r="AH391" s="15">
        <f>IF(S391="","",IF(S391&gt;0,1,0))</f>
        <v/>
      </c>
      <c r="AI391" s="15">
        <f>IF(T391="","",IF(T391&gt;0,1,0))</f>
        <v/>
      </c>
      <c r="AJ391" s="16">
        <f>IF(Z391="","",IF(AJ390="",Z391,MAX(AJ390,Z391)))</f>
        <v/>
      </c>
      <c r="AK391" s="16">
        <f>IF(AA391="","",IF(AK390="",AA391,MAX(AK390,AA391)))</f>
        <v/>
      </c>
      <c r="AL391" s="16">
        <f>IF(AB391="","",IF(AL390="",AB391,MAX(AL390,AB391)))</f>
        <v/>
      </c>
      <c r="AM391" s="16">
        <f>IF(AC391="","",IF(AM390="",AC391,MAX(AM390,AC391)))</f>
        <v/>
      </c>
      <c r="AN391" s="16">
        <f>IF(AD391="","",IF(AN390="",AD391,MAX(AN390,AD391)))</f>
        <v/>
      </c>
      <c r="AO391" s="16">
        <f>IF(Z391="","",AJ391-Z391)</f>
        <v/>
      </c>
      <c r="AP391" s="16">
        <f>IF(AA391="","",AK391-AA391)</f>
        <v/>
      </c>
      <c r="AQ391" s="16">
        <f>IF(AB391="","",AL391-AB391)</f>
        <v/>
      </c>
      <c r="AR391" s="16">
        <f>IF(AC391="","",AM391-AC391)</f>
        <v/>
      </c>
      <c r="AS391" s="16">
        <f>IF(AD391="","",AN391-AD391)</f>
        <v/>
      </c>
    </row>
    <row r="392">
      <c r="A392">
        <f>ROW()-1</f>
        <v/>
      </c>
      <c r="B392" s="8" t="n"/>
      <c r="C392" s="11" t="n"/>
      <c r="D392" s="10">
        <f>IF(B392="","",CHOOSE(WEEKDAY(B392,2),"Lu","Ma","Mi","Jo","Vi","Sa","Du"))</f>
        <v/>
      </c>
      <c r="E392" s="10">
        <f>IF(OR(B392="",C392=""),"",IF(OR(WEEKDAY(B392,2)=1,WEEKDAY(B392,2)=5),"D",IF(AND(C392&gt;=TIME(15,30,0),C392&lt;TIME(16,30,0)),"C",IF(AND(AND(WEEKDAY(B392,2)&gt;=2,WEEKDAY(B392,2)&lt;=4),C392&gt;=TIME(16,35,0),C392&lt;TIME(17,0,0)),"A1",IF(AND(AND(WEEKDAY(B392,2)&gt;=2,WEEKDAY(B392,2)&lt;=4),C392&gt;=TIME(17,0,0),C392&lt;TIME(18,0,0)),"A2",IF(AND(AND(WEEKDAY(B392,2)&gt;=2,WEEKDAY(B392,2)&lt;=4),C392&gt;=TIME(18,0,0),C392&lt;TIME(19,0,0)),"A3",IF(AND(AND(WEEKDAY(B392,2)&gt;=2,WEEKDAY(B392,2)&lt;=4),C392&gt;=TIME(22,0,0),C392&lt;TIME(22,45,0)),"B","Other")))))))</f>
        <v/>
      </c>
      <c r="F392" s="11" t="n"/>
      <c r="G392" s="11" t="n"/>
      <c r="H392" s="11" t="n"/>
      <c r="I392" s="11" t="n"/>
      <c r="J392" s="12" t="n"/>
      <c r="K392" s="12" t="n"/>
      <c r="L392" s="12" t="n"/>
      <c r="M392" s="12" t="n"/>
      <c r="N392" s="11" t="n"/>
      <c r="O392" s="11" t="n"/>
      <c r="P392" s="13">
        <f>IF(N392="","",IF(N392="SL",-1,K392/J392))</f>
        <v/>
      </c>
      <c r="Q392" s="13">
        <f>IF(N392="","",IF(OR(N392="SL",N392="TP0 only"),-1,L392/J392))</f>
        <v/>
      </c>
      <c r="R392" s="13">
        <f>IF(N392="","",IF(N392="TP2",M392/J392,-1))</f>
        <v/>
      </c>
      <c r="S392" s="13">
        <f>IF(N392="","",IF(N392="SL",-1,IF(N392="TP0 only",0.5*K392/J392,0.5*(K392+L392)/J392)))</f>
        <v/>
      </c>
      <c r="T392" s="13">
        <f>IF(N392="","",IF(N392="SL",-1,IF(N392="TP0 only",0.5*K392/J392-0.5,0.5*(K392+L392)/J392)))</f>
        <v/>
      </c>
      <c r="U392" s="14">
        <f>IF(P392="","",P392*Config!$B$6)</f>
        <v/>
      </c>
      <c r="V392" s="14">
        <f>IF(Q392="","",Q392*Config!$B$6)</f>
        <v/>
      </c>
      <c r="W392" s="14">
        <f>IF(R392="","",R392*Config!$B$6)</f>
        <v/>
      </c>
      <c r="X392" s="14">
        <f>IF(S392="","",S392*Config!$B$6)</f>
        <v/>
      </c>
      <c r="Y392" s="14">
        <f>IF(T392="","",T392*Config!$B$6)</f>
        <v/>
      </c>
      <c r="Z392" s="14">
        <f>IF(U392="","",Config!$B$4 + SUM($U$2:U392))</f>
        <v/>
      </c>
      <c r="AA392" s="14">
        <f>IF(V392="","",Config!$B$4 + SUM($V$2:V392))</f>
        <v/>
      </c>
      <c r="AB392" s="14">
        <f>IF(W392="","",Config!$B$4 + SUM($W$2:W392))</f>
        <v/>
      </c>
      <c r="AC392" s="14">
        <f>IF(X392="","",Config!$B$4 + SUM($X$2:X392))</f>
        <v/>
      </c>
      <c r="AD392" s="14">
        <f>IF(Y392="","",Config!$B$4 + SUM($Y$2:Y392))</f>
        <v/>
      </c>
      <c r="AE392" s="15">
        <f>IF(P392="","",IF(P392&gt;0,1,0))</f>
        <v/>
      </c>
      <c r="AF392" s="15">
        <f>IF(Q392="","",IF(Q392&gt;0,1,0))</f>
        <v/>
      </c>
      <c r="AG392" s="15">
        <f>IF(R392="","",IF(R392&gt;0,1,0))</f>
        <v/>
      </c>
      <c r="AH392" s="15">
        <f>IF(S392="","",IF(S392&gt;0,1,0))</f>
        <v/>
      </c>
      <c r="AI392" s="15">
        <f>IF(T392="","",IF(T392&gt;0,1,0))</f>
        <v/>
      </c>
      <c r="AJ392" s="16">
        <f>IF(Z392="","",IF(AJ391="",Z392,MAX(AJ391,Z392)))</f>
        <v/>
      </c>
      <c r="AK392" s="16">
        <f>IF(AA392="","",IF(AK391="",AA392,MAX(AK391,AA392)))</f>
        <v/>
      </c>
      <c r="AL392" s="16">
        <f>IF(AB392="","",IF(AL391="",AB392,MAX(AL391,AB392)))</f>
        <v/>
      </c>
      <c r="AM392" s="16">
        <f>IF(AC392="","",IF(AM391="",AC392,MAX(AM391,AC392)))</f>
        <v/>
      </c>
      <c r="AN392" s="16">
        <f>IF(AD392="","",IF(AN391="",AD392,MAX(AN391,AD392)))</f>
        <v/>
      </c>
      <c r="AO392" s="16">
        <f>IF(Z392="","",AJ392-Z392)</f>
        <v/>
      </c>
      <c r="AP392" s="16">
        <f>IF(AA392="","",AK392-AA392)</f>
        <v/>
      </c>
      <c r="AQ392" s="16">
        <f>IF(AB392="","",AL392-AB392)</f>
        <v/>
      </c>
      <c r="AR392" s="16">
        <f>IF(AC392="","",AM392-AC392)</f>
        <v/>
      </c>
      <c r="AS392" s="16">
        <f>IF(AD392="","",AN392-AD392)</f>
        <v/>
      </c>
    </row>
    <row r="393">
      <c r="A393">
        <f>ROW()-1</f>
        <v/>
      </c>
      <c r="B393" s="8" t="n"/>
      <c r="C393" s="11" t="n"/>
      <c r="D393" s="10">
        <f>IF(B393="","",CHOOSE(WEEKDAY(B393,2),"Lu","Ma","Mi","Jo","Vi","Sa","Du"))</f>
        <v/>
      </c>
      <c r="E393" s="10">
        <f>IF(OR(B393="",C393=""),"",IF(OR(WEEKDAY(B393,2)=1,WEEKDAY(B393,2)=5),"D",IF(AND(C393&gt;=TIME(15,30,0),C393&lt;TIME(16,30,0)),"C",IF(AND(AND(WEEKDAY(B393,2)&gt;=2,WEEKDAY(B393,2)&lt;=4),C393&gt;=TIME(16,35,0),C393&lt;TIME(17,0,0)),"A1",IF(AND(AND(WEEKDAY(B393,2)&gt;=2,WEEKDAY(B393,2)&lt;=4),C393&gt;=TIME(17,0,0),C393&lt;TIME(18,0,0)),"A2",IF(AND(AND(WEEKDAY(B393,2)&gt;=2,WEEKDAY(B393,2)&lt;=4),C393&gt;=TIME(18,0,0),C393&lt;TIME(19,0,0)),"A3",IF(AND(AND(WEEKDAY(B393,2)&gt;=2,WEEKDAY(B393,2)&lt;=4),C393&gt;=TIME(22,0,0),C393&lt;TIME(22,45,0)),"B","Other")))))))</f>
        <v/>
      </c>
      <c r="F393" s="11" t="n"/>
      <c r="G393" s="11" t="n"/>
      <c r="H393" s="11" t="n"/>
      <c r="I393" s="11" t="n"/>
      <c r="J393" s="12" t="n"/>
      <c r="K393" s="12" t="n"/>
      <c r="L393" s="12" t="n"/>
      <c r="M393" s="12" t="n"/>
      <c r="N393" s="11" t="n"/>
      <c r="O393" s="11" t="n"/>
      <c r="P393" s="13">
        <f>IF(N393="","",IF(N393="SL",-1,K393/J393))</f>
        <v/>
      </c>
      <c r="Q393" s="13">
        <f>IF(N393="","",IF(OR(N393="SL",N393="TP0 only"),-1,L393/J393))</f>
        <v/>
      </c>
      <c r="R393" s="13">
        <f>IF(N393="","",IF(N393="TP2",M393/J393,-1))</f>
        <v/>
      </c>
      <c r="S393" s="13">
        <f>IF(N393="","",IF(N393="SL",-1,IF(N393="TP0 only",0.5*K393/J393,0.5*(K393+L393)/J393)))</f>
        <v/>
      </c>
      <c r="T393" s="13">
        <f>IF(N393="","",IF(N393="SL",-1,IF(N393="TP0 only",0.5*K393/J393-0.5,0.5*(K393+L393)/J393)))</f>
        <v/>
      </c>
      <c r="U393" s="14">
        <f>IF(P393="","",P393*Config!$B$6)</f>
        <v/>
      </c>
      <c r="V393" s="14">
        <f>IF(Q393="","",Q393*Config!$B$6)</f>
        <v/>
      </c>
      <c r="W393" s="14">
        <f>IF(R393="","",R393*Config!$B$6)</f>
        <v/>
      </c>
      <c r="X393" s="14">
        <f>IF(S393="","",S393*Config!$B$6)</f>
        <v/>
      </c>
      <c r="Y393" s="14">
        <f>IF(T393="","",T393*Config!$B$6)</f>
        <v/>
      </c>
      <c r="Z393" s="14">
        <f>IF(U393="","",Config!$B$4 + SUM($U$2:U393))</f>
        <v/>
      </c>
      <c r="AA393" s="14">
        <f>IF(V393="","",Config!$B$4 + SUM($V$2:V393))</f>
        <v/>
      </c>
      <c r="AB393" s="14">
        <f>IF(W393="","",Config!$B$4 + SUM($W$2:W393))</f>
        <v/>
      </c>
      <c r="AC393" s="14">
        <f>IF(X393="","",Config!$B$4 + SUM($X$2:X393))</f>
        <v/>
      </c>
      <c r="AD393" s="14">
        <f>IF(Y393="","",Config!$B$4 + SUM($Y$2:Y393))</f>
        <v/>
      </c>
      <c r="AE393" s="15">
        <f>IF(P393="","",IF(P393&gt;0,1,0))</f>
        <v/>
      </c>
      <c r="AF393" s="15">
        <f>IF(Q393="","",IF(Q393&gt;0,1,0))</f>
        <v/>
      </c>
      <c r="AG393" s="15">
        <f>IF(R393="","",IF(R393&gt;0,1,0))</f>
        <v/>
      </c>
      <c r="AH393" s="15">
        <f>IF(S393="","",IF(S393&gt;0,1,0))</f>
        <v/>
      </c>
      <c r="AI393" s="15">
        <f>IF(T393="","",IF(T393&gt;0,1,0))</f>
        <v/>
      </c>
      <c r="AJ393" s="16">
        <f>IF(Z393="","",IF(AJ392="",Z393,MAX(AJ392,Z393)))</f>
        <v/>
      </c>
      <c r="AK393" s="16">
        <f>IF(AA393="","",IF(AK392="",AA393,MAX(AK392,AA393)))</f>
        <v/>
      </c>
      <c r="AL393" s="16">
        <f>IF(AB393="","",IF(AL392="",AB393,MAX(AL392,AB393)))</f>
        <v/>
      </c>
      <c r="AM393" s="16">
        <f>IF(AC393="","",IF(AM392="",AC393,MAX(AM392,AC393)))</f>
        <v/>
      </c>
      <c r="AN393" s="16">
        <f>IF(AD393="","",IF(AN392="",AD393,MAX(AN392,AD393)))</f>
        <v/>
      </c>
      <c r="AO393" s="16">
        <f>IF(Z393="","",AJ393-Z393)</f>
        <v/>
      </c>
      <c r="AP393" s="16">
        <f>IF(AA393="","",AK393-AA393)</f>
        <v/>
      </c>
      <c r="AQ393" s="16">
        <f>IF(AB393="","",AL393-AB393)</f>
        <v/>
      </c>
      <c r="AR393" s="16">
        <f>IF(AC393="","",AM393-AC393)</f>
        <v/>
      </c>
      <c r="AS393" s="16">
        <f>IF(AD393="","",AN393-AD393)</f>
        <v/>
      </c>
    </row>
    <row r="394">
      <c r="A394">
        <f>ROW()-1</f>
        <v/>
      </c>
      <c r="B394" s="8" t="n"/>
      <c r="C394" s="11" t="n"/>
      <c r="D394" s="10">
        <f>IF(B394="","",CHOOSE(WEEKDAY(B394,2),"Lu","Ma","Mi","Jo","Vi","Sa","Du"))</f>
        <v/>
      </c>
      <c r="E394" s="10">
        <f>IF(OR(B394="",C394=""),"",IF(OR(WEEKDAY(B394,2)=1,WEEKDAY(B394,2)=5),"D",IF(AND(C394&gt;=TIME(15,30,0),C394&lt;TIME(16,30,0)),"C",IF(AND(AND(WEEKDAY(B394,2)&gt;=2,WEEKDAY(B394,2)&lt;=4),C394&gt;=TIME(16,35,0),C394&lt;TIME(17,0,0)),"A1",IF(AND(AND(WEEKDAY(B394,2)&gt;=2,WEEKDAY(B394,2)&lt;=4),C394&gt;=TIME(17,0,0),C394&lt;TIME(18,0,0)),"A2",IF(AND(AND(WEEKDAY(B394,2)&gt;=2,WEEKDAY(B394,2)&lt;=4),C394&gt;=TIME(18,0,0),C394&lt;TIME(19,0,0)),"A3",IF(AND(AND(WEEKDAY(B394,2)&gt;=2,WEEKDAY(B394,2)&lt;=4),C394&gt;=TIME(22,0,0),C394&lt;TIME(22,45,0)),"B","Other")))))))</f>
        <v/>
      </c>
      <c r="F394" s="11" t="n"/>
      <c r="G394" s="11" t="n"/>
      <c r="H394" s="11" t="n"/>
      <c r="I394" s="11" t="n"/>
      <c r="J394" s="12" t="n"/>
      <c r="K394" s="12" t="n"/>
      <c r="L394" s="12" t="n"/>
      <c r="M394" s="12" t="n"/>
      <c r="N394" s="11" t="n"/>
      <c r="O394" s="11" t="n"/>
      <c r="P394" s="13">
        <f>IF(N394="","",IF(N394="SL",-1,K394/J394))</f>
        <v/>
      </c>
      <c r="Q394" s="13">
        <f>IF(N394="","",IF(OR(N394="SL",N394="TP0 only"),-1,L394/J394))</f>
        <v/>
      </c>
      <c r="R394" s="13">
        <f>IF(N394="","",IF(N394="TP2",M394/J394,-1))</f>
        <v/>
      </c>
      <c r="S394" s="13">
        <f>IF(N394="","",IF(N394="SL",-1,IF(N394="TP0 only",0.5*K394/J394,0.5*(K394+L394)/J394)))</f>
        <v/>
      </c>
      <c r="T394" s="13">
        <f>IF(N394="","",IF(N394="SL",-1,IF(N394="TP0 only",0.5*K394/J394-0.5,0.5*(K394+L394)/J394)))</f>
        <v/>
      </c>
      <c r="U394" s="14">
        <f>IF(P394="","",P394*Config!$B$6)</f>
        <v/>
      </c>
      <c r="V394" s="14">
        <f>IF(Q394="","",Q394*Config!$B$6)</f>
        <v/>
      </c>
      <c r="W394" s="14">
        <f>IF(R394="","",R394*Config!$B$6)</f>
        <v/>
      </c>
      <c r="X394" s="14">
        <f>IF(S394="","",S394*Config!$B$6)</f>
        <v/>
      </c>
      <c r="Y394" s="14">
        <f>IF(T394="","",T394*Config!$B$6)</f>
        <v/>
      </c>
      <c r="Z394" s="14">
        <f>IF(U394="","",Config!$B$4 + SUM($U$2:U394))</f>
        <v/>
      </c>
      <c r="AA394" s="14">
        <f>IF(V394="","",Config!$B$4 + SUM($V$2:V394))</f>
        <v/>
      </c>
      <c r="AB394" s="14">
        <f>IF(W394="","",Config!$B$4 + SUM($W$2:W394))</f>
        <v/>
      </c>
      <c r="AC394" s="14">
        <f>IF(X394="","",Config!$B$4 + SUM($X$2:X394))</f>
        <v/>
      </c>
      <c r="AD394" s="14">
        <f>IF(Y394="","",Config!$B$4 + SUM($Y$2:Y394))</f>
        <v/>
      </c>
      <c r="AE394" s="15">
        <f>IF(P394="","",IF(P394&gt;0,1,0))</f>
        <v/>
      </c>
      <c r="AF394" s="15">
        <f>IF(Q394="","",IF(Q394&gt;0,1,0))</f>
        <v/>
      </c>
      <c r="AG394" s="15">
        <f>IF(R394="","",IF(R394&gt;0,1,0))</f>
        <v/>
      </c>
      <c r="AH394" s="15">
        <f>IF(S394="","",IF(S394&gt;0,1,0))</f>
        <v/>
      </c>
      <c r="AI394" s="15">
        <f>IF(T394="","",IF(T394&gt;0,1,0))</f>
        <v/>
      </c>
      <c r="AJ394" s="16">
        <f>IF(Z394="","",IF(AJ393="",Z394,MAX(AJ393,Z394)))</f>
        <v/>
      </c>
      <c r="AK394" s="16">
        <f>IF(AA394="","",IF(AK393="",AA394,MAX(AK393,AA394)))</f>
        <v/>
      </c>
      <c r="AL394" s="16">
        <f>IF(AB394="","",IF(AL393="",AB394,MAX(AL393,AB394)))</f>
        <v/>
      </c>
      <c r="AM394" s="16">
        <f>IF(AC394="","",IF(AM393="",AC394,MAX(AM393,AC394)))</f>
        <v/>
      </c>
      <c r="AN394" s="16">
        <f>IF(AD394="","",IF(AN393="",AD394,MAX(AN393,AD394)))</f>
        <v/>
      </c>
      <c r="AO394" s="16">
        <f>IF(Z394="","",AJ394-Z394)</f>
        <v/>
      </c>
      <c r="AP394" s="16">
        <f>IF(AA394="","",AK394-AA394)</f>
        <v/>
      </c>
      <c r="AQ394" s="16">
        <f>IF(AB394="","",AL394-AB394)</f>
        <v/>
      </c>
      <c r="AR394" s="16">
        <f>IF(AC394="","",AM394-AC394)</f>
        <v/>
      </c>
      <c r="AS394" s="16">
        <f>IF(AD394="","",AN394-AD394)</f>
        <v/>
      </c>
    </row>
    <row r="395">
      <c r="A395">
        <f>ROW()-1</f>
        <v/>
      </c>
      <c r="B395" s="8" t="n"/>
      <c r="C395" s="11" t="n"/>
      <c r="D395" s="10">
        <f>IF(B395="","",CHOOSE(WEEKDAY(B395,2),"Lu","Ma","Mi","Jo","Vi","Sa","Du"))</f>
        <v/>
      </c>
      <c r="E395" s="10">
        <f>IF(OR(B395="",C395=""),"",IF(OR(WEEKDAY(B395,2)=1,WEEKDAY(B395,2)=5),"D",IF(AND(C395&gt;=TIME(15,30,0),C395&lt;TIME(16,30,0)),"C",IF(AND(AND(WEEKDAY(B395,2)&gt;=2,WEEKDAY(B395,2)&lt;=4),C395&gt;=TIME(16,35,0),C395&lt;TIME(17,0,0)),"A1",IF(AND(AND(WEEKDAY(B395,2)&gt;=2,WEEKDAY(B395,2)&lt;=4),C395&gt;=TIME(17,0,0),C395&lt;TIME(18,0,0)),"A2",IF(AND(AND(WEEKDAY(B395,2)&gt;=2,WEEKDAY(B395,2)&lt;=4),C395&gt;=TIME(18,0,0),C395&lt;TIME(19,0,0)),"A3",IF(AND(AND(WEEKDAY(B395,2)&gt;=2,WEEKDAY(B395,2)&lt;=4),C395&gt;=TIME(22,0,0),C395&lt;TIME(22,45,0)),"B","Other")))))))</f>
        <v/>
      </c>
      <c r="F395" s="11" t="n"/>
      <c r="G395" s="11" t="n"/>
      <c r="H395" s="11" t="n"/>
      <c r="I395" s="11" t="n"/>
      <c r="J395" s="12" t="n"/>
      <c r="K395" s="12" t="n"/>
      <c r="L395" s="12" t="n"/>
      <c r="M395" s="12" t="n"/>
      <c r="N395" s="11" t="n"/>
      <c r="O395" s="11" t="n"/>
      <c r="P395" s="13">
        <f>IF(N395="","",IF(N395="SL",-1,K395/J395))</f>
        <v/>
      </c>
      <c r="Q395" s="13">
        <f>IF(N395="","",IF(OR(N395="SL",N395="TP0 only"),-1,L395/J395))</f>
        <v/>
      </c>
      <c r="R395" s="13">
        <f>IF(N395="","",IF(N395="TP2",M395/J395,-1))</f>
        <v/>
      </c>
      <c r="S395" s="13">
        <f>IF(N395="","",IF(N395="SL",-1,IF(N395="TP0 only",0.5*K395/J395,0.5*(K395+L395)/J395)))</f>
        <v/>
      </c>
      <c r="T395" s="13">
        <f>IF(N395="","",IF(N395="SL",-1,IF(N395="TP0 only",0.5*K395/J395-0.5,0.5*(K395+L395)/J395)))</f>
        <v/>
      </c>
      <c r="U395" s="14">
        <f>IF(P395="","",P395*Config!$B$6)</f>
        <v/>
      </c>
      <c r="V395" s="14">
        <f>IF(Q395="","",Q395*Config!$B$6)</f>
        <v/>
      </c>
      <c r="W395" s="14">
        <f>IF(R395="","",R395*Config!$B$6)</f>
        <v/>
      </c>
      <c r="X395" s="14">
        <f>IF(S395="","",S395*Config!$B$6)</f>
        <v/>
      </c>
      <c r="Y395" s="14">
        <f>IF(T395="","",T395*Config!$B$6)</f>
        <v/>
      </c>
      <c r="Z395" s="14">
        <f>IF(U395="","",Config!$B$4 + SUM($U$2:U395))</f>
        <v/>
      </c>
      <c r="AA395" s="14">
        <f>IF(V395="","",Config!$B$4 + SUM($V$2:V395))</f>
        <v/>
      </c>
      <c r="AB395" s="14">
        <f>IF(W395="","",Config!$B$4 + SUM($W$2:W395))</f>
        <v/>
      </c>
      <c r="AC395" s="14">
        <f>IF(X395="","",Config!$B$4 + SUM($X$2:X395))</f>
        <v/>
      </c>
      <c r="AD395" s="14">
        <f>IF(Y395="","",Config!$B$4 + SUM($Y$2:Y395))</f>
        <v/>
      </c>
      <c r="AE395" s="15">
        <f>IF(P395="","",IF(P395&gt;0,1,0))</f>
        <v/>
      </c>
      <c r="AF395" s="15">
        <f>IF(Q395="","",IF(Q395&gt;0,1,0))</f>
        <v/>
      </c>
      <c r="AG395" s="15">
        <f>IF(R395="","",IF(R395&gt;0,1,0))</f>
        <v/>
      </c>
      <c r="AH395" s="15">
        <f>IF(S395="","",IF(S395&gt;0,1,0))</f>
        <v/>
      </c>
      <c r="AI395" s="15">
        <f>IF(T395="","",IF(T395&gt;0,1,0))</f>
        <v/>
      </c>
      <c r="AJ395" s="16">
        <f>IF(Z395="","",IF(AJ394="",Z395,MAX(AJ394,Z395)))</f>
        <v/>
      </c>
      <c r="AK395" s="16">
        <f>IF(AA395="","",IF(AK394="",AA395,MAX(AK394,AA395)))</f>
        <v/>
      </c>
      <c r="AL395" s="16">
        <f>IF(AB395="","",IF(AL394="",AB395,MAX(AL394,AB395)))</f>
        <v/>
      </c>
      <c r="AM395" s="16">
        <f>IF(AC395="","",IF(AM394="",AC395,MAX(AM394,AC395)))</f>
        <v/>
      </c>
      <c r="AN395" s="16">
        <f>IF(AD395="","",IF(AN394="",AD395,MAX(AN394,AD395)))</f>
        <v/>
      </c>
      <c r="AO395" s="16">
        <f>IF(Z395="","",AJ395-Z395)</f>
        <v/>
      </c>
      <c r="AP395" s="16">
        <f>IF(AA395="","",AK395-AA395)</f>
        <v/>
      </c>
      <c r="AQ395" s="16">
        <f>IF(AB395="","",AL395-AB395)</f>
        <v/>
      </c>
      <c r="AR395" s="16">
        <f>IF(AC395="","",AM395-AC395)</f>
        <v/>
      </c>
      <c r="AS395" s="16">
        <f>IF(AD395="","",AN395-AD395)</f>
        <v/>
      </c>
    </row>
    <row r="396">
      <c r="A396">
        <f>ROW()-1</f>
        <v/>
      </c>
      <c r="B396" s="8" t="n"/>
      <c r="C396" s="11" t="n"/>
      <c r="D396" s="10">
        <f>IF(B396="","",CHOOSE(WEEKDAY(B396,2),"Lu","Ma","Mi","Jo","Vi","Sa","Du"))</f>
        <v/>
      </c>
      <c r="E396" s="10">
        <f>IF(OR(B396="",C396=""),"",IF(OR(WEEKDAY(B396,2)=1,WEEKDAY(B396,2)=5),"D",IF(AND(C396&gt;=TIME(15,30,0),C396&lt;TIME(16,30,0)),"C",IF(AND(AND(WEEKDAY(B396,2)&gt;=2,WEEKDAY(B396,2)&lt;=4),C396&gt;=TIME(16,35,0),C396&lt;TIME(17,0,0)),"A1",IF(AND(AND(WEEKDAY(B396,2)&gt;=2,WEEKDAY(B396,2)&lt;=4),C396&gt;=TIME(17,0,0),C396&lt;TIME(18,0,0)),"A2",IF(AND(AND(WEEKDAY(B396,2)&gt;=2,WEEKDAY(B396,2)&lt;=4),C396&gt;=TIME(18,0,0),C396&lt;TIME(19,0,0)),"A3",IF(AND(AND(WEEKDAY(B396,2)&gt;=2,WEEKDAY(B396,2)&lt;=4),C396&gt;=TIME(22,0,0),C396&lt;TIME(22,45,0)),"B","Other")))))))</f>
        <v/>
      </c>
      <c r="F396" s="11" t="n"/>
      <c r="G396" s="11" t="n"/>
      <c r="H396" s="11" t="n"/>
      <c r="I396" s="11" t="n"/>
      <c r="J396" s="12" t="n"/>
      <c r="K396" s="12" t="n"/>
      <c r="L396" s="12" t="n"/>
      <c r="M396" s="12" t="n"/>
      <c r="N396" s="11" t="n"/>
      <c r="O396" s="11" t="n"/>
      <c r="P396" s="13">
        <f>IF(N396="","",IF(N396="SL",-1,K396/J396))</f>
        <v/>
      </c>
      <c r="Q396" s="13">
        <f>IF(N396="","",IF(OR(N396="SL",N396="TP0 only"),-1,L396/J396))</f>
        <v/>
      </c>
      <c r="R396" s="13">
        <f>IF(N396="","",IF(N396="TP2",M396/J396,-1))</f>
        <v/>
      </c>
      <c r="S396" s="13">
        <f>IF(N396="","",IF(N396="SL",-1,IF(N396="TP0 only",0.5*K396/J396,0.5*(K396+L396)/J396)))</f>
        <v/>
      </c>
      <c r="T396" s="13">
        <f>IF(N396="","",IF(N396="SL",-1,IF(N396="TP0 only",0.5*K396/J396-0.5,0.5*(K396+L396)/J396)))</f>
        <v/>
      </c>
      <c r="U396" s="14">
        <f>IF(P396="","",P396*Config!$B$6)</f>
        <v/>
      </c>
      <c r="V396" s="14">
        <f>IF(Q396="","",Q396*Config!$B$6)</f>
        <v/>
      </c>
      <c r="W396" s="14">
        <f>IF(R396="","",R396*Config!$B$6)</f>
        <v/>
      </c>
      <c r="X396" s="14">
        <f>IF(S396="","",S396*Config!$B$6)</f>
        <v/>
      </c>
      <c r="Y396" s="14">
        <f>IF(T396="","",T396*Config!$B$6)</f>
        <v/>
      </c>
      <c r="Z396" s="14">
        <f>IF(U396="","",Config!$B$4 + SUM($U$2:U396))</f>
        <v/>
      </c>
      <c r="AA396" s="14">
        <f>IF(V396="","",Config!$B$4 + SUM($V$2:V396))</f>
        <v/>
      </c>
      <c r="AB396" s="14">
        <f>IF(W396="","",Config!$B$4 + SUM($W$2:W396))</f>
        <v/>
      </c>
      <c r="AC396" s="14">
        <f>IF(X396="","",Config!$B$4 + SUM($X$2:X396))</f>
        <v/>
      </c>
      <c r="AD396" s="14">
        <f>IF(Y396="","",Config!$B$4 + SUM($Y$2:Y396))</f>
        <v/>
      </c>
      <c r="AE396" s="15">
        <f>IF(P396="","",IF(P396&gt;0,1,0))</f>
        <v/>
      </c>
      <c r="AF396" s="15">
        <f>IF(Q396="","",IF(Q396&gt;0,1,0))</f>
        <v/>
      </c>
      <c r="AG396" s="15">
        <f>IF(R396="","",IF(R396&gt;0,1,0))</f>
        <v/>
      </c>
      <c r="AH396" s="15">
        <f>IF(S396="","",IF(S396&gt;0,1,0))</f>
        <v/>
      </c>
      <c r="AI396" s="15">
        <f>IF(T396="","",IF(T396&gt;0,1,0))</f>
        <v/>
      </c>
      <c r="AJ396" s="16">
        <f>IF(Z396="","",IF(AJ395="",Z396,MAX(AJ395,Z396)))</f>
        <v/>
      </c>
      <c r="AK396" s="16">
        <f>IF(AA396="","",IF(AK395="",AA396,MAX(AK395,AA396)))</f>
        <v/>
      </c>
      <c r="AL396" s="16">
        <f>IF(AB396="","",IF(AL395="",AB396,MAX(AL395,AB396)))</f>
        <v/>
      </c>
      <c r="AM396" s="16">
        <f>IF(AC396="","",IF(AM395="",AC396,MAX(AM395,AC396)))</f>
        <v/>
      </c>
      <c r="AN396" s="16">
        <f>IF(AD396="","",IF(AN395="",AD396,MAX(AN395,AD396)))</f>
        <v/>
      </c>
      <c r="AO396" s="16">
        <f>IF(Z396="","",AJ396-Z396)</f>
        <v/>
      </c>
      <c r="AP396" s="16">
        <f>IF(AA396="","",AK396-AA396)</f>
        <v/>
      </c>
      <c r="AQ396" s="16">
        <f>IF(AB396="","",AL396-AB396)</f>
        <v/>
      </c>
      <c r="AR396" s="16">
        <f>IF(AC396="","",AM396-AC396)</f>
        <v/>
      </c>
      <c r="AS396" s="16">
        <f>IF(AD396="","",AN396-AD396)</f>
        <v/>
      </c>
    </row>
    <row r="397">
      <c r="A397">
        <f>ROW()-1</f>
        <v/>
      </c>
      <c r="B397" s="8" t="n"/>
      <c r="C397" s="11" t="n"/>
      <c r="D397" s="10">
        <f>IF(B397="","",CHOOSE(WEEKDAY(B397,2),"Lu","Ma","Mi","Jo","Vi","Sa","Du"))</f>
        <v/>
      </c>
      <c r="E397" s="10">
        <f>IF(OR(B397="",C397=""),"",IF(OR(WEEKDAY(B397,2)=1,WEEKDAY(B397,2)=5),"D",IF(AND(C397&gt;=TIME(15,30,0),C397&lt;TIME(16,30,0)),"C",IF(AND(AND(WEEKDAY(B397,2)&gt;=2,WEEKDAY(B397,2)&lt;=4),C397&gt;=TIME(16,35,0),C397&lt;TIME(17,0,0)),"A1",IF(AND(AND(WEEKDAY(B397,2)&gt;=2,WEEKDAY(B397,2)&lt;=4),C397&gt;=TIME(17,0,0),C397&lt;TIME(18,0,0)),"A2",IF(AND(AND(WEEKDAY(B397,2)&gt;=2,WEEKDAY(B397,2)&lt;=4),C397&gt;=TIME(18,0,0),C397&lt;TIME(19,0,0)),"A3",IF(AND(AND(WEEKDAY(B397,2)&gt;=2,WEEKDAY(B397,2)&lt;=4),C397&gt;=TIME(22,0,0),C397&lt;TIME(22,45,0)),"B","Other")))))))</f>
        <v/>
      </c>
      <c r="F397" s="11" t="n"/>
      <c r="G397" s="11" t="n"/>
      <c r="H397" s="11" t="n"/>
      <c r="I397" s="11" t="n"/>
      <c r="J397" s="12" t="n"/>
      <c r="K397" s="12" t="n"/>
      <c r="L397" s="12" t="n"/>
      <c r="M397" s="12" t="n"/>
      <c r="N397" s="11" t="n"/>
      <c r="O397" s="11" t="n"/>
      <c r="P397" s="13">
        <f>IF(N397="","",IF(N397="SL",-1,K397/J397))</f>
        <v/>
      </c>
      <c r="Q397" s="13">
        <f>IF(N397="","",IF(OR(N397="SL",N397="TP0 only"),-1,L397/J397))</f>
        <v/>
      </c>
      <c r="R397" s="13">
        <f>IF(N397="","",IF(N397="TP2",M397/J397,-1))</f>
        <v/>
      </c>
      <c r="S397" s="13">
        <f>IF(N397="","",IF(N397="SL",-1,IF(N397="TP0 only",0.5*K397/J397,0.5*(K397+L397)/J397)))</f>
        <v/>
      </c>
      <c r="T397" s="13">
        <f>IF(N397="","",IF(N397="SL",-1,IF(N397="TP0 only",0.5*K397/J397-0.5,0.5*(K397+L397)/J397)))</f>
        <v/>
      </c>
      <c r="U397" s="14">
        <f>IF(P397="","",P397*Config!$B$6)</f>
        <v/>
      </c>
      <c r="V397" s="14">
        <f>IF(Q397="","",Q397*Config!$B$6)</f>
        <v/>
      </c>
      <c r="W397" s="14">
        <f>IF(R397="","",R397*Config!$B$6)</f>
        <v/>
      </c>
      <c r="X397" s="14">
        <f>IF(S397="","",S397*Config!$B$6)</f>
        <v/>
      </c>
      <c r="Y397" s="14">
        <f>IF(T397="","",T397*Config!$B$6)</f>
        <v/>
      </c>
      <c r="Z397" s="14">
        <f>IF(U397="","",Config!$B$4 + SUM($U$2:U397))</f>
        <v/>
      </c>
      <c r="AA397" s="14">
        <f>IF(V397="","",Config!$B$4 + SUM($V$2:V397))</f>
        <v/>
      </c>
      <c r="AB397" s="14">
        <f>IF(W397="","",Config!$B$4 + SUM($W$2:W397))</f>
        <v/>
      </c>
      <c r="AC397" s="14">
        <f>IF(X397="","",Config!$B$4 + SUM($X$2:X397))</f>
        <v/>
      </c>
      <c r="AD397" s="14">
        <f>IF(Y397="","",Config!$B$4 + SUM($Y$2:Y397))</f>
        <v/>
      </c>
      <c r="AE397" s="15">
        <f>IF(P397="","",IF(P397&gt;0,1,0))</f>
        <v/>
      </c>
      <c r="AF397" s="15">
        <f>IF(Q397="","",IF(Q397&gt;0,1,0))</f>
        <v/>
      </c>
      <c r="AG397" s="15">
        <f>IF(R397="","",IF(R397&gt;0,1,0))</f>
        <v/>
      </c>
      <c r="AH397" s="15">
        <f>IF(S397="","",IF(S397&gt;0,1,0))</f>
        <v/>
      </c>
      <c r="AI397" s="15">
        <f>IF(T397="","",IF(T397&gt;0,1,0))</f>
        <v/>
      </c>
      <c r="AJ397" s="16">
        <f>IF(Z397="","",IF(AJ396="",Z397,MAX(AJ396,Z397)))</f>
        <v/>
      </c>
      <c r="AK397" s="16">
        <f>IF(AA397="","",IF(AK396="",AA397,MAX(AK396,AA397)))</f>
        <v/>
      </c>
      <c r="AL397" s="16">
        <f>IF(AB397="","",IF(AL396="",AB397,MAX(AL396,AB397)))</f>
        <v/>
      </c>
      <c r="AM397" s="16">
        <f>IF(AC397="","",IF(AM396="",AC397,MAX(AM396,AC397)))</f>
        <v/>
      </c>
      <c r="AN397" s="16">
        <f>IF(AD397="","",IF(AN396="",AD397,MAX(AN396,AD397)))</f>
        <v/>
      </c>
      <c r="AO397" s="16">
        <f>IF(Z397="","",AJ397-Z397)</f>
        <v/>
      </c>
      <c r="AP397" s="16">
        <f>IF(AA397="","",AK397-AA397)</f>
        <v/>
      </c>
      <c r="AQ397" s="16">
        <f>IF(AB397="","",AL397-AB397)</f>
        <v/>
      </c>
      <c r="AR397" s="16">
        <f>IF(AC397="","",AM397-AC397)</f>
        <v/>
      </c>
      <c r="AS397" s="16">
        <f>IF(AD397="","",AN397-AD397)</f>
        <v/>
      </c>
    </row>
    <row r="398">
      <c r="A398">
        <f>ROW()-1</f>
        <v/>
      </c>
      <c r="B398" s="8" t="n"/>
      <c r="C398" s="11" t="n"/>
      <c r="D398" s="10">
        <f>IF(B398="","",CHOOSE(WEEKDAY(B398,2),"Lu","Ma","Mi","Jo","Vi","Sa","Du"))</f>
        <v/>
      </c>
      <c r="E398" s="10">
        <f>IF(OR(B398="",C398=""),"",IF(OR(WEEKDAY(B398,2)=1,WEEKDAY(B398,2)=5),"D",IF(AND(C398&gt;=TIME(15,30,0),C398&lt;TIME(16,30,0)),"C",IF(AND(AND(WEEKDAY(B398,2)&gt;=2,WEEKDAY(B398,2)&lt;=4),C398&gt;=TIME(16,35,0),C398&lt;TIME(17,0,0)),"A1",IF(AND(AND(WEEKDAY(B398,2)&gt;=2,WEEKDAY(B398,2)&lt;=4),C398&gt;=TIME(17,0,0),C398&lt;TIME(18,0,0)),"A2",IF(AND(AND(WEEKDAY(B398,2)&gt;=2,WEEKDAY(B398,2)&lt;=4),C398&gt;=TIME(18,0,0),C398&lt;TIME(19,0,0)),"A3",IF(AND(AND(WEEKDAY(B398,2)&gt;=2,WEEKDAY(B398,2)&lt;=4),C398&gt;=TIME(22,0,0),C398&lt;TIME(22,45,0)),"B","Other")))))))</f>
        <v/>
      </c>
      <c r="F398" s="11" t="n"/>
      <c r="G398" s="11" t="n"/>
      <c r="H398" s="11" t="n"/>
      <c r="I398" s="11" t="n"/>
      <c r="J398" s="12" t="n"/>
      <c r="K398" s="12" t="n"/>
      <c r="L398" s="12" t="n"/>
      <c r="M398" s="12" t="n"/>
      <c r="N398" s="11" t="n"/>
      <c r="O398" s="11" t="n"/>
      <c r="P398" s="13">
        <f>IF(N398="","",IF(N398="SL",-1,K398/J398))</f>
        <v/>
      </c>
      <c r="Q398" s="13">
        <f>IF(N398="","",IF(OR(N398="SL",N398="TP0 only"),-1,L398/J398))</f>
        <v/>
      </c>
      <c r="R398" s="13">
        <f>IF(N398="","",IF(N398="TP2",M398/J398,-1))</f>
        <v/>
      </c>
      <c r="S398" s="13">
        <f>IF(N398="","",IF(N398="SL",-1,IF(N398="TP0 only",0.5*K398/J398,0.5*(K398+L398)/J398)))</f>
        <v/>
      </c>
      <c r="T398" s="13">
        <f>IF(N398="","",IF(N398="SL",-1,IF(N398="TP0 only",0.5*K398/J398-0.5,0.5*(K398+L398)/J398)))</f>
        <v/>
      </c>
      <c r="U398" s="14">
        <f>IF(P398="","",P398*Config!$B$6)</f>
        <v/>
      </c>
      <c r="V398" s="14">
        <f>IF(Q398="","",Q398*Config!$B$6)</f>
        <v/>
      </c>
      <c r="W398" s="14">
        <f>IF(R398="","",R398*Config!$B$6)</f>
        <v/>
      </c>
      <c r="X398" s="14">
        <f>IF(S398="","",S398*Config!$B$6)</f>
        <v/>
      </c>
      <c r="Y398" s="14">
        <f>IF(T398="","",T398*Config!$B$6)</f>
        <v/>
      </c>
      <c r="Z398" s="14">
        <f>IF(U398="","",Config!$B$4 + SUM($U$2:U398))</f>
        <v/>
      </c>
      <c r="AA398" s="14">
        <f>IF(V398="","",Config!$B$4 + SUM($V$2:V398))</f>
        <v/>
      </c>
      <c r="AB398" s="14">
        <f>IF(W398="","",Config!$B$4 + SUM($W$2:W398))</f>
        <v/>
      </c>
      <c r="AC398" s="14">
        <f>IF(X398="","",Config!$B$4 + SUM($X$2:X398))</f>
        <v/>
      </c>
      <c r="AD398" s="14">
        <f>IF(Y398="","",Config!$B$4 + SUM($Y$2:Y398))</f>
        <v/>
      </c>
      <c r="AE398" s="15">
        <f>IF(P398="","",IF(P398&gt;0,1,0))</f>
        <v/>
      </c>
      <c r="AF398" s="15">
        <f>IF(Q398="","",IF(Q398&gt;0,1,0))</f>
        <v/>
      </c>
      <c r="AG398" s="15">
        <f>IF(R398="","",IF(R398&gt;0,1,0))</f>
        <v/>
      </c>
      <c r="AH398" s="15">
        <f>IF(S398="","",IF(S398&gt;0,1,0))</f>
        <v/>
      </c>
      <c r="AI398" s="15">
        <f>IF(T398="","",IF(T398&gt;0,1,0))</f>
        <v/>
      </c>
      <c r="AJ398" s="16">
        <f>IF(Z398="","",IF(AJ397="",Z398,MAX(AJ397,Z398)))</f>
        <v/>
      </c>
      <c r="AK398" s="16">
        <f>IF(AA398="","",IF(AK397="",AA398,MAX(AK397,AA398)))</f>
        <v/>
      </c>
      <c r="AL398" s="16">
        <f>IF(AB398="","",IF(AL397="",AB398,MAX(AL397,AB398)))</f>
        <v/>
      </c>
      <c r="AM398" s="16">
        <f>IF(AC398="","",IF(AM397="",AC398,MAX(AM397,AC398)))</f>
        <v/>
      </c>
      <c r="AN398" s="16">
        <f>IF(AD398="","",IF(AN397="",AD398,MAX(AN397,AD398)))</f>
        <v/>
      </c>
      <c r="AO398" s="16">
        <f>IF(Z398="","",AJ398-Z398)</f>
        <v/>
      </c>
      <c r="AP398" s="16">
        <f>IF(AA398="","",AK398-AA398)</f>
        <v/>
      </c>
      <c r="AQ398" s="16">
        <f>IF(AB398="","",AL398-AB398)</f>
        <v/>
      </c>
      <c r="AR398" s="16">
        <f>IF(AC398="","",AM398-AC398)</f>
        <v/>
      </c>
      <c r="AS398" s="16">
        <f>IF(AD398="","",AN398-AD398)</f>
        <v/>
      </c>
    </row>
    <row r="399">
      <c r="A399">
        <f>ROW()-1</f>
        <v/>
      </c>
      <c r="B399" s="8" t="n"/>
      <c r="C399" s="11" t="n"/>
      <c r="D399" s="10">
        <f>IF(B399="","",CHOOSE(WEEKDAY(B399,2),"Lu","Ma","Mi","Jo","Vi","Sa","Du"))</f>
        <v/>
      </c>
      <c r="E399" s="10">
        <f>IF(OR(B399="",C399=""),"",IF(OR(WEEKDAY(B399,2)=1,WEEKDAY(B399,2)=5),"D",IF(AND(C399&gt;=TIME(15,30,0),C399&lt;TIME(16,30,0)),"C",IF(AND(AND(WEEKDAY(B399,2)&gt;=2,WEEKDAY(B399,2)&lt;=4),C399&gt;=TIME(16,35,0),C399&lt;TIME(17,0,0)),"A1",IF(AND(AND(WEEKDAY(B399,2)&gt;=2,WEEKDAY(B399,2)&lt;=4),C399&gt;=TIME(17,0,0),C399&lt;TIME(18,0,0)),"A2",IF(AND(AND(WEEKDAY(B399,2)&gt;=2,WEEKDAY(B399,2)&lt;=4),C399&gt;=TIME(18,0,0),C399&lt;TIME(19,0,0)),"A3",IF(AND(AND(WEEKDAY(B399,2)&gt;=2,WEEKDAY(B399,2)&lt;=4),C399&gt;=TIME(22,0,0),C399&lt;TIME(22,45,0)),"B","Other")))))))</f>
        <v/>
      </c>
      <c r="F399" s="11" t="n"/>
      <c r="G399" s="11" t="n"/>
      <c r="H399" s="11" t="n"/>
      <c r="I399" s="11" t="n"/>
      <c r="J399" s="12" t="n"/>
      <c r="K399" s="12" t="n"/>
      <c r="L399" s="12" t="n"/>
      <c r="M399" s="12" t="n"/>
      <c r="N399" s="11" t="n"/>
      <c r="O399" s="11" t="n"/>
      <c r="P399" s="13">
        <f>IF(N399="","",IF(N399="SL",-1,K399/J399))</f>
        <v/>
      </c>
      <c r="Q399" s="13">
        <f>IF(N399="","",IF(OR(N399="SL",N399="TP0 only"),-1,L399/J399))</f>
        <v/>
      </c>
      <c r="R399" s="13">
        <f>IF(N399="","",IF(N399="TP2",M399/J399,-1))</f>
        <v/>
      </c>
      <c r="S399" s="13">
        <f>IF(N399="","",IF(N399="SL",-1,IF(N399="TP0 only",0.5*K399/J399,0.5*(K399+L399)/J399)))</f>
        <v/>
      </c>
      <c r="T399" s="13">
        <f>IF(N399="","",IF(N399="SL",-1,IF(N399="TP0 only",0.5*K399/J399-0.5,0.5*(K399+L399)/J399)))</f>
        <v/>
      </c>
      <c r="U399" s="14">
        <f>IF(P399="","",P399*Config!$B$6)</f>
        <v/>
      </c>
      <c r="V399" s="14">
        <f>IF(Q399="","",Q399*Config!$B$6)</f>
        <v/>
      </c>
      <c r="W399" s="14">
        <f>IF(R399="","",R399*Config!$B$6)</f>
        <v/>
      </c>
      <c r="X399" s="14">
        <f>IF(S399="","",S399*Config!$B$6)</f>
        <v/>
      </c>
      <c r="Y399" s="14">
        <f>IF(T399="","",T399*Config!$B$6)</f>
        <v/>
      </c>
      <c r="Z399" s="14">
        <f>IF(U399="","",Config!$B$4 + SUM($U$2:U399))</f>
        <v/>
      </c>
      <c r="AA399" s="14">
        <f>IF(V399="","",Config!$B$4 + SUM($V$2:V399))</f>
        <v/>
      </c>
      <c r="AB399" s="14">
        <f>IF(W399="","",Config!$B$4 + SUM($W$2:W399))</f>
        <v/>
      </c>
      <c r="AC399" s="14">
        <f>IF(X399="","",Config!$B$4 + SUM($X$2:X399))</f>
        <v/>
      </c>
      <c r="AD399" s="14">
        <f>IF(Y399="","",Config!$B$4 + SUM($Y$2:Y399))</f>
        <v/>
      </c>
      <c r="AE399" s="15">
        <f>IF(P399="","",IF(P399&gt;0,1,0))</f>
        <v/>
      </c>
      <c r="AF399" s="15">
        <f>IF(Q399="","",IF(Q399&gt;0,1,0))</f>
        <v/>
      </c>
      <c r="AG399" s="15">
        <f>IF(R399="","",IF(R399&gt;0,1,0))</f>
        <v/>
      </c>
      <c r="AH399" s="15">
        <f>IF(S399="","",IF(S399&gt;0,1,0))</f>
        <v/>
      </c>
      <c r="AI399" s="15">
        <f>IF(T399="","",IF(T399&gt;0,1,0))</f>
        <v/>
      </c>
      <c r="AJ399" s="16">
        <f>IF(Z399="","",IF(AJ398="",Z399,MAX(AJ398,Z399)))</f>
        <v/>
      </c>
      <c r="AK399" s="16">
        <f>IF(AA399="","",IF(AK398="",AA399,MAX(AK398,AA399)))</f>
        <v/>
      </c>
      <c r="AL399" s="16">
        <f>IF(AB399="","",IF(AL398="",AB399,MAX(AL398,AB399)))</f>
        <v/>
      </c>
      <c r="AM399" s="16">
        <f>IF(AC399="","",IF(AM398="",AC399,MAX(AM398,AC399)))</f>
        <v/>
      </c>
      <c r="AN399" s="16">
        <f>IF(AD399="","",IF(AN398="",AD399,MAX(AN398,AD399)))</f>
        <v/>
      </c>
      <c r="AO399" s="16">
        <f>IF(Z399="","",AJ399-Z399)</f>
        <v/>
      </c>
      <c r="AP399" s="16">
        <f>IF(AA399="","",AK399-AA399)</f>
        <v/>
      </c>
      <c r="AQ399" s="16">
        <f>IF(AB399="","",AL399-AB399)</f>
        <v/>
      </c>
      <c r="AR399" s="16">
        <f>IF(AC399="","",AM399-AC399)</f>
        <v/>
      </c>
      <c r="AS399" s="16">
        <f>IF(AD399="","",AN399-AD399)</f>
        <v/>
      </c>
    </row>
    <row r="400">
      <c r="A400">
        <f>ROW()-1</f>
        <v/>
      </c>
      <c r="B400" s="8" t="n"/>
      <c r="C400" s="11" t="n"/>
      <c r="D400" s="10">
        <f>IF(B400="","",CHOOSE(WEEKDAY(B400,2),"Lu","Ma","Mi","Jo","Vi","Sa","Du"))</f>
        <v/>
      </c>
      <c r="E400" s="10">
        <f>IF(OR(B400="",C400=""),"",IF(OR(WEEKDAY(B400,2)=1,WEEKDAY(B400,2)=5),"D",IF(AND(C400&gt;=TIME(15,30,0),C400&lt;TIME(16,30,0)),"C",IF(AND(AND(WEEKDAY(B400,2)&gt;=2,WEEKDAY(B400,2)&lt;=4),C400&gt;=TIME(16,35,0),C400&lt;TIME(17,0,0)),"A1",IF(AND(AND(WEEKDAY(B400,2)&gt;=2,WEEKDAY(B400,2)&lt;=4),C400&gt;=TIME(17,0,0),C400&lt;TIME(18,0,0)),"A2",IF(AND(AND(WEEKDAY(B400,2)&gt;=2,WEEKDAY(B400,2)&lt;=4),C400&gt;=TIME(18,0,0),C400&lt;TIME(19,0,0)),"A3",IF(AND(AND(WEEKDAY(B400,2)&gt;=2,WEEKDAY(B400,2)&lt;=4),C400&gt;=TIME(22,0,0),C400&lt;TIME(22,45,0)),"B","Other")))))))</f>
        <v/>
      </c>
      <c r="F400" s="11" t="n"/>
      <c r="G400" s="11" t="n"/>
      <c r="H400" s="11" t="n"/>
      <c r="I400" s="11" t="n"/>
      <c r="J400" s="12" t="n"/>
      <c r="K400" s="12" t="n"/>
      <c r="L400" s="12" t="n"/>
      <c r="M400" s="12" t="n"/>
      <c r="N400" s="11" t="n"/>
      <c r="O400" s="11" t="n"/>
      <c r="P400" s="13">
        <f>IF(N400="","",IF(N400="SL",-1,K400/J400))</f>
        <v/>
      </c>
      <c r="Q400" s="13">
        <f>IF(N400="","",IF(OR(N400="SL",N400="TP0 only"),-1,L400/J400))</f>
        <v/>
      </c>
      <c r="R400" s="13">
        <f>IF(N400="","",IF(N400="TP2",M400/J400,-1))</f>
        <v/>
      </c>
      <c r="S400" s="13">
        <f>IF(N400="","",IF(N400="SL",-1,IF(N400="TP0 only",0.5*K400/J400,0.5*(K400+L400)/J400)))</f>
        <v/>
      </c>
      <c r="T400" s="13">
        <f>IF(N400="","",IF(N400="SL",-1,IF(N400="TP0 only",0.5*K400/J400-0.5,0.5*(K400+L400)/J400)))</f>
        <v/>
      </c>
      <c r="U400" s="14">
        <f>IF(P400="","",P400*Config!$B$6)</f>
        <v/>
      </c>
      <c r="V400" s="14">
        <f>IF(Q400="","",Q400*Config!$B$6)</f>
        <v/>
      </c>
      <c r="W400" s="14">
        <f>IF(R400="","",R400*Config!$B$6)</f>
        <v/>
      </c>
      <c r="X400" s="14">
        <f>IF(S400="","",S400*Config!$B$6)</f>
        <v/>
      </c>
      <c r="Y400" s="14">
        <f>IF(T400="","",T400*Config!$B$6)</f>
        <v/>
      </c>
      <c r="Z400" s="14">
        <f>IF(U400="","",Config!$B$4 + SUM($U$2:U400))</f>
        <v/>
      </c>
      <c r="AA400" s="14">
        <f>IF(V400="","",Config!$B$4 + SUM($V$2:V400))</f>
        <v/>
      </c>
      <c r="AB400" s="14">
        <f>IF(W400="","",Config!$B$4 + SUM($W$2:W400))</f>
        <v/>
      </c>
      <c r="AC400" s="14">
        <f>IF(X400="","",Config!$B$4 + SUM($X$2:X400))</f>
        <v/>
      </c>
      <c r="AD400" s="14">
        <f>IF(Y400="","",Config!$B$4 + SUM($Y$2:Y400))</f>
        <v/>
      </c>
      <c r="AE400" s="15">
        <f>IF(P400="","",IF(P400&gt;0,1,0))</f>
        <v/>
      </c>
      <c r="AF400" s="15">
        <f>IF(Q400="","",IF(Q400&gt;0,1,0))</f>
        <v/>
      </c>
      <c r="AG400" s="15">
        <f>IF(R400="","",IF(R400&gt;0,1,0))</f>
        <v/>
      </c>
      <c r="AH400" s="15">
        <f>IF(S400="","",IF(S400&gt;0,1,0))</f>
        <v/>
      </c>
      <c r="AI400" s="15">
        <f>IF(T400="","",IF(T400&gt;0,1,0))</f>
        <v/>
      </c>
      <c r="AJ400" s="16">
        <f>IF(Z400="","",IF(AJ399="",Z400,MAX(AJ399,Z400)))</f>
        <v/>
      </c>
      <c r="AK400" s="16">
        <f>IF(AA400="","",IF(AK399="",AA400,MAX(AK399,AA400)))</f>
        <v/>
      </c>
      <c r="AL400" s="16">
        <f>IF(AB400="","",IF(AL399="",AB400,MAX(AL399,AB400)))</f>
        <v/>
      </c>
      <c r="AM400" s="16">
        <f>IF(AC400="","",IF(AM399="",AC400,MAX(AM399,AC400)))</f>
        <v/>
      </c>
      <c r="AN400" s="16">
        <f>IF(AD400="","",IF(AN399="",AD400,MAX(AN399,AD400)))</f>
        <v/>
      </c>
      <c r="AO400" s="16">
        <f>IF(Z400="","",AJ400-Z400)</f>
        <v/>
      </c>
      <c r="AP400" s="16">
        <f>IF(AA400="","",AK400-AA400)</f>
        <v/>
      </c>
      <c r="AQ400" s="16">
        <f>IF(AB400="","",AL400-AB400)</f>
        <v/>
      </c>
      <c r="AR400" s="16">
        <f>IF(AC400="","",AM400-AC400)</f>
        <v/>
      </c>
      <c r="AS400" s="16">
        <f>IF(AD400="","",AN400-AD400)</f>
        <v/>
      </c>
    </row>
    <row r="401">
      <c r="A401">
        <f>ROW()-1</f>
        <v/>
      </c>
      <c r="B401" s="8" t="n"/>
      <c r="C401" s="11" t="n"/>
      <c r="D401" s="10">
        <f>IF(B401="","",CHOOSE(WEEKDAY(B401,2),"Lu","Ma","Mi","Jo","Vi","Sa","Du"))</f>
        <v/>
      </c>
      <c r="E401" s="10">
        <f>IF(OR(B401="",C401=""),"",IF(OR(WEEKDAY(B401,2)=1,WEEKDAY(B401,2)=5),"D",IF(AND(C401&gt;=TIME(15,30,0),C401&lt;TIME(16,30,0)),"C",IF(AND(AND(WEEKDAY(B401,2)&gt;=2,WEEKDAY(B401,2)&lt;=4),C401&gt;=TIME(16,35,0),C401&lt;TIME(17,0,0)),"A1",IF(AND(AND(WEEKDAY(B401,2)&gt;=2,WEEKDAY(B401,2)&lt;=4),C401&gt;=TIME(17,0,0),C401&lt;TIME(18,0,0)),"A2",IF(AND(AND(WEEKDAY(B401,2)&gt;=2,WEEKDAY(B401,2)&lt;=4),C401&gt;=TIME(18,0,0),C401&lt;TIME(19,0,0)),"A3",IF(AND(AND(WEEKDAY(B401,2)&gt;=2,WEEKDAY(B401,2)&lt;=4),C401&gt;=TIME(22,0,0),C401&lt;TIME(22,45,0)),"B","Other")))))))</f>
        <v/>
      </c>
      <c r="F401" s="11" t="n"/>
      <c r="G401" s="11" t="n"/>
      <c r="H401" s="11" t="n"/>
      <c r="I401" s="11" t="n"/>
      <c r="J401" s="12" t="n"/>
      <c r="K401" s="12" t="n"/>
      <c r="L401" s="12" t="n"/>
      <c r="M401" s="12" t="n"/>
      <c r="N401" s="11" t="n"/>
      <c r="O401" s="11" t="n"/>
      <c r="P401" s="13">
        <f>IF(N401="","",IF(N401="SL",-1,K401/J401))</f>
        <v/>
      </c>
      <c r="Q401" s="13">
        <f>IF(N401="","",IF(OR(N401="SL",N401="TP0 only"),-1,L401/J401))</f>
        <v/>
      </c>
      <c r="R401" s="13">
        <f>IF(N401="","",IF(N401="TP2",M401/J401,-1))</f>
        <v/>
      </c>
      <c r="S401" s="13">
        <f>IF(N401="","",IF(N401="SL",-1,IF(N401="TP0 only",0.5*K401/J401,0.5*(K401+L401)/J401)))</f>
        <v/>
      </c>
      <c r="T401" s="13">
        <f>IF(N401="","",IF(N401="SL",-1,IF(N401="TP0 only",0.5*K401/J401-0.5,0.5*(K401+L401)/J401)))</f>
        <v/>
      </c>
      <c r="U401" s="14">
        <f>IF(P401="","",P401*Config!$B$6)</f>
        <v/>
      </c>
      <c r="V401" s="14">
        <f>IF(Q401="","",Q401*Config!$B$6)</f>
        <v/>
      </c>
      <c r="W401" s="14">
        <f>IF(R401="","",R401*Config!$B$6)</f>
        <v/>
      </c>
      <c r="X401" s="14">
        <f>IF(S401="","",S401*Config!$B$6)</f>
        <v/>
      </c>
      <c r="Y401" s="14">
        <f>IF(T401="","",T401*Config!$B$6)</f>
        <v/>
      </c>
      <c r="Z401" s="14">
        <f>IF(U401="","",Config!$B$4 + SUM($U$2:U401))</f>
        <v/>
      </c>
      <c r="AA401" s="14">
        <f>IF(V401="","",Config!$B$4 + SUM($V$2:V401))</f>
        <v/>
      </c>
      <c r="AB401" s="14">
        <f>IF(W401="","",Config!$B$4 + SUM($W$2:W401))</f>
        <v/>
      </c>
      <c r="AC401" s="14">
        <f>IF(X401="","",Config!$B$4 + SUM($X$2:X401))</f>
        <v/>
      </c>
      <c r="AD401" s="14">
        <f>IF(Y401="","",Config!$B$4 + SUM($Y$2:Y401))</f>
        <v/>
      </c>
      <c r="AE401" s="15">
        <f>IF(P401="","",IF(P401&gt;0,1,0))</f>
        <v/>
      </c>
      <c r="AF401" s="15">
        <f>IF(Q401="","",IF(Q401&gt;0,1,0))</f>
        <v/>
      </c>
      <c r="AG401" s="15">
        <f>IF(R401="","",IF(R401&gt;0,1,0))</f>
        <v/>
      </c>
      <c r="AH401" s="15">
        <f>IF(S401="","",IF(S401&gt;0,1,0))</f>
        <v/>
      </c>
      <c r="AI401" s="15">
        <f>IF(T401="","",IF(T401&gt;0,1,0))</f>
        <v/>
      </c>
      <c r="AJ401" s="16">
        <f>IF(Z401="","",IF(AJ400="",Z401,MAX(AJ400,Z401)))</f>
        <v/>
      </c>
      <c r="AK401" s="16">
        <f>IF(AA401="","",IF(AK400="",AA401,MAX(AK400,AA401)))</f>
        <v/>
      </c>
      <c r="AL401" s="16">
        <f>IF(AB401="","",IF(AL400="",AB401,MAX(AL400,AB401)))</f>
        <v/>
      </c>
      <c r="AM401" s="16">
        <f>IF(AC401="","",IF(AM400="",AC401,MAX(AM400,AC401)))</f>
        <v/>
      </c>
      <c r="AN401" s="16">
        <f>IF(AD401="","",IF(AN400="",AD401,MAX(AN400,AD401)))</f>
        <v/>
      </c>
      <c r="AO401" s="16">
        <f>IF(Z401="","",AJ401-Z401)</f>
        <v/>
      </c>
      <c r="AP401" s="16">
        <f>IF(AA401="","",AK401-AA401)</f>
        <v/>
      </c>
      <c r="AQ401" s="16">
        <f>IF(AB401="","",AL401-AB401)</f>
        <v/>
      </c>
      <c r="AR401" s="16">
        <f>IF(AC401="","",AM401-AC401)</f>
        <v/>
      </c>
      <c r="AS401" s="16">
        <f>IF(AD401="","",AN401-AD401)</f>
        <v/>
      </c>
    </row>
    <row r="402">
      <c r="A402">
        <f>ROW()-1</f>
        <v/>
      </c>
      <c r="B402" s="8" t="n"/>
      <c r="C402" s="11" t="n"/>
      <c r="D402" s="10">
        <f>IF(B402="","",CHOOSE(WEEKDAY(B402,2),"Lu","Ma","Mi","Jo","Vi","Sa","Du"))</f>
        <v/>
      </c>
      <c r="E402" s="10">
        <f>IF(OR(B402="",C402=""),"",IF(OR(WEEKDAY(B402,2)=1,WEEKDAY(B402,2)=5),"D",IF(AND(C402&gt;=TIME(15,30,0),C402&lt;TIME(16,30,0)),"C",IF(AND(AND(WEEKDAY(B402,2)&gt;=2,WEEKDAY(B402,2)&lt;=4),C402&gt;=TIME(16,35,0),C402&lt;TIME(17,0,0)),"A1",IF(AND(AND(WEEKDAY(B402,2)&gt;=2,WEEKDAY(B402,2)&lt;=4),C402&gt;=TIME(17,0,0),C402&lt;TIME(18,0,0)),"A2",IF(AND(AND(WEEKDAY(B402,2)&gt;=2,WEEKDAY(B402,2)&lt;=4),C402&gt;=TIME(18,0,0),C402&lt;TIME(19,0,0)),"A3",IF(AND(AND(WEEKDAY(B402,2)&gt;=2,WEEKDAY(B402,2)&lt;=4),C402&gt;=TIME(22,0,0),C402&lt;TIME(22,45,0)),"B","Other")))))))</f>
        <v/>
      </c>
      <c r="F402" s="11" t="n"/>
      <c r="G402" s="11" t="n"/>
      <c r="H402" s="11" t="n"/>
      <c r="I402" s="11" t="n"/>
      <c r="J402" s="12" t="n"/>
      <c r="K402" s="12" t="n"/>
      <c r="L402" s="12" t="n"/>
      <c r="M402" s="12" t="n"/>
      <c r="N402" s="11" t="n"/>
      <c r="O402" s="11" t="n"/>
      <c r="P402" s="13">
        <f>IF(N402="","",IF(N402="SL",-1,K402/J402))</f>
        <v/>
      </c>
      <c r="Q402" s="13">
        <f>IF(N402="","",IF(OR(N402="SL",N402="TP0 only"),-1,L402/J402))</f>
        <v/>
      </c>
      <c r="R402" s="13">
        <f>IF(N402="","",IF(N402="TP2",M402/J402,-1))</f>
        <v/>
      </c>
      <c r="S402" s="13">
        <f>IF(N402="","",IF(N402="SL",-1,IF(N402="TP0 only",0.5*K402/J402,0.5*(K402+L402)/J402)))</f>
        <v/>
      </c>
      <c r="T402" s="13">
        <f>IF(N402="","",IF(N402="SL",-1,IF(N402="TP0 only",0.5*K402/J402-0.5,0.5*(K402+L402)/J402)))</f>
        <v/>
      </c>
      <c r="U402" s="14">
        <f>IF(P402="","",P402*Config!$B$6)</f>
        <v/>
      </c>
      <c r="V402" s="14">
        <f>IF(Q402="","",Q402*Config!$B$6)</f>
        <v/>
      </c>
      <c r="W402" s="14">
        <f>IF(R402="","",R402*Config!$B$6)</f>
        <v/>
      </c>
      <c r="X402" s="14">
        <f>IF(S402="","",S402*Config!$B$6)</f>
        <v/>
      </c>
      <c r="Y402" s="14">
        <f>IF(T402="","",T402*Config!$B$6)</f>
        <v/>
      </c>
      <c r="Z402" s="14">
        <f>IF(U402="","",Config!$B$4 + SUM($U$2:U402))</f>
        <v/>
      </c>
      <c r="AA402" s="14">
        <f>IF(V402="","",Config!$B$4 + SUM($V$2:V402))</f>
        <v/>
      </c>
      <c r="AB402" s="14">
        <f>IF(W402="","",Config!$B$4 + SUM($W$2:W402))</f>
        <v/>
      </c>
      <c r="AC402" s="14">
        <f>IF(X402="","",Config!$B$4 + SUM($X$2:X402))</f>
        <v/>
      </c>
      <c r="AD402" s="14">
        <f>IF(Y402="","",Config!$B$4 + SUM($Y$2:Y402))</f>
        <v/>
      </c>
      <c r="AE402" s="15">
        <f>IF(P402="","",IF(P402&gt;0,1,0))</f>
        <v/>
      </c>
      <c r="AF402" s="15">
        <f>IF(Q402="","",IF(Q402&gt;0,1,0))</f>
        <v/>
      </c>
      <c r="AG402" s="15">
        <f>IF(R402="","",IF(R402&gt;0,1,0))</f>
        <v/>
      </c>
      <c r="AH402" s="15">
        <f>IF(S402="","",IF(S402&gt;0,1,0))</f>
        <v/>
      </c>
      <c r="AI402" s="15">
        <f>IF(T402="","",IF(T402&gt;0,1,0))</f>
        <v/>
      </c>
      <c r="AJ402" s="16">
        <f>IF(Z402="","",IF(AJ401="",Z402,MAX(AJ401,Z402)))</f>
        <v/>
      </c>
      <c r="AK402" s="16">
        <f>IF(AA402="","",IF(AK401="",AA402,MAX(AK401,AA402)))</f>
        <v/>
      </c>
      <c r="AL402" s="16">
        <f>IF(AB402="","",IF(AL401="",AB402,MAX(AL401,AB402)))</f>
        <v/>
      </c>
      <c r="AM402" s="16">
        <f>IF(AC402="","",IF(AM401="",AC402,MAX(AM401,AC402)))</f>
        <v/>
      </c>
      <c r="AN402" s="16">
        <f>IF(AD402="","",IF(AN401="",AD402,MAX(AN401,AD402)))</f>
        <v/>
      </c>
      <c r="AO402" s="16">
        <f>IF(Z402="","",AJ402-Z402)</f>
        <v/>
      </c>
      <c r="AP402" s="16">
        <f>IF(AA402="","",AK402-AA402)</f>
        <v/>
      </c>
      <c r="AQ402" s="16">
        <f>IF(AB402="","",AL402-AB402)</f>
        <v/>
      </c>
      <c r="AR402" s="16">
        <f>IF(AC402="","",AM402-AC402)</f>
        <v/>
      </c>
      <c r="AS402" s="16">
        <f>IF(AD402="","",AN402-AD402)</f>
        <v/>
      </c>
    </row>
    <row r="403">
      <c r="A403">
        <f>ROW()-1</f>
        <v/>
      </c>
      <c r="B403" s="8" t="n"/>
      <c r="C403" s="11" t="n"/>
      <c r="D403" s="10">
        <f>IF(B403="","",CHOOSE(WEEKDAY(B403,2),"Lu","Ma","Mi","Jo","Vi","Sa","Du"))</f>
        <v/>
      </c>
      <c r="E403" s="10">
        <f>IF(OR(B403="",C403=""),"",IF(OR(WEEKDAY(B403,2)=1,WEEKDAY(B403,2)=5),"D",IF(AND(C403&gt;=TIME(15,30,0),C403&lt;TIME(16,30,0)),"C",IF(AND(AND(WEEKDAY(B403,2)&gt;=2,WEEKDAY(B403,2)&lt;=4),C403&gt;=TIME(16,35,0),C403&lt;TIME(17,0,0)),"A1",IF(AND(AND(WEEKDAY(B403,2)&gt;=2,WEEKDAY(B403,2)&lt;=4),C403&gt;=TIME(17,0,0),C403&lt;TIME(18,0,0)),"A2",IF(AND(AND(WEEKDAY(B403,2)&gt;=2,WEEKDAY(B403,2)&lt;=4),C403&gt;=TIME(18,0,0),C403&lt;TIME(19,0,0)),"A3",IF(AND(AND(WEEKDAY(B403,2)&gt;=2,WEEKDAY(B403,2)&lt;=4),C403&gt;=TIME(22,0,0),C403&lt;TIME(22,45,0)),"B","Other")))))))</f>
        <v/>
      </c>
      <c r="F403" s="11" t="n"/>
      <c r="G403" s="11" t="n"/>
      <c r="H403" s="11" t="n"/>
      <c r="I403" s="11" t="n"/>
      <c r="J403" s="12" t="n"/>
      <c r="K403" s="12" t="n"/>
      <c r="L403" s="12" t="n"/>
      <c r="M403" s="12" t="n"/>
      <c r="N403" s="11" t="n"/>
      <c r="O403" s="11" t="n"/>
      <c r="P403" s="13">
        <f>IF(N403="","",IF(N403="SL",-1,K403/J403))</f>
        <v/>
      </c>
      <c r="Q403" s="13">
        <f>IF(N403="","",IF(OR(N403="SL",N403="TP0 only"),-1,L403/J403))</f>
        <v/>
      </c>
      <c r="R403" s="13">
        <f>IF(N403="","",IF(N403="TP2",M403/J403,-1))</f>
        <v/>
      </c>
      <c r="S403" s="13">
        <f>IF(N403="","",IF(N403="SL",-1,IF(N403="TP0 only",0.5*K403/J403,0.5*(K403+L403)/J403)))</f>
        <v/>
      </c>
      <c r="T403" s="13">
        <f>IF(N403="","",IF(N403="SL",-1,IF(N403="TP0 only",0.5*K403/J403-0.5,0.5*(K403+L403)/J403)))</f>
        <v/>
      </c>
      <c r="U403" s="14">
        <f>IF(P403="","",P403*Config!$B$6)</f>
        <v/>
      </c>
      <c r="V403" s="14">
        <f>IF(Q403="","",Q403*Config!$B$6)</f>
        <v/>
      </c>
      <c r="W403" s="14">
        <f>IF(R403="","",R403*Config!$B$6)</f>
        <v/>
      </c>
      <c r="X403" s="14">
        <f>IF(S403="","",S403*Config!$B$6)</f>
        <v/>
      </c>
      <c r="Y403" s="14">
        <f>IF(T403="","",T403*Config!$B$6)</f>
        <v/>
      </c>
      <c r="Z403" s="14">
        <f>IF(U403="","",Config!$B$4 + SUM($U$2:U403))</f>
        <v/>
      </c>
      <c r="AA403" s="14">
        <f>IF(V403="","",Config!$B$4 + SUM($V$2:V403))</f>
        <v/>
      </c>
      <c r="AB403" s="14">
        <f>IF(W403="","",Config!$B$4 + SUM($W$2:W403))</f>
        <v/>
      </c>
      <c r="AC403" s="14">
        <f>IF(X403="","",Config!$B$4 + SUM($X$2:X403))</f>
        <v/>
      </c>
      <c r="AD403" s="14">
        <f>IF(Y403="","",Config!$B$4 + SUM($Y$2:Y403))</f>
        <v/>
      </c>
      <c r="AE403" s="15">
        <f>IF(P403="","",IF(P403&gt;0,1,0))</f>
        <v/>
      </c>
      <c r="AF403" s="15">
        <f>IF(Q403="","",IF(Q403&gt;0,1,0))</f>
        <v/>
      </c>
      <c r="AG403" s="15">
        <f>IF(R403="","",IF(R403&gt;0,1,0))</f>
        <v/>
      </c>
      <c r="AH403" s="15">
        <f>IF(S403="","",IF(S403&gt;0,1,0))</f>
        <v/>
      </c>
      <c r="AI403" s="15">
        <f>IF(T403="","",IF(T403&gt;0,1,0))</f>
        <v/>
      </c>
      <c r="AJ403" s="16">
        <f>IF(Z403="","",IF(AJ402="",Z403,MAX(AJ402,Z403)))</f>
        <v/>
      </c>
      <c r="AK403" s="16">
        <f>IF(AA403="","",IF(AK402="",AA403,MAX(AK402,AA403)))</f>
        <v/>
      </c>
      <c r="AL403" s="16">
        <f>IF(AB403="","",IF(AL402="",AB403,MAX(AL402,AB403)))</f>
        <v/>
      </c>
      <c r="AM403" s="16">
        <f>IF(AC403="","",IF(AM402="",AC403,MAX(AM402,AC403)))</f>
        <v/>
      </c>
      <c r="AN403" s="16">
        <f>IF(AD403="","",IF(AN402="",AD403,MAX(AN402,AD403)))</f>
        <v/>
      </c>
      <c r="AO403" s="16">
        <f>IF(Z403="","",AJ403-Z403)</f>
        <v/>
      </c>
      <c r="AP403" s="16">
        <f>IF(AA403="","",AK403-AA403)</f>
        <v/>
      </c>
      <c r="AQ403" s="16">
        <f>IF(AB403="","",AL403-AB403)</f>
        <v/>
      </c>
      <c r="AR403" s="16">
        <f>IF(AC403="","",AM403-AC403)</f>
        <v/>
      </c>
      <c r="AS403" s="16">
        <f>IF(AD403="","",AN403-AD403)</f>
        <v/>
      </c>
    </row>
    <row r="404">
      <c r="A404">
        <f>ROW()-1</f>
        <v/>
      </c>
      <c r="B404" s="8" t="n"/>
      <c r="C404" s="11" t="n"/>
      <c r="D404" s="10">
        <f>IF(B404="","",CHOOSE(WEEKDAY(B404,2),"Lu","Ma","Mi","Jo","Vi","Sa","Du"))</f>
        <v/>
      </c>
      <c r="E404" s="10">
        <f>IF(OR(B404="",C404=""),"",IF(OR(WEEKDAY(B404,2)=1,WEEKDAY(B404,2)=5),"D",IF(AND(C404&gt;=TIME(15,30,0),C404&lt;TIME(16,30,0)),"C",IF(AND(AND(WEEKDAY(B404,2)&gt;=2,WEEKDAY(B404,2)&lt;=4),C404&gt;=TIME(16,35,0),C404&lt;TIME(17,0,0)),"A1",IF(AND(AND(WEEKDAY(B404,2)&gt;=2,WEEKDAY(B404,2)&lt;=4),C404&gt;=TIME(17,0,0),C404&lt;TIME(18,0,0)),"A2",IF(AND(AND(WEEKDAY(B404,2)&gt;=2,WEEKDAY(B404,2)&lt;=4),C404&gt;=TIME(18,0,0),C404&lt;TIME(19,0,0)),"A3",IF(AND(AND(WEEKDAY(B404,2)&gt;=2,WEEKDAY(B404,2)&lt;=4),C404&gt;=TIME(22,0,0),C404&lt;TIME(22,45,0)),"B","Other")))))))</f>
        <v/>
      </c>
      <c r="F404" s="11" t="n"/>
      <c r="G404" s="11" t="n"/>
      <c r="H404" s="11" t="n"/>
      <c r="I404" s="11" t="n"/>
      <c r="J404" s="12" t="n"/>
      <c r="K404" s="12" t="n"/>
      <c r="L404" s="12" t="n"/>
      <c r="M404" s="12" t="n"/>
      <c r="N404" s="11" t="n"/>
      <c r="O404" s="11" t="n"/>
      <c r="P404" s="13">
        <f>IF(N404="","",IF(N404="SL",-1,K404/J404))</f>
        <v/>
      </c>
      <c r="Q404" s="13">
        <f>IF(N404="","",IF(OR(N404="SL",N404="TP0 only"),-1,L404/J404))</f>
        <v/>
      </c>
      <c r="R404" s="13">
        <f>IF(N404="","",IF(N404="TP2",M404/J404,-1))</f>
        <v/>
      </c>
      <c r="S404" s="13">
        <f>IF(N404="","",IF(N404="SL",-1,IF(N404="TP0 only",0.5*K404/J404,0.5*(K404+L404)/J404)))</f>
        <v/>
      </c>
      <c r="T404" s="13">
        <f>IF(N404="","",IF(N404="SL",-1,IF(N404="TP0 only",0.5*K404/J404-0.5,0.5*(K404+L404)/J404)))</f>
        <v/>
      </c>
      <c r="U404" s="14">
        <f>IF(P404="","",P404*Config!$B$6)</f>
        <v/>
      </c>
      <c r="V404" s="14">
        <f>IF(Q404="","",Q404*Config!$B$6)</f>
        <v/>
      </c>
      <c r="W404" s="14">
        <f>IF(R404="","",R404*Config!$B$6)</f>
        <v/>
      </c>
      <c r="X404" s="14">
        <f>IF(S404="","",S404*Config!$B$6)</f>
        <v/>
      </c>
      <c r="Y404" s="14">
        <f>IF(T404="","",T404*Config!$B$6)</f>
        <v/>
      </c>
      <c r="Z404" s="14">
        <f>IF(U404="","",Config!$B$4 + SUM($U$2:U404))</f>
        <v/>
      </c>
      <c r="AA404" s="14">
        <f>IF(V404="","",Config!$B$4 + SUM($V$2:V404))</f>
        <v/>
      </c>
      <c r="AB404" s="14">
        <f>IF(W404="","",Config!$B$4 + SUM($W$2:W404))</f>
        <v/>
      </c>
      <c r="AC404" s="14">
        <f>IF(X404="","",Config!$B$4 + SUM($X$2:X404))</f>
        <v/>
      </c>
      <c r="AD404" s="14">
        <f>IF(Y404="","",Config!$B$4 + SUM($Y$2:Y404))</f>
        <v/>
      </c>
      <c r="AE404" s="15">
        <f>IF(P404="","",IF(P404&gt;0,1,0))</f>
        <v/>
      </c>
      <c r="AF404" s="15">
        <f>IF(Q404="","",IF(Q404&gt;0,1,0))</f>
        <v/>
      </c>
      <c r="AG404" s="15">
        <f>IF(R404="","",IF(R404&gt;0,1,0))</f>
        <v/>
      </c>
      <c r="AH404" s="15">
        <f>IF(S404="","",IF(S404&gt;0,1,0))</f>
        <v/>
      </c>
      <c r="AI404" s="15">
        <f>IF(T404="","",IF(T404&gt;0,1,0))</f>
        <v/>
      </c>
      <c r="AJ404" s="16">
        <f>IF(Z404="","",IF(AJ403="",Z404,MAX(AJ403,Z404)))</f>
        <v/>
      </c>
      <c r="AK404" s="16">
        <f>IF(AA404="","",IF(AK403="",AA404,MAX(AK403,AA404)))</f>
        <v/>
      </c>
      <c r="AL404" s="16">
        <f>IF(AB404="","",IF(AL403="",AB404,MAX(AL403,AB404)))</f>
        <v/>
      </c>
      <c r="AM404" s="16">
        <f>IF(AC404="","",IF(AM403="",AC404,MAX(AM403,AC404)))</f>
        <v/>
      </c>
      <c r="AN404" s="16">
        <f>IF(AD404="","",IF(AN403="",AD404,MAX(AN403,AD404)))</f>
        <v/>
      </c>
      <c r="AO404" s="16">
        <f>IF(Z404="","",AJ404-Z404)</f>
        <v/>
      </c>
      <c r="AP404" s="16">
        <f>IF(AA404="","",AK404-AA404)</f>
        <v/>
      </c>
      <c r="AQ404" s="16">
        <f>IF(AB404="","",AL404-AB404)</f>
        <v/>
      </c>
      <c r="AR404" s="16">
        <f>IF(AC404="","",AM404-AC404)</f>
        <v/>
      </c>
      <c r="AS404" s="16">
        <f>IF(AD404="","",AN404-AD404)</f>
        <v/>
      </c>
    </row>
    <row r="405">
      <c r="A405">
        <f>ROW()-1</f>
        <v/>
      </c>
      <c r="B405" s="8" t="n"/>
      <c r="C405" s="11" t="n"/>
      <c r="D405" s="10">
        <f>IF(B405="","",CHOOSE(WEEKDAY(B405,2),"Lu","Ma","Mi","Jo","Vi","Sa","Du"))</f>
        <v/>
      </c>
      <c r="E405" s="10">
        <f>IF(OR(B405="",C405=""),"",IF(OR(WEEKDAY(B405,2)=1,WEEKDAY(B405,2)=5),"D",IF(AND(C405&gt;=TIME(15,30,0),C405&lt;TIME(16,30,0)),"C",IF(AND(AND(WEEKDAY(B405,2)&gt;=2,WEEKDAY(B405,2)&lt;=4),C405&gt;=TIME(16,35,0),C405&lt;TIME(17,0,0)),"A1",IF(AND(AND(WEEKDAY(B405,2)&gt;=2,WEEKDAY(B405,2)&lt;=4),C405&gt;=TIME(17,0,0),C405&lt;TIME(18,0,0)),"A2",IF(AND(AND(WEEKDAY(B405,2)&gt;=2,WEEKDAY(B405,2)&lt;=4),C405&gt;=TIME(18,0,0),C405&lt;TIME(19,0,0)),"A3",IF(AND(AND(WEEKDAY(B405,2)&gt;=2,WEEKDAY(B405,2)&lt;=4),C405&gt;=TIME(22,0,0),C405&lt;TIME(22,45,0)),"B","Other")))))))</f>
        <v/>
      </c>
      <c r="F405" s="11" t="n"/>
      <c r="G405" s="11" t="n"/>
      <c r="H405" s="11" t="n"/>
      <c r="I405" s="11" t="n"/>
      <c r="J405" s="12" t="n"/>
      <c r="K405" s="12" t="n"/>
      <c r="L405" s="12" t="n"/>
      <c r="M405" s="12" t="n"/>
      <c r="N405" s="11" t="n"/>
      <c r="O405" s="11" t="n"/>
      <c r="P405" s="13">
        <f>IF(N405="","",IF(N405="SL",-1,K405/J405))</f>
        <v/>
      </c>
      <c r="Q405" s="13">
        <f>IF(N405="","",IF(OR(N405="SL",N405="TP0 only"),-1,L405/J405))</f>
        <v/>
      </c>
      <c r="R405" s="13">
        <f>IF(N405="","",IF(N405="TP2",M405/J405,-1))</f>
        <v/>
      </c>
      <c r="S405" s="13">
        <f>IF(N405="","",IF(N405="SL",-1,IF(N405="TP0 only",0.5*K405/J405,0.5*(K405+L405)/J405)))</f>
        <v/>
      </c>
      <c r="T405" s="13">
        <f>IF(N405="","",IF(N405="SL",-1,IF(N405="TP0 only",0.5*K405/J405-0.5,0.5*(K405+L405)/J405)))</f>
        <v/>
      </c>
      <c r="U405" s="14">
        <f>IF(P405="","",P405*Config!$B$6)</f>
        <v/>
      </c>
      <c r="V405" s="14">
        <f>IF(Q405="","",Q405*Config!$B$6)</f>
        <v/>
      </c>
      <c r="W405" s="14">
        <f>IF(R405="","",R405*Config!$B$6)</f>
        <v/>
      </c>
      <c r="X405" s="14">
        <f>IF(S405="","",S405*Config!$B$6)</f>
        <v/>
      </c>
      <c r="Y405" s="14">
        <f>IF(T405="","",T405*Config!$B$6)</f>
        <v/>
      </c>
      <c r="Z405" s="14">
        <f>IF(U405="","",Config!$B$4 + SUM($U$2:U405))</f>
        <v/>
      </c>
      <c r="AA405" s="14">
        <f>IF(V405="","",Config!$B$4 + SUM($V$2:V405))</f>
        <v/>
      </c>
      <c r="AB405" s="14">
        <f>IF(W405="","",Config!$B$4 + SUM($W$2:W405))</f>
        <v/>
      </c>
      <c r="AC405" s="14">
        <f>IF(X405="","",Config!$B$4 + SUM($X$2:X405))</f>
        <v/>
      </c>
      <c r="AD405" s="14">
        <f>IF(Y405="","",Config!$B$4 + SUM($Y$2:Y405))</f>
        <v/>
      </c>
      <c r="AE405" s="15">
        <f>IF(P405="","",IF(P405&gt;0,1,0))</f>
        <v/>
      </c>
      <c r="AF405" s="15">
        <f>IF(Q405="","",IF(Q405&gt;0,1,0))</f>
        <v/>
      </c>
      <c r="AG405" s="15">
        <f>IF(R405="","",IF(R405&gt;0,1,0))</f>
        <v/>
      </c>
      <c r="AH405" s="15">
        <f>IF(S405="","",IF(S405&gt;0,1,0))</f>
        <v/>
      </c>
      <c r="AI405" s="15">
        <f>IF(T405="","",IF(T405&gt;0,1,0))</f>
        <v/>
      </c>
      <c r="AJ405" s="16">
        <f>IF(Z405="","",IF(AJ404="",Z405,MAX(AJ404,Z405)))</f>
        <v/>
      </c>
      <c r="AK405" s="16">
        <f>IF(AA405="","",IF(AK404="",AA405,MAX(AK404,AA405)))</f>
        <v/>
      </c>
      <c r="AL405" s="16">
        <f>IF(AB405="","",IF(AL404="",AB405,MAX(AL404,AB405)))</f>
        <v/>
      </c>
      <c r="AM405" s="16">
        <f>IF(AC405="","",IF(AM404="",AC405,MAX(AM404,AC405)))</f>
        <v/>
      </c>
      <c r="AN405" s="16">
        <f>IF(AD405="","",IF(AN404="",AD405,MAX(AN404,AD405)))</f>
        <v/>
      </c>
      <c r="AO405" s="16">
        <f>IF(Z405="","",AJ405-Z405)</f>
        <v/>
      </c>
      <c r="AP405" s="16">
        <f>IF(AA405="","",AK405-AA405)</f>
        <v/>
      </c>
      <c r="AQ405" s="16">
        <f>IF(AB405="","",AL405-AB405)</f>
        <v/>
      </c>
      <c r="AR405" s="16">
        <f>IF(AC405="","",AM405-AC405)</f>
        <v/>
      </c>
      <c r="AS405" s="16">
        <f>IF(AD405="","",AN405-AD405)</f>
        <v/>
      </c>
    </row>
    <row r="406">
      <c r="A406">
        <f>ROW()-1</f>
        <v/>
      </c>
      <c r="B406" s="8" t="n"/>
      <c r="C406" s="11" t="n"/>
      <c r="D406" s="10">
        <f>IF(B406="","",CHOOSE(WEEKDAY(B406,2),"Lu","Ma","Mi","Jo","Vi","Sa","Du"))</f>
        <v/>
      </c>
      <c r="E406" s="10">
        <f>IF(OR(B406="",C406=""),"",IF(OR(WEEKDAY(B406,2)=1,WEEKDAY(B406,2)=5),"D",IF(AND(C406&gt;=TIME(15,30,0),C406&lt;TIME(16,30,0)),"C",IF(AND(AND(WEEKDAY(B406,2)&gt;=2,WEEKDAY(B406,2)&lt;=4),C406&gt;=TIME(16,35,0),C406&lt;TIME(17,0,0)),"A1",IF(AND(AND(WEEKDAY(B406,2)&gt;=2,WEEKDAY(B406,2)&lt;=4),C406&gt;=TIME(17,0,0),C406&lt;TIME(18,0,0)),"A2",IF(AND(AND(WEEKDAY(B406,2)&gt;=2,WEEKDAY(B406,2)&lt;=4),C406&gt;=TIME(18,0,0),C406&lt;TIME(19,0,0)),"A3",IF(AND(AND(WEEKDAY(B406,2)&gt;=2,WEEKDAY(B406,2)&lt;=4),C406&gt;=TIME(22,0,0),C406&lt;TIME(22,45,0)),"B","Other")))))))</f>
        <v/>
      </c>
      <c r="F406" s="11" t="n"/>
      <c r="G406" s="11" t="n"/>
      <c r="H406" s="11" t="n"/>
      <c r="I406" s="11" t="n"/>
      <c r="J406" s="12" t="n"/>
      <c r="K406" s="12" t="n"/>
      <c r="L406" s="12" t="n"/>
      <c r="M406" s="12" t="n"/>
      <c r="N406" s="11" t="n"/>
      <c r="O406" s="11" t="n"/>
      <c r="P406" s="13">
        <f>IF(N406="","",IF(N406="SL",-1,K406/J406))</f>
        <v/>
      </c>
      <c r="Q406" s="13">
        <f>IF(N406="","",IF(OR(N406="SL",N406="TP0 only"),-1,L406/J406))</f>
        <v/>
      </c>
      <c r="R406" s="13">
        <f>IF(N406="","",IF(N406="TP2",M406/J406,-1))</f>
        <v/>
      </c>
      <c r="S406" s="13">
        <f>IF(N406="","",IF(N406="SL",-1,IF(N406="TP0 only",0.5*K406/J406,0.5*(K406+L406)/J406)))</f>
        <v/>
      </c>
      <c r="T406" s="13">
        <f>IF(N406="","",IF(N406="SL",-1,IF(N406="TP0 only",0.5*K406/J406-0.5,0.5*(K406+L406)/J406)))</f>
        <v/>
      </c>
      <c r="U406" s="14">
        <f>IF(P406="","",P406*Config!$B$6)</f>
        <v/>
      </c>
      <c r="V406" s="14">
        <f>IF(Q406="","",Q406*Config!$B$6)</f>
        <v/>
      </c>
      <c r="W406" s="14">
        <f>IF(R406="","",R406*Config!$B$6)</f>
        <v/>
      </c>
      <c r="X406" s="14">
        <f>IF(S406="","",S406*Config!$B$6)</f>
        <v/>
      </c>
      <c r="Y406" s="14">
        <f>IF(T406="","",T406*Config!$B$6)</f>
        <v/>
      </c>
      <c r="Z406" s="14">
        <f>IF(U406="","",Config!$B$4 + SUM($U$2:U406))</f>
        <v/>
      </c>
      <c r="AA406" s="14">
        <f>IF(V406="","",Config!$B$4 + SUM($V$2:V406))</f>
        <v/>
      </c>
      <c r="AB406" s="14">
        <f>IF(W406="","",Config!$B$4 + SUM($W$2:W406))</f>
        <v/>
      </c>
      <c r="AC406" s="14">
        <f>IF(X406="","",Config!$B$4 + SUM($X$2:X406))</f>
        <v/>
      </c>
      <c r="AD406" s="14">
        <f>IF(Y406="","",Config!$B$4 + SUM($Y$2:Y406))</f>
        <v/>
      </c>
      <c r="AE406" s="15">
        <f>IF(P406="","",IF(P406&gt;0,1,0))</f>
        <v/>
      </c>
      <c r="AF406" s="15">
        <f>IF(Q406="","",IF(Q406&gt;0,1,0))</f>
        <v/>
      </c>
      <c r="AG406" s="15">
        <f>IF(R406="","",IF(R406&gt;0,1,0))</f>
        <v/>
      </c>
      <c r="AH406" s="15">
        <f>IF(S406="","",IF(S406&gt;0,1,0))</f>
        <v/>
      </c>
      <c r="AI406" s="15">
        <f>IF(T406="","",IF(T406&gt;0,1,0))</f>
        <v/>
      </c>
      <c r="AJ406" s="16">
        <f>IF(Z406="","",IF(AJ405="",Z406,MAX(AJ405,Z406)))</f>
        <v/>
      </c>
      <c r="AK406" s="16">
        <f>IF(AA406="","",IF(AK405="",AA406,MAX(AK405,AA406)))</f>
        <v/>
      </c>
      <c r="AL406" s="16">
        <f>IF(AB406="","",IF(AL405="",AB406,MAX(AL405,AB406)))</f>
        <v/>
      </c>
      <c r="AM406" s="16">
        <f>IF(AC406="","",IF(AM405="",AC406,MAX(AM405,AC406)))</f>
        <v/>
      </c>
      <c r="AN406" s="16">
        <f>IF(AD406="","",IF(AN405="",AD406,MAX(AN405,AD406)))</f>
        <v/>
      </c>
      <c r="AO406" s="16">
        <f>IF(Z406="","",AJ406-Z406)</f>
        <v/>
      </c>
      <c r="AP406" s="16">
        <f>IF(AA406="","",AK406-AA406)</f>
        <v/>
      </c>
      <c r="AQ406" s="16">
        <f>IF(AB406="","",AL406-AB406)</f>
        <v/>
      </c>
      <c r="AR406" s="16">
        <f>IF(AC406="","",AM406-AC406)</f>
        <v/>
      </c>
      <c r="AS406" s="16">
        <f>IF(AD406="","",AN406-AD406)</f>
        <v/>
      </c>
    </row>
    <row r="407">
      <c r="A407">
        <f>ROW()-1</f>
        <v/>
      </c>
      <c r="B407" s="8" t="n"/>
      <c r="C407" s="11" t="n"/>
      <c r="D407" s="10">
        <f>IF(B407="","",CHOOSE(WEEKDAY(B407,2),"Lu","Ma","Mi","Jo","Vi","Sa","Du"))</f>
        <v/>
      </c>
      <c r="E407" s="10">
        <f>IF(OR(B407="",C407=""),"",IF(OR(WEEKDAY(B407,2)=1,WEEKDAY(B407,2)=5),"D",IF(AND(C407&gt;=TIME(15,30,0),C407&lt;TIME(16,30,0)),"C",IF(AND(AND(WEEKDAY(B407,2)&gt;=2,WEEKDAY(B407,2)&lt;=4),C407&gt;=TIME(16,35,0),C407&lt;TIME(17,0,0)),"A1",IF(AND(AND(WEEKDAY(B407,2)&gt;=2,WEEKDAY(B407,2)&lt;=4),C407&gt;=TIME(17,0,0),C407&lt;TIME(18,0,0)),"A2",IF(AND(AND(WEEKDAY(B407,2)&gt;=2,WEEKDAY(B407,2)&lt;=4),C407&gt;=TIME(18,0,0),C407&lt;TIME(19,0,0)),"A3",IF(AND(AND(WEEKDAY(B407,2)&gt;=2,WEEKDAY(B407,2)&lt;=4),C407&gt;=TIME(22,0,0),C407&lt;TIME(22,45,0)),"B","Other")))))))</f>
        <v/>
      </c>
      <c r="F407" s="11" t="n"/>
      <c r="G407" s="11" t="n"/>
      <c r="H407" s="11" t="n"/>
      <c r="I407" s="11" t="n"/>
      <c r="J407" s="12" t="n"/>
      <c r="K407" s="12" t="n"/>
      <c r="L407" s="12" t="n"/>
      <c r="M407" s="12" t="n"/>
      <c r="N407" s="11" t="n"/>
      <c r="O407" s="11" t="n"/>
      <c r="P407" s="13">
        <f>IF(N407="","",IF(N407="SL",-1,K407/J407))</f>
        <v/>
      </c>
      <c r="Q407" s="13">
        <f>IF(N407="","",IF(OR(N407="SL",N407="TP0 only"),-1,L407/J407))</f>
        <v/>
      </c>
      <c r="R407" s="13">
        <f>IF(N407="","",IF(N407="TP2",M407/J407,-1))</f>
        <v/>
      </c>
      <c r="S407" s="13">
        <f>IF(N407="","",IF(N407="SL",-1,IF(N407="TP0 only",0.5*K407/J407,0.5*(K407+L407)/J407)))</f>
        <v/>
      </c>
      <c r="T407" s="13">
        <f>IF(N407="","",IF(N407="SL",-1,IF(N407="TP0 only",0.5*K407/J407-0.5,0.5*(K407+L407)/J407)))</f>
        <v/>
      </c>
      <c r="U407" s="14">
        <f>IF(P407="","",P407*Config!$B$6)</f>
        <v/>
      </c>
      <c r="V407" s="14">
        <f>IF(Q407="","",Q407*Config!$B$6)</f>
        <v/>
      </c>
      <c r="W407" s="14">
        <f>IF(R407="","",R407*Config!$B$6)</f>
        <v/>
      </c>
      <c r="X407" s="14">
        <f>IF(S407="","",S407*Config!$B$6)</f>
        <v/>
      </c>
      <c r="Y407" s="14">
        <f>IF(T407="","",T407*Config!$B$6)</f>
        <v/>
      </c>
      <c r="Z407" s="14">
        <f>IF(U407="","",Config!$B$4 + SUM($U$2:U407))</f>
        <v/>
      </c>
      <c r="AA407" s="14">
        <f>IF(V407="","",Config!$B$4 + SUM($V$2:V407))</f>
        <v/>
      </c>
      <c r="AB407" s="14">
        <f>IF(W407="","",Config!$B$4 + SUM($W$2:W407))</f>
        <v/>
      </c>
      <c r="AC407" s="14">
        <f>IF(X407="","",Config!$B$4 + SUM($X$2:X407))</f>
        <v/>
      </c>
      <c r="AD407" s="14">
        <f>IF(Y407="","",Config!$B$4 + SUM($Y$2:Y407))</f>
        <v/>
      </c>
      <c r="AE407" s="15">
        <f>IF(P407="","",IF(P407&gt;0,1,0))</f>
        <v/>
      </c>
      <c r="AF407" s="15">
        <f>IF(Q407="","",IF(Q407&gt;0,1,0))</f>
        <v/>
      </c>
      <c r="AG407" s="15">
        <f>IF(R407="","",IF(R407&gt;0,1,0))</f>
        <v/>
      </c>
      <c r="AH407" s="15">
        <f>IF(S407="","",IF(S407&gt;0,1,0))</f>
        <v/>
      </c>
      <c r="AI407" s="15">
        <f>IF(T407="","",IF(T407&gt;0,1,0))</f>
        <v/>
      </c>
      <c r="AJ407" s="16">
        <f>IF(Z407="","",IF(AJ406="",Z407,MAX(AJ406,Z407)))</f>
        <v/>
      </c>
      <c r="AK407" s="16">
        <f>IF(AA407="","",IF(AK406="",AA407,MAX(AK406,AA407)))</f>
        <v/>
      </c>
      <c r="AL407" s="16">
        <f>IF(AB407="","",IF(AL406="",AB407,MAX(AL406,AB407)))</f>
        <v/>
      </c>
      <c r="AM407" s="16">
        <f>IF(AC407="","",IF(AM406="",AC407,MAX(AM406,AC407)))</f>
        <v/>
      </c>
      <c r="AN407" s="16">
        <f>IF(AD407="","",IF(AN406="",AD407,MAX(AN406,AD407)))</f>
        <v/>
      </c>
      <c r="AO407" s="16">
        <f>IF(Z407="","",AJ407-Z407)</f>
        <v/>
      </c>
      <c r="AP407" s="16">
        <f>IF(AA407="","",AK407-AA407)</f>
        <v/>
      </c>
      <c r="AQ407" s="16">
        <f>IF(AB407="","",AL407-AB407)</f>
        <v/>
      </c>
      <c r="AR407" s="16">
        <f>IF(AC407="","",AM407-AC407)</f>
        <v/>
      </c>
      <c r="AS407" s="16">
        <f>IF(AD407="","",AN407-AD407)</f>
        <v/>
      </c>
    </row>
    <row r="408">
      <c r="A408">
        <f>ROW()-1</f>
        <v/>
      </c>
      <c r="B408" s="8" t="n"/>
      <c r="C408" s="11" t="n"/>
      <c r="D408" s="10">
        <f>IF(B408="","",CHOOSE(WEEKDAY(B408,2),"Lu","Ma","Mi","Jo","Vi","Sa","Du"))</f>
        <v/>
      </c>
      <c r="E408" s="10">
        <f>IF(OR(B408="",C408=""),"",IF(OR(WEEKDAY(B408,2)=1,WEEKDAY(B408,2)=5),"D",IF(AND(C408&gt;=TIME(15,30,0),C408&lt;TIME(16,30,0)),"C",IF(AND(AND(WEEKDAY(B408,2)&gt;=2,WEEKDAY(B408,2)&lt;=4),C408&gt;=TIME(16,35,0),C408&lt;TIME(17,0,0)),"A1",IF(AND(AND(WEEKDAY(B408,2)&gt;=2,WEEKDAY(B408,2)&lt;=4),C408&gt;=TIME(17,0,0),C408&lt;TIME(18,0,0)),"A2",IF(AND(AND(WEEKDAY(B408,2)&gt;=2,WEEKDAY(B408,2)&lt;=4),C408&gt;=TIME(18,0,0),C408&lt;TIME(19,0,0)),"A3",IF(AND(AND(WEEKDAY(B408,2)&gt;=2,WEEKDAY(B408,2)&lt;=4),C408&gt;=TIME(22,0,0),C408&lt;TIME(22,45,0)),"B","Other")))))))</f>
        <v/>
      </c>
      <c r="F408" s="11" t="n"/>
      <c r="G408" s="11" t="n"/>
      <c r="H408" s="11" t="n"/>
      <c r="I408" s="11" t="n"/>
      <c r="J408" s="12" t="n"/>
      <c r="K408" s="12" t="n"/>
      <c r="L408" s="12" t="n"/>
      <c r="M408" s="12" t="n"/>
      <c r="N408" s="11" t="n"/>
      <c r="O408" s="11" t="n"/>
      <c r="P408" s="13">
        <f>IF(N408="","",IF(N408="SL",-1,K408/J408))</f>
        <v/>
      </c>
      <c r="Q408" s="13">
        <f>IF(N408="","",IF(OR(N408="SL",N408="TP0 only"),-1,L408/J408))</f>
        <v/>
      </c>
      <c r="R408" s="13">
        <f>IF(N408="","",IF(N408="TP2",M408/J408,-1))</f>
        <v/>
      </c>
      <c r="S408" s="13">
        <f>IF(N408="","",IF(N408="SL",-1,IF(N408="TP0 only",0.5*K408/J408,0.5*(K408+L408)/J408)))</f>
        <v/>
      </c>
      <c r="T408" s="13">
        <f>IF(N408="","",IF(N408="SL",-1,IF(N408="TP0 only",0.5*K408/J408-0.5,0.5*(K408+L408)/J408)))</f>
        <v/>
      </c>
      <c r="U408" s="14">
        <f>IF(P408="","",P408*Config!$B$6)</f>
        <v/>
      </c>
      <c r="V408" s="14">
        <f>IF(Q408="","",Q408*Config!$B$6)</f>
        <v/>
      </c>
      <c r="W408" s="14">
        <f>IF(R408="","",R408*Config!$B$6)</f>
        <v/>
      </c>
      <c r="X408" s="14">
        <f>IF(S408="","",S408*Config!$B$6)</f>
        <v/>
      </c>
      <c r="Y408" s="14">
        <f>IF(T408="","",T408*Config!$B$6)</f>
        <v/>
      </c>
      <c r="Z408" s="14">
        <f>IF(U408="","",Config!$B$4 + SUM($U$2:U408))</f>
        <v/>
      </c>
      <c r="AA408" s="14">
        <f>IF(V408="","",Config!$B$4 + SUM($V$2:V408))</f>
        <v/>
      </c>
      <c r="AB408" s="14">
        <f>IF(W408="","",Config!$B$4 + SUM($W$2:W408))</f>
        <v/>
      </c>
      <c r="AC408" s="14">
        <f>IF(X408="","",Config!$B$4 + SUM($X$2:X408))</f>
        <v/>
      </c>
      <c r="AD408" s="14">
        <f>IF(Y408="","",Config!$B$4 + SUM($Y$2:Y408))</f>
        <v/>
      </c>
      <c r="AE408" s="15">
        <f>IF(P408="","",IF(P408&gt;0,1,0))</f>
        <v/>
      </c>
      <c r="AF408" s="15">
        <f>IF(Q408="","",IF(Q408&gt;0,1,0))</f>
        <v/>
      </c>
      <c r="AG408" s="15">
        <f>IF(R408="","",IF(R408&gt;0,1,0))</f>
        <v/>
      </c>
      <c r="AH408" s="15">
        <f>IF(S408="","",IF(S408&gt;0,1,0))</f>
        <v/>
      </c>
      <c r="AI408" s="15">
        <f>IF(T408="","",IF(T408&gt;0,1,0))</f>
        <v/>
      </c>
      <c r="AJ408" s="16">
        <f>IF(Z408="","",IF(AJ407="",Z408,MAX(AJ407,Z408)))</f>
        <v/>
      </c>
      <c r="AK408" s="16">
        <f>IF(AA408="","",IF(AK407="",AA408,MAX(AK407,AA408)))</f>
        <v/>
      </c>
      <c r="AL408" s="16">
        <f>IF(AB408="","",IF(AL407="",AB408,MAX(AL407,AB408)))</f>
        <v/>
      </c>
      <c r="AM408" s="16">
        <f>IF(AC408="","",IF(AM407="",AC408,MAX(AM407,AC408)))</f>
        <v/>
      </c>
      <c r="AN408" s="16">
        <f>IF(AD408="","",IF(AN407="",AD408,MAX(AN407,AD408)))</f>
        <v/>
      </c>
      <c r="AO408" s="16">
        <f>IF(Z408="","",AJ408-Z408)</f>
        <v/>
      </c>
      <c r="AP408" s="16">
        <f>IF(AA408="","",AK408-AA408)</f>
        <v/>
      </c>
      <c r="AQ408" s="16">
        <f>IF(AB408="","",AL408-AB408)</f>
        <v/>
      </c>
      <c r="AR408" s="16">
        <f>IF(AC408="","",AM408-AC408)</f>
        <v/>
      </c>
      <c r="AS408" s="16">
        <f>IF(AD408="","",AN408-AD408)</f>
        <v/>
      </c>
    </row>
    <row r="409">
      <c r="A409">
        <f>ROW()-1</f>
        <v/>
      </c>
      <c r="B409" s="8" t="n"/>
      <c r="C409" s="11" t="n"/>
      <c r="D409" s="10">
        <f>IF(B409="","",CHOOSE(WEEKDAY(B409,2),"Lu","Ma","Mi","Jo","Vi","Sa","Du"))</f>
        <v/>
      </c>
      <c r="E409" s="10">
        <f>IF(OR(B409="",C409=""),"",IF(OR(WEEKDAY(B409,2)=1,WEEKDAY(B409,2)=5),"D",IF(AND(C409&gt;=TIME(15,30,0),C409&lt;TIME(16,30,0)),"C",IF(AND(AND(WEEKDAY(B409,2)&gt;=2,WEEKDAY(B409,2)&lt;=4),C409&gt;=TIME(16,35,0),C409&lt;TIME(17,0,0)),"A1",IF(AND(AND(WEEKDAY(B409,2)&gt;=2,WEEKDAY(B409,2)&lt;=4),C409&gt;=TIME(17,0,0),C409&lt;TIME(18,0,0)),"A2",IF(AND(AND(WEEKDAY(B409,2)&gt;=2,WEEKDAY(B409,2)&lt;=4),C409&gt;=TIME(18,0,0),C409&lt;TIME(19,0,0)),"A3",IF(AND(AND(WEEKDAY(B409,2)&gt;=2,WEEKDAY(B409,2)&lt;=4),C409&gt;=TIME(22,0,0),C409&lt;TIME(22,45,0)),"B","Other")))))))</f>
        <v/>
      </c>
      <c r="F409" s="11" t="n"/>
      <c r="G409" s="11" t="n"/>
      <c r="H409" s="11" t="n"/>
      <c r="I409" s="11" t="n"/>
      <c r="J409" s="12" t="n"/>
      <c r="K409" s="12" t="n"/>
      <c r="L409" s="12" t="n"/>
      <c r="M409" s="12" t="n"/>
      <c r="N409" s="11" t="n"/>
      <c r="O409" s="11" t="n"/>
      <c r="P409" s="13">
        <f>IF(N409="","",IF(N409="SL",-1,K409/J409))</f>
        <v/>
      </c>
      <c r="Q409" s="13">
        <f>IF(N409="","",IF(OR(N409="SL",N409="TP0 only"),-1,L409/J409))</f>
        <v/>
      </c>
      <c r="R409" s="13">
        <f>IF(N409="","",IF(N409="TP2",M409/J409,-1))</f>
        <v/>
      </c>
      <c r="S409" s="13">
        <f>IF(N409="","",IF(N409="SL",-1,IF(N409="TP0 only",0.5*K409/J409,0.5*(K409+L409)/J409)))</f>
        <v/>
      </c>
      <c r="T409" s="13">
        <f>IF(N409="","",IF(N409="SL",-1,IF(N409="TP0 only",0.5*K409/J409-0.5,0.5*(K409+L409)/J409)))</f>
        <v/>
      </c>
      <c r="U409" s="14">
        <f>IF(P409="","",P409*Config!$B$6)</f>
        <v/>
      </c>
      <c r="V409" s="14">
        <f>IF(Q409="","",Q409*Config!$B$6)</f>
        <v/>
      </c>
      <c r="W409" s="14">
        <f>IF(R409="","",R409*Config!$B$6)</f>
        <v/>
      </c>
      <c r="X409" s="14">
        <f>IF(S409="","",S409*Config!$B$6)</f>
        <v/>
      </c>
      <c r="Y409" s="14">
        <f>IF(T409="","",T409*Config!$B$6)</f>
        <v/>
      </c>
      <c r="Z409" s="14">
        <f>IF(U409="","",Config!$B$4 + SUM($U$2:U409))</f>
        <v/>
      </c>
      <c r="AA409" s="14">
        <f>IF(V409="","",Config!$B$4 + SUM($V$2:V409))</f>
        <v/>
      </c>
      <c r="AB409" s="14">
        <f>IF(W409="","",Config!$B$4 + SUM($W$2:W409))</f>
        <v/>
      </c>
      <c r="AC409" s="14">
        <f>IF(X409="","",Config!$B$4 + SUM($X$2:X409))</f>
        <v/>
      </c>
      <c r="AD409" s="14">
        <f>IF(Y409="","",Config!$B$4 + SUM($Y$2:Y409))</f>
        <v/>
      </c>
      <c r="AE409" s="15">
        <f>IF(P409="","",IF(P409&gt;0,1,0))</f>
        <v/>
      </c>
      <c r="AF409" s="15">
        <f>IF(Q409="","",IF(Q409&gt;0,1,0))</f>
        <v/>
      </c>
      <c r="AG409" s="15">
        <f>IF(R409="","",IF(R409&gt;0,1,0))</f>
        <v/>
      </c>
      <c r="AH409" s="15">
        <f>IF(S409="","",IF(S409&gt;0,1,0))</f>
        <v/>
      </c>
      <c r="AI409" s="15">
        <f>IF(T409="","",IF(T409&gt;0,1,0))</f>
        <v/>
      </c>
      <c r="AJ409" s="16">
        <f>IF(Z409="","",IF(AJ408="",Z409,MAX(AJ408,Z409)))</f>
        <v/>
      </c>
      <c r="AK409" s="16">
        <f>IF(AA409="","",IF(AK408="",AA409,MAX(AK408,AA409)))</f>
        <v/>
      </c>
      <c r="AL409" s="16">
        <f>IF(AB409="","",IF(AL408="",AB409,MAX(AL408,AB409)))</f>
        <v/>
      </c>
      <c r="AM409" s="16">
        <f>IF(AC409="","",IF(AM408="",AC409,MAX(AM408,AC409)))</f>
        <v/>
      </c>
      <c r="AN409" s="16">
        <f>IF(AD409="","",IF(AN408="",AD409,MAX(AN408,AD409)))</f>
        <v/>
      </c>
      <c r="AO409" s="16">
        <f>IF(Z409="","",AJ409-Z409)</f>
        <v/>
      </c>
      <c r="AP409" s="16">
        <f>IF(AA409="","",AK409-AA409)</f>
        <v/>
      </c>
      <c r="AQ409" s="16">
        <f>IF(AB409="","",AL409-AB409)</f>
        <v/>
      </c>
      <c r="AR409" s="16">
        <f>IF(AC409="","",AM409-AC409)</f>
        <v/>
      </c>
      <c r="AS409" s="16">
        <f>IF(AD409="","",AN409-AD409)</f>
        <v/>
      </c>
    </row>
    <row r="410">
      <c r="A410">
        <f>ROW()-1</f>
        <v/>
      </c>
      <c r="B410" s="8" t="n"/>
      <c r="C410" s="11" t="n"/>
      <c r="D410" s="10">
        <f>IF(B410="","",CHOOSE(WEEKDAY(B410,2),"Lu","Ma","Mi","Jo","Vi","Sa","Du"))</f>
        <v/>
      </c>
      <c r="E410" s="10">
        <f>IF(OR(B410="",C410=""),"",IF(OR(WEEKDAY(B410,2)=1,WEEKDAY(B410,2)=5),"D",IF(AND(C410&gt;=TIME(15,30,0),C410&lt;TIME(16,30,0)),"C",IF(AND(AND(WEEKDAY(B410,2)&gt;=2,WEEKDAY(B410,2)&lt;=4),C410&gt;=TIME(16,35,0),C410&lt;TIME(17,0,0)),"A1",IF(AND(AND(WEEKDAY(B410,2)&gt;=2,WEEKDAY(B410,2)&lt;=4),C410&gt;=TIME(17,0,0),C410&lt;TIME(18,0,0)),"A2",IF(AND(AND(WEEKDAY(B410,2)&gt;=2,WEEKDAY(B410,2)&lt;=4),C410&gt;=TIME(18,0,0),C410&lt;TIME(19,0,0)),"A3",IF(AND(AND(WEEKDAY(B410,2)&gt;=2,WEEKDAY(B410,2)&lt;=4),C410&gt;=TIME(22,0,0),C410&lt;TIME(22,45,0)),"B","Other")))))))</f>
        <v/>
      </c>
      <c r="F410" s="11" t="n"/>
      <c r="G410" s="11" t="n"/>
      <c r="H410" s="11" t="n"/>
      <c r="I410" s="11" t="n"/>
      <c r="J410" s="12" t="n"/>
      <c r="K410" s="12" t="n"/>
      <c r="L410" s="12" t="n"/>
      <c r="M410" s="12" t="n"/>
      <c r="N410" s="11" t="n"/>
      <c r="O410" s="11" t="n"/>
      <c r="P410" s="13">
        <f>IF(N410="","",IF(N410="SL",-1,K410/J410))</f>
        <v/>
      </c>
      <c r="Q410" s="13">
        <f>IF(N410="","",IF(OR(N410="SL",N410="TP0 only"),-1,L410/J410))</f>
        <v/>
      </c>
      <c r="R410" s="13">
        <f>IF(N410="","",IF(N410="TP2",M410/J410,-1))</f>
        <v/>
      </c>
      <c r="S410" s="13">
        <f>IF(N410="","",IF(N410="SL",-1,IF(N410="TP0 only",0.5*K410/J410,0.5*(K410+L410)/J410)))</f>
        <v/>
      </c>
      <c r="T410" s="13">
        <f>IF(N410="","",IF(N410="SL",-1,IF(N410="TP0 only",0.5*K410/J410-0.5,0.5*(K410+L410)/J410)))</f>
        <v/>
      </c>
      <c r="U410" s="14">
        <f>IF(P410="","",P410*Config!$B$6)</f>
        <v/>
      </c>
      <c r="V410" s="14">
        <f>IF(Q410="","",Q410*Config!$B$6)</f>
        <v/>
      </c>
      <c r="W410" s="14">
        <f>IF(R410="","",R410*Config!$B$6)</f>
        <v/>
      </c>
      <c r="X410" s="14">
        <f>IF(S410="","",S410*Config!$B$6)</f>
        <v/>
      </c>
      <c r="Y410" s="14">
        <f>IF(T410="","",T410*Config!$B$6)</f>
        <v/>
      </c>
      <c r="Z410" s="14">
        <f>IF(U410="","",Config!$B$4 + SUM($U$2:U410))</f>
        <v/>
      </c>
      <c r="AA410" s="14">
        <f>IF(V410="","",Config!$B$4 + SUM($V$2:V410))</f>
        <v/>
      </c>
      <c r="AB410" s="14">
        <f>IF(W410="","",Config!$B$4 + SUM($W$2:W410))</f>
        <v/>
      </c>
      <c r="AC410" s="14">
        <f>IF(X410="","",Config!$B$4 + SUM($X$2:X410))</f>
        <v/>
      </c>
      <c r="AD410" s="14">
        <f>IF(Y410="","",Config!$B$4 + SUM($Y$2:Y410))</f>
        <v/>
      </c>
      <c r="AE410" s="15">
        <f>IF(P410="","",IF(P410&gt;0,1,0))</f>
        <v/>
      </c>
      <c r="AF410" s="15">
        <f>IF(Q410="","",IF(Q410&gt;0,1,0))</f>
        <v/>
      </c>
      <c r="AG410" s="15">
        <f>IF(R410="","",IF(R410&gt;0,1,0))</f>
        <v/>
      </c>
      <c r="AH410" s="15">
        <f>IF(S410="","",IF(S410&gt;0,1,0))</f>
        <v/>
      </c>
      <c r="AI410" s="15">
        <f>IF(T410="","",IF(T410&gt;0,1,0))</f>
        <v/>
      </c>
      <c r="AJ410" s="16">
        <f>IF(Z410="","",IF(AJ409="",Z410,MAX(AJ409,Z410)))</f>
        <v/>
      </c>
      <c r="AK410" s="16">
        <f>IF(AA410="","",IF(AK409="",AA410,MAX(AK409,AA410)))</f>
        <v/>
      </c>
      <c r="AL410" s="16">
        <f>IF(AB410="","",IF(AL409="",AB410,MAX(AL409,AB410)))</f>
        <v/>
      </c>
      <c r="AM410" s="16">
        <f>IF(AC410="","",IF(AM409="",AC410,MAX(AM409,AC410)))</f>
        <v/>
      </c>
      <c r="AN410" s="16">
        <f>IF(AD410="","",IF(AN409="",AD410,MAX(AN409,AD410)))</f>
        <v/>
      </c>
      <c r="AO410" s="16">
        <f>IF(Z410="","",AJ410-Z410)</f>
        <v/>
      </c>
      <c r="AP410" s="16">
        <f>IF(AA410="","",AK410-AA410)</f>
        <v/>
      </c>
      <c r="AQ410" s="16">
        <f>IF(AB410="","",AL410-AB410)</f>
        <v/>
      </c>
      <c r="AR410" s="16">
        <f>IF(AC410="","",AM410-AC410)</f>
        <v/>
      </c>
      <c r="AS410" s="16">
        <f>IF(AD410="","",AN410-AD410)</f>
        <v/>
      </c>
    </row>
    <row r="411">
      <c r="A411">
        <f>ROW()-1</f>
        <v/>
      </c>
      <c r="B411" s="8" t="n"/>
      <c r="C411" s="11" t="n"/>
      <c r="D411" s="10">
        <f>IF(B411="","",CHOOSE(WEEKDAY(B411,2),"Lu","Ma","Mi","Jo","Vi","Sa","Du"))</f>
        <v/>
      </c>
      <c r="E411" s="10">
        <f>IF(OR(B411="",C411=""),"",IF(OR(WEEKDAY(B411,2)=1,WEEKDAY(B411,2)=5),"D",IF(AND(C411&gt;=TIME(15,30,0),C411&lt;TIME(16,30,0)),"C",IF(AND(AND(WEEKDAY(B411,2)&gt;=2,WEEKDAY(B411,2)&lt;=4),C411&gt;=TIME(16,35,0),C411&lt;TIME(17,0,0)),"A1",IF(AND(AND(WEEKDAY(B411,2)&gt;=2,WEEKDAY(B411,2)&lt;=4),C411&gt;=TIME(17,0,0),C411&lt;TIME(18,0,0)),"A2",IF(AND(AND(WEEKDAY(B411,2)&gt;=2,WEEKDAY(B411,2)&lt;=4),C411&gt;=TIME(18,0,0),C411&lt;TIME(19,0,0)),"A3",IF(AND(AND(WEEKDAY(B411,2)&gt;=2,WEEKDAY(B411,2)&lt;=4),C411&gt;=TIME(22,0,0),C411&lt;TIME(22,45,0)),"B","Other")))))))</f>
        <v/>
      </c>
      <c r="F411" s="11" t="n"/>
      <c r="G411" s="11" t="n"/>
      <c r="H411" s="11" t="n"/>
      <c r="I411" s="11" t="n"/>
      <c r="J411" s="12" t="n"/>
      <c r="K411" s="12" t="n"/>
      <c r="L411" s="12" t="n"/>
      <c r="M411" s="12" t="n"/>
      <c r="N411" s="11" t="n"/>
      <c r="O411" s="11" t="n"/>
      <c r="P411" s="13">
        <f>IF(N411="","",IF(N411="SL",-1,K411/J411))</f>
        <v/>
      </c>
      <c r="Q411" s="13">
        <f>IF(N411="","",IF(OR(N411="SL",N411="TP0 only"),-1,L411/J411))</f>
        <v/>
      </c>
      <c r="R411" s="13">
        <f>IF(N411="","",IF(N411="TP2",M411/J411,-1))</f>
        <v/>
      </c>
      <c r="S411" s="13">
        <f>IF(N411="","",IF(N411="SL",-1,IF(N411="TP0 only",0.5*K411/J411,0.5*(K411+L411)/J411)))</f>
        <v/>
      </c>
      <c r="T411" s="13">
        <f>IF(N411="","",IF(N411="SL",-1,IF(N411="TP0 only",0.5*K411/J411-0.5,0.5*(K411+L411)/J411)))</f>
        <v/>
      </c>
      <c r="U411" s="14">
        <f>IF(P411="","",P411*Config!$B$6)</f>
        <v/>
      </c>
      <c r="V411" s="14">
        <f>IF(Q411="","",Q411*Config!$B$6)</f>
        <v/>
      </c>
      <c r="W411" s="14">
        <f>IF(R411="","",R411*Config!$B$6)</f>
        <v/>
      </c>
      <c r="X411" s="14">
        <f>IF(S411="","",S411*Config!$B$6)</f>
        <v/>
      </c>
      <c r="Y411" s="14">
        <f>IF(T411="","",T411*Config!$B$6)</f>
        <v/>
      </c>
      <c r="Z411" s="14">
        <f>IF(U411="","",Config!$B$4 + SUM($U$2:U411))</f>
        <v/>
      </c>
      <c r="AA411" s="14">
        <f>IF(V411="","",Config!$B$4 + SUM($V$2:V411))</f>
        <v/>
      </c>
      <c r="AB411" s="14">
        <f>IF(W411="","",Config!$B$4 + SUM($W$2:W411))</f>
        <v/>
      </c>
      <c r="AC411" s="14">
        <f>IF(X411="","",Config!$B$4 + SUM($X$2:X411))</f>
        <v/>
      </c>
      <c r="AD411" s="14">
        <f>IF(Y411="","",Config!$B$4 + SUM($Y$2:Y411))</f>
        <v/>
      </c>
      <c r="AE411" s="15">
        <f>IF(P411="","",IF(P411&gt;0,1,0))</f>
        <v/>
      </c>
      <c r="AF411" s="15">
        <f>IF(Q411="","",IF(Q411&gt;0,1,0))</f>
        <v/>
      </c>
      <c r="AG411" s="15">
        <f>IF(R411="","",IF(R411&gt;0,1,0))</f>
        <v/>
      </c>
      <c r="AH411" s="15">
        <f>IF(S411="","",IF(S411&gt;0,1,0))</f>
        <v/>
      </c>
      <c r="AI411" s="15">
        <f>IF(T411="","",IF(T411&gt;0,1,0))</f>
        <v/>
      </c>
      <c r="AJ411" s="16">
        <f>IF(Z411="","",IF(AJ410="",Z411,MAX(AJ410,Z411)))</f>
        <v/>
      </c>
      <c r="AK411" s="16">
        <f>IF(AA411="","",IF(AK410="",AA411,MAX(AK410,AA411)))</f>
        <v/>
      </c>
      <c r="AL411" s="16">
        <f>IF(AB411="","",IF(AL410="",AB411,MAX(AL410,AB411)))</f>
        <v/>
      </c>
      <c r="AM411" s="16">
        <f>IF(AC411="","",IF(AM410="",AC411,MAX(AM410,AC411)))</f>
        <v/>
      </c>
      <c r="AN411" s="16">
        <f>IF(AD411="","",IF(AN410="",AD411,MAX(AN410,AD411)))</f>
        <v/>
      </c>
      <c r="AO411" s="16">
        <f>IF(Z411="","",AJ411-Z411)</f>
        <v/>
      </c>
      <c r="AP411" s="16">
        <f>IF(AA411="","",AK411-AA411)</f>
        <v/>
      </c>
      <c r="AQ411" s="16">
        <f>IF(AB411="","",AL411-AB411)</f>
        <v/>
      </c>
      <c r="AR411" s="16">
        <f>IF(AC411="","",AM411-AC411)</f>
        <v/>
      </c>
      <c r="AS411" s="16">
        <f>IF(AD411="","",AN411-AD411)</f>
        <v/>
      </c>
    </row>
    <row r="412">
      <c r="A412">
        <f>ROW()-1</f>
        <v/>
      </c>
      <c r="B412" s="8" t="n"/>
      <c r="C412" s="11" t="n"/>
      <c r="D412" s="10">
        <f>IF(B412="","",CHOOSE(WEEKDAY(B412,2),"Lu","Ma","Mi","Jo","Vi","Sa","Du"))</f>
        <v/>
      </c>
      <c r="E412" s="10">
        <f>IF(OR(B412="",C412=""),"",IF(OR(WEEKDAY(B412,2)=1,WEEKDAY(B412,2)=5),"D",IF(AND(C412&gt;=TIME(15,30,0),C412&lt;TIME(16,30,0)),"C",IF(AND(AND(WEEKDAY(B412,2)&gt;=2,WEEKDAY(B412,2)&lt;=4),C412&gt;=TIME(16,35,0),C412&lt;TIME(17,0,0)),"A1",IF(AND(AND(WEEKDAY(B412,2)&gt;=2,WEEKDAY(B412,2)&lt;=4),C412&gt;=TIME(17,0,0),C412&lt;TIME(18,0,0)),"A2",IF(AND(AND(WEEKDAY(B412,2)&gt;=2,WEEKDAY(B412,2)&lt;=4),C412&gt;=TIME(18,0,0),C412&lt;TIME(19,0,0)),"A3",IF(AND(AND(WEEKDAY(B412,2)&gt;=2,WEEKDAY(B412,2)&lt;=4),C412&gt;=TIME(22,0,0),C412&lt;TIME(22,45,0)),"B","Other")))))))</f>
        <v/>
      </c>
      <c r="F412" s="11" t="n"/>
      <c r="G412" s="11" t="n"/>
      <c r="H412" s="11" t="n"/>
      <c r="I412" s="11" t="n"/>
      <c r="J412" s="12" t="n"/>
      <c r="K412" s="12" t="n"/>
      <c r="L412" s="12" t="n"/>
      <c r="M412" s="12" t="n"/>
      <c r="N412" s="11" t="n"/>
      <c r="O412" s="11" t="n"/>
      <c r="P412" s="13">
        <f>IF(N412="","",IF(N412="SL",-1,K412/J412))</f>
        <v/>
      </c>
      <c r="Q412" s="13">
        <f>IF(N412="","",IF(OR(N412="SL",N412="TP0 only"),-1,L412/J412))</f>
        <v/>
      </c>
      <c r="R412" s="13">
        <f>IF(N412="","",IF(N412="TP2",M412/J412,-1))</f>
        <v/>
      </c>
      <c r="S412" s="13">
        <f>IF(N412="","",IF(N412="SL",-1,IF(N412="TP0 only",0.5*K412/J412,0.5*(K412+L412)/J412)))</f>
        <v/>
      </c>
      <c r="T412" s="13">
        <f>IF(N412="","",IF(N412="SL",-1,IF(N412="TP0 only",0.5*K412/J412-0.5,0.5*(K412+L412)/J412)))</f>
        <v/>
      </c>
      <c r="U412" s="14">
        <f>IF(P412="","",P412*Config!$B$6)</f>
        <v/>
      </c>
      <c r="V412" s="14">
        <f>IF(Q412="","",Q412*Config!$B$6)</f>
        <v/>
      </c>
      <c r="W412" s="14">
        <f>IF(R412="","",R412*Config!$B$6)</f>
        <v/>
      </c>
      <c r="X412" s="14">
        <f>IF(S412="","",S412*Config!$B$6)</f>
        <v/>
      </c>
      <c r="Y412" s="14">
        <f>IF(T412="","",T412*Config!$B$6)</f>
        <v/>
      </c>
      <c r="Z412" s="14">
        <f>IF(U412="","",Config!$B$4 + SUM($U$2:U412))</f>
        <v/>
      </c>
      <c r="AA412" s="14">
        <f>IF(V412="","",Config!$B$4 + SUM($V$2:V412))</f>
        <v/>
      </c>
      <c r="AB412" s="14">
        <f>IF(W412="","",Config!$B$4 + SUM($W$2:W412))</f>
        <v/>
      </c>
      <c r="AC412" s="14">
        <f>IF(X412="","",Config!$B$4 + SUM($X$2:X412))</f>
        <v/>
      </c>
      <c r="AD412" s="14">
        <f>IF(Y412="","",Config!$B$4 + SUM($Y$2:Y412))</f>
        <v/>
      </c>
      <c r="AE412" s="15">
        <f>IF(P412="","",IF(P412&gt;0,1,0))</f>
        <v/>
      </c>
      <c r="AF412" s="15">
        <f>IF(Q412="","",IF(Q412&gt;0,1,0))</f>
        <v/>
      </c>
      <c r="AG412" s="15">
        <f>IF(R412="","",IF(R412&gt;0,1,0))</f>
        <v/>
      </c>
      <c r="AH412" s="15">
        <f>IF(S412="","",IF(S412&gt;0,1,0))</f>
        <v/>
      </c>
      <c r="AI412" s="15">
        <f>IF(T412="","",IF(T412&gt;0,1,0))</f>
        <v/>
      </c>
      <c r="AJ412" s="16">
        <f>IF(Z412="","",IF(AJ411="",Z412,MAX(AJ411,Z412)))</f>
        <v/>
      </c>
      <c r="AK412" s="16">
        <f>IF(AA412="","",IF(AK411="",AA412,MAX(AK411,AA412)))</f>
        <v/>
      </c>
      <c r="AL412" s="16">
        <f>IF(AB412="","",IF(AL411="",AB412,MAX(AL411,AB412)))</f>
        <v/>
      </c>
      <c r="AM412" s="16">
        <f>IF(AC412="","",IF(AM411="",AC412,MAX(AM411,AC412)))</f>
        <v/>
      </c>
      <c r="AN412" s="16">
        <f>IF(AD412="","",IF(AN411="",AD412,MAX(AN411,AD412)))</f>
        <v/>
      </c>
      <c r="AO412" s="16">
        <f>IF(Z412="","",AJ412-Z412)</f>
        <v/>
      </c>
      <c r="AP412" s="16">
        <f>IF(AA412="","",AK412-AA412)</f>
        <v/>
      </c>
      <c r="AQ412" s="16">
        <f>IF(AB412="","",AL412-AB412)</f>
        <v/>
      </c>
      <c r="AR412" s="16">
        <f>IF(AC412="","",AM412-AC412)</f>
        <v/>
      </c>
      <c r="AS412" s="16">
        <f>IF(AD412="","",AN412-AD412)</f>
        <v/>
      </c>
    </row>
    <row r="413">
      <c r="A413">
        <f>ROW()-1</f>
        <v/>
      </c>
      <c r="B413" s="8" t="n"/>
      <c r="C413" s="11" t="n"/>
      <c r="D413" s="10">
        <f>IF(B413="","",CHOOSE(WEEKDAY(B413,2),"Lu","Ma","Mi","Jo","Vi","Sa","Du"))</f>
        <v/>
      </c>
      <c r="E413" s="10">
        <f>IF(OR(B413="",C413=""),"",IF(OR(WEEKDAY(B413,2)=1,WEEKDAY(B413,2)=5),"D",IF(AND(C413&gt;=TIME(15,30,0),C413&lt;TIME(16,30,0)),"C",IF(AND(AND(WEEKDAY(B413,2)&gt;=2,WEEKDAY(B413,2)&lt;=4),C413&gt;=TIME(16,35,0),C413&lt;TIME(17,0,0)),"A1",IF(AND(AND(WEEKDAY(B413,2)&gt;=2,WEEKDAY(B413,2)&lt;=4),C413&gt;=TIME(17,0,0),C413&lt;TIME(18,0,0)),"A2",IF(AND(AND(WEEKDAY(B413,2)&gt;=2,WEEKDAY(B413,2)&lt;=4),C413&gt;=TIME(18,0,0),C413&lt;TIME(19,0,0)),"A3",IF(AND(AND(WEEKDAY(B413,2)&gt;=2,WEEKDAY(B413,2)&lt;=4),C413&gt;=TIME(22,0,0),C413&lt;TIME(22,45,0)),"B","Other")))))))</f>
        <v/>
      </c>
      <c r="F413" s="11" t="n"/>
      <c r="G413" s="11" t="n"/>
      <c r="H413" s="11" t="n"/>
      <c r="I413" s="11" t="n"/>
      <c r="J413" s="12" t="n"/>
      <c r="K413" s="12" t="n"/>
      <c r="L413" s="12" t="n"/>
      <c r="M413" s="12" t="n"/>
      <c r="N413" s="11" t="n"/>
      <c r="O413" s="11" t="n"/>
      <c r="P413" s="13">
        <f>IF(N413="","",IF(N413="SL",-1,K413/J413))</f>
        <v/>
      </c>
      <c r="Q413" s="13">
        <f>IF(N413="","",IF(OR(N413="SL",N413="TP0 only"),-1,L413/J413))</f>
        <v/>
      </c>
      <c r="R413" s="13">
        <f>IF(N413="","",IF(N413="TP2",M413/J413,-1))</f>
        <v/>
      </c>
      <c r="S413" s="13">
        <f>IF(N413="","",IF(N413="SL",-1,IF(N413="TP0 only",0.5*K413/J413,0.5*(K413+L413)/J413)))</f>
        <v/>
      </c>
      <c r="T413" s="13">
        <f>IF(N413="","",IF(N413="SL",-1,IF(N413="TP0 only",0.5*K413/J413-0.5,0.5*(K413+L413)/J413)))</f>
        <v/>
      </c>
      <c r="U413" s="14">
        <f>IF(P413="","",P413*Config!$B$6)</f>
        <v/>
      </c>
      <c r="V413" s="14">
        <f>IF(Q413="","",Q413*Config!$B$6)</f>
        <v/>
      </c>
      <c r="W413" s="14">
        <f>IF(R413="","",R413*Config!$B$6)</f>
        <v/>
      </c>
      <c r="X413" s="14">
        <f>IF(S413="","",S413*Config!$B$6)</f>
        <v/>
      </c>
      <c r="Y413" s="14">
        <f>IF(T413="","",T413*Config!$B$6)</f>
        <v/>
      </c>
      <c r="Z413" s="14">
        <f>IF(U413="","",Config!$B$4 + SUM($U$2:U413))</f>
        <v/>
      </c>
      <c r="AA413" s="14">
        <f>IF(V413="","",Config!$B$4 + SUM($V$2:V413))</f>
        <v/>
      </c>
      <c r="AB413" s="14">
        <f>IF(W413="","",Config!$B$4 + SUM($W$2:W413))</f>
        <v/>
      </c>
      <c r="AC413" s="14">
        <f>IF(X413="","",Config!$B$4 + SUM($X$2:X413))</f>
        <v/>
      </c>
      <c r="AD413" s="14">
        <f>IF(Y413="","",Config!$B$4 + SUM($Y$2:Y413))</f>
        <v/>
      </c>
      <c r="AE413" s="15">
        <f>IF(P413="","",IF(P413&gt;0,1,0))</f>
        <v/>
      </c>
      <c r="AF413" s="15">
        <f>IF(Q413="","",IF(Q413&gt;0,1,0))</f>
        <v/>
      </c>
      <c r="AG413" s="15">
        <f>IF(R413="","",IF(R413&gt;0,1,0))</f>
        <v/>
      </c>
      <c r="AH413" s="15">
        <f>IF(S413="","",IF(S413&gt;0,1,0))</f>
        <v/>
      </c>
      <c r="AI413" s="15">
        <f>IF(T413="","",IF(T413&gt;0,1,0))</f>
        <v/>
      </c>
      <c r="AJ413" s="16">
        <f>IF(Z413="","",IF(AJ412="",Z413,MAX(AJ412,Z413)))</f>
        <v/>
      </c>
      <c r="AK413" s="16">
        <f>IF(AA413="","",IF(AK412="",AA413,MAX(AK412,AA413)))</f>
        <v/>
      </c>
      <c r="AL413" s="16">
        <f>IF(AB413="","",IF(AL412="",AB413,MAX(AL412,AB413)))</f>
        <v/>
      </c>
      <c r="AM413" s="16">
        <f>IF(AC413="","",IF(AM412="",AC413,MAX(AM412,AC413)))</f>
        <v/>
      </c>
      <c r="AN413" s="16">
        <f>IF(AD413="","",IF(AN412="",AD413,MAX(AN412,AD413)))</f>
        <v/>
      </c>
      <c r="AO413" s="16">
        <f>IF(Z413="","",AJ413-Z413)</f>
        <v/>
      </c>
      <c r="AP413" s="16">
        <f>IF(AA413="","",AK413-AA413)</f>
        <v/>
      </c>
      <c r="AQ413" s="16">
        <f>IF(AB413="","",AL413-AB413)</f>
        <v/>
      </c>
      <c r="AR413" s="16">
        <f>IF(AC413="","",AM413-AC413)</f>
        <v/>
      </c>
      <c r="AS413" s="16">
        <f>IF(AD413="","",AN413-AD413)</f>
        <v/>
      </c>
    </row>
    <row r="414">
      <c r="A414">
        <f>ROW()-1</f>
        <v/>
      </c>
      <c r="B414" s="8" t="n"/>
      <c r="C414" s="11" t="n"/>
      <c r="D414" s="10">
        <f>IF(B414="","",CHOOSE(WEEKDAY(B414,2),"Lu","Ma","Mi","Jo","Vi","Sa","Du"))</f>
        <v/>
      </c>
      <c r="E414" s="10">
        <f>IF(OR(B414="",C414=""),"",IF(OR(WEEKDAY(B414,2)=1,WEEKDAY(B414,2)=5),"D",IF(AND(C414&gt;=TIME(15,30,0),C414&lt;TIME(16,30,0)),"C",IF(AND(AND(WEEKDAY(B414,2)&gt;=2,WEEKDAY(B414,2)&lt;=4),C414&gt;=TIME(16,35,0),C414&lt;TIME(17,0,0)),"A1",IF(AND(AND(WEEKDAY(B414,2)&gt;=2,WEEKDAY(B414,2)&lt;=4),C414&gt;=TIME(17,0,0),C414&lt;TIME(18,0,0)),"A2",IF(AND(AND(WEEKDAY(B414,2)&gt;=2,WEEKDAY(B414,2)&lt;=4),C414&gt;=TIME(18,0,0),C414&lt;TIME(19,0,0)),"A3",IF(AND(AND(WEEKDAY(B414,2)&gt;=2,WEEKDAY(B414,2)&lt;=4),C414&gt;=TIME(22,0,0),C414&lt;TIME(22,45,0)),"B","Other")))))))</f>
        <v/>
      </c>
      <c r="F414" s="11" t="n"/>
      <c r="G414" s="11" t="n"/>
      <c r="H414" s="11" t="n"/>
      <c r="I414" s="11" t="n"/>
      <c r="J414" s="12" t="n"/>
      <c r="K414" s="12" t="n"/>
      <c r="L414" s="12" t="n"/>
      <c r="M414" s="12" t="n"/>
      <c r="N414" s="11" t="n"/>
      <c r="O414" s="11" t="n"/>
      <c r="P414" s="13">
        <f>IF(N414="","",IF(N414="SL",-1,K414/J414))</f>
        <v/>
      </c>
      <c r="Q414" s="13">
        <f>IF(N414="","",IF(OR(N414="SL",N414="TP0 only"),-1,L414/J414))</f>
        <v/>
      </c>
      <c r="R414" s="13">
        <f>IF(N414="","",IF(N414="TP2",M414/J414,-1))</f>
        <v/>
      </c>
      <c r="S414" s="13">
        <f>IF(N414="","",IF(N414="SL",-1,IF(N414="TP0 only",0.5*K414/J414,0.5*(K414+L414)/J414)))</f>
        <v/>
      </c>
      <c r="T414" s="13">
        <f>IF(N414="","",IF(N414="SL",-1,IF(N414="TP0 only",0.5*K414/J414-0.5,0.5*(K414+L414)/J414)))</f>
        <v/>
      </c>
      <c r="U414" s="14">
        <f>IF(P414="","",P414*Config!$B$6)</f>
        <v/>
      </c>
      <c r="V414" s="14">
        <f>IF(Q414="","",Q414*Config!$B$6)</f>
        <v/>
      </c>
      <c r="W414" s="14">
        <f>IF(R414="","",R414*Config!$B$6)</f>
        <v/>
      </c>
      <c r="X414" s="14">
        <f>IF(S414="","",S414*Config!$B$6)</f>
        <v/>
      </c>
      <c r="Y414" s="14">
        <f>IF(T414="","",T414*Config!$B$6)</f>
        <v/>
      </c>
      <c r="Z414" s="14">
        <f>IF(U414="","",Config!$B$4 + SUM($U$2:U414))</f>
        <v/>
      </c>
      <c r="AA414" s="14">
        <f>IF(V414="","",Config!$B$4 + SUM($V$2:V414))</f>
        <v/>
      </c>
      <c r="AB414" s="14">
        <f>IF(W414="","",Config!$B$4 + SUM($W$2:W414))</f>
        <v/>
      </c>
      <c r="AC414" s="14">
        <f>IF(X414="","",Config!$B$4 + SUM($X$2:X414))</f>
        <v/>
      </c>
      <c r="AD414" s="14">
        <f>IF(Y414="","",Config!$B$4 + SUM($Y$2:Y414))</f>
        <v/>
      </c>
      <c r="AE414" s="15">
        <f>IF(P414="","",IF(P414&gt;0,1,0))</f>
        <v/>
      </c>
      <c r="AF414" s="15">
        <f>IF(Q414="","",IF(Q414&gt;0,1,0))</f>
        <v/>
      </c>
      <c r="AG414" s="15">
        <f>IF(R414="","",IF(R414&gt;0,1,0))</f>
        <v/>
      </c>
      <c r="AH414" s="15">
        <f>IF(S414="","",IF(S414&gt;0,1,0))</f>
        <v/>
      </c>
      <c r="AI414" s="15">
        <f>IF(T414="","",IF(T414&gt;0,1,0))</f>
        <v/>
      </c>
      <c r="AJ414" s="16">
        <f>IF(Z414="","",IF(AJ413="",Z414,MAX(AJ413,Z414)))</f>
        <v/>
      </c>
      <c r="AK414" s="16">
        <f>IF(AA414="","",IF(AK413="",AA414,MAX(AK413,AA414)))</f>
        <v/>
      </c>
      <c r="AL414" s="16">
        <f>IF(AB414="","",IF(AL413="",AB414,MAX(AL413,AB414)))</f>
        <v/>
      </c>
      <c r="AM414" s="16">
        <f>IF(AC414="","",IF(AM413="",AC414,MAX(AM413,AC414)))</f>
        <v/>
      </c>
      <c r="AN414" s="16">
        <f>IF(AD414="","",IF(AN413="",AD414,MAX(AN413,AD414)))</f>
        <v/>
      </c>
      <c r="AO414" s="16">
        <f>IF(Z414="","",AJ414-Z414)</f>
        <v/>
      </c>
      <c r="AP414" s="16">
        <f>IF(AA414="","",AK414-AA414)</f>
        <v/>
      </c>
      <c r="AQ414" s="16">
        <f>IF(AB414="","",AL414-AB414)</f>
        <v/>
      </c>
      <c r="AR414" s="16">
        <f>IF(AC414="","",AM414-AC414)</f>
        <v/>
      </c>
      <c r="AS414" s="16">
        <f>IF(AD414="","",AN414-AD414)</f>
        <v/>
      </c>
    </row>
    <row r="415">
      <c r="A415">
        <f>ROW()-1</f>
        <v/>
      </c>
      <c r="B415" s="8" t="n"/>
      <c r="C415" s="11" t="n"/>
      <c r="D415" s="10">
        <f>IF(B415="","",CHOOSE(WEEKDAY(B415,2),"Lu","Ma","Mi","Jo","Vi","Sa","Du"))</f>
        <v/>
      </c>
      <c r="E415" s="10">
        <f>IF(OR(B415="",C415=""),"",IF(OR(WEEKDAY(B415,2)=1,WEEKDAY(B415,2)=5),"D",IF(AND(C415&gt;=TIME(15,30,0),C415&lt;TIME(16,30,0)),"C",IF(AND(AND(WEEKDAY(B415,2)&gt;=2,WEEKDAY(B415,2)&lt;=4),C415&gt;=TIME(16,35,0),C415&lt;TIME(17,0,0)),"A1",IF(AND(AND(WEEKDAY(B415,2)&gt;=2,WEEKDAY(B415,2)&lt;=4),C415&gt;=TIME(17,0,0),C415&lt;TIME(18,0,0)),"A2",IF(AND(AND(WEEKDAY(B415,2)&gt;=2,WEEKDAY(B415,2)&lt;=4),C415&gt;=TIME(18,0,0),C415&lt;TIME(19,0,0)),"A3",IF(AND(AND(WEEKDAY(B415,2)&gt;=2,WEEKDAY(B415,2)&lt;=4),C415&gt;=TIME(22,0,0),C415&lt;TIME(22,45,0)),"B","Other")))))))</f>
        <v/>
      </c>
      <c r="F415" s="11" t="n"/>
      <c r="G415" s="11" t="n"/>
      <c r="H415" s="11" t="n"/>
      <c r="I415" s="11" t="n"/>
      <c r="J415" s="12" t="n"/>
      <c r="K415" s="12" t="n"/>
      <c r="L415" s="12" t="n"/>
      <c r="M415" s="12" t="n"/>
      <c r="N415" s="11" t="n"/>
      <c r="O415" s="11" t="n"/>
      <c r="P415" s="13">
        <f>IF(N415="","",IF(N415="SL",-1,K415/J415))</f>
        <v/>
      </c>
      <c r="Q415" s="13">
        <f>IF(N415="","",IF(OR(N415="SL",N415="TP0 only"),-1,L415/J415))</f>
        <v/>
      </c>
      <c r="R415" s="13">
        <f>IF(N415="","",IF(N415="TP2",M415/J415,-1))</f>
        <v/>
      </c>
      <c r="S415" s="13">
        <f>IF(N415="","",IF(N415="SL",-1,IF(N415="TP0 only",0.5*K415/J415,0.5*(K415+L415)/J415)))</f>
        <v/>
      </c>
      <c r="T415" s="13">
        <f>IF(N415="","",IF(N415="SL",-1,IF(N415="TP0 only",0.5*K415/J415-0.5,0.5*(K415+L415)/J415)))</f>
        <v/>
      </c>
      <c r="U415" s="14">
        <f>IF(P415="","",P415*Config!$B$6)</f>
        <v/>
      </c>
      <c r="V415" s="14">
        <f>IF(Q415="","",Q415*Config!$B$6)</f>
        <v/>
      </c>
      <c r="W415" s="14">
        <f>IF(R415="","",R415*Config!$B$6)</f>
        <v/>
      </c>
      <c r="X415" s="14">
        <f>IF(S415="","",S415*Config!$B$6)</f>
        <v/>
      </c>
      <c r="Y415" s="14">
        <f>IF(T415="","",T415*Config!$B$6)</f>
        <v/>
      </c>
      <c r="Z415" s="14">
        <f>IF(U415="","",Config!$B$4 + SUM($U$2:U415))</f>
        <v/>
      </c>
      <c r="AA415" s="14">
        <f>IF(V415="","",Config!$B$4 + SUM($V$2:V415))</f>
        <v/>
      </c>
      <c r="AB415" s="14">
        <f>IF(W415="","",Config!$B$4 + SUM($W$2:W415))</f>
        <v/>
      </c>
      <c r="AC415" s="14">
        <f>IF(X415="","",Config!$B$4 + SUM($X$2:X415))</f>
        <v/>
      </c>
      <c r="AD415" s="14">
        <f>IF(Y415="","",Config!$B$4 + SUM($Y$2:Y415))</f>
        <v/>
      </c>
      <c r="AE415" s="15">
        <f>IF(P415="","",IF(P415&gt;0,1,0))</f>
        <v/>
      </c>
      <c r="AF415" s="15">
        <f>IF(Q415="","",IF(Q415&gt;0,1,0))</f>
        <v/>
      </c>
      <c r="AG415" s="15">
        <f>IF(R415="","",IF(R415&gt;0,1,0))</f>
        <v/>
      </c>
      <c r="AH415" s="15">
        <f>IF(S415="","",IF(S415&gt;0,1,0))</f>
        <v/>
      </c>
      <c r="AI415" s="15">
        <f>IF(T415="","",IF(T415&gt;0,1,0))</f>
        <v/>
      </c>
      <c r="AJ415" s="16">
        <f>IF(Z415="","",IF(AJ414="",Z415,MAX(AJ414,Z415)))</f>
        <v/>
      </c>
      <c r="AK415" s="16">
        <f>IF(AA415="","",IF(AK414="",AA415,MAX(AK414,AA415)))</f>
        <v/>
      </c>
      <c r="AL415" s="16">
        <f>IF(AB415="","",IF(AL414="",AB415,MAX(AL414,AB415)))</f>
        <v/>
      </c>
      <c r="AM415" s="16">
        <f>IF(AC415="","",IF(AM414="",AC415,MAX(AM414,AC415)))</f>
        <v/>
      </c>
      <c r="AN415" s="16">
        <f>IF(AD415="","",IF(AN414="",AD415,MAX(AN414,AD415)))</f>
        <v/>
      </c>
      <c r="AO415" s="16">
        <f>IF(Z415="","",AJ415-Z415)</f>
        <v/>
      </c>
      <c r="AP415" s="16">
        <f>IF(AA415="","",AK415-AA415)</f>
        <v/>
      </c>
      <c r="AQ415" s="16">
        <f>IF(AB415="","",AL415-AB415)</f>
        <v/>
      </c>
      <c r="AR415" s="16">
        <f>IF(AC415="","",AM415-AC415)</f>
        <v/>
      </c>
      <c r="AS415" s="16">
        <f>IF(AD415="","",AN415-AD415)</f>
        <v/>
      </c>
    </row>
    <row r="416">
      <c r="A416">
        <f>ROW()-1</f>
        <v/>
      </c>
      <c r="B416" s="8" t="n"/>
      <c r="C416" s="11" t="n"/>
      <c r="D416" s="10">
        <f>IF(B416="","",CHOOSE(WEEKDAY(B416,2),"Lu","Ma","Mi","Jo","Vi","Sa","Du"))</f>
        <v/>
      </c>
      <c r="E416" s="10">
        <f>IF(OR(B416="",C416=""),"",IF(OR(WEEKDAY(B416,2)=1,WEEKDAY(B416,2)=5),"D",IF(AND(C416&gt;=TIME(15,30,0),C416&lt;TIME(16,30,0)),"C",IF(AND(AND(WEEKDAY(B416,2)&gt;=2,WEEKDAY(B416,2)&lt;=4),C416&gt;=TIME(16,35,0),C416&lt;TIME(17,0,0)),"A1",IF(AND(AND(WEEKDAY(B416,2)&gt;=2,WEEKDAY(B416,2)&lt;=4),C416&gt;=TIME(17,0,0),C416&lt;TIME(18,0,0)),"A2",IF(AND(AND(WEEKDAY(B416,2)&gt;=2,WEEKDAY(B416,2)&lt;=4),C416&gt;=TIME(18,0,0),C416&lt;TIME(19,0,0)),"A3",IF(AND(AND(WEEKDAY(B416,2)&gt;=2,WEEKDAY(B416,2)&lt;=4),C416&gt;=TIME(22,0,0),C416&lt;TIME(22,45,0)),"B","Other")))))))</f>
        <v/>
      </c>
      <c r="F416" s="11" t="n"/>
      <c r="G416" s="11" t="n"/>
      <c r="H416" s="11" t="n"/>
      <c r="I416" s="11" t="n"/>
      <c r="J416" s="12" t="n"/>
      <c r="K416" s="12" t="n"/>
      <c r="L416" s="12" t="n"/>
      <c r="M416" s="12" t="n"/>
      <c r="N416" s="11" t="n"/>
      <c r="O416" s="11" t="n"/>
      <c r="P416" s="13">
        <f>IF(N416="","",IF(N416="SL",-1,K416/J416))</f>
        <v/>
      </c>
      <c r="Q416" s="13">
        <f>IF(N416="","",IF(OR(N416="SL",N416="TP0 only"),-1,L416/J416))</f>
        <v/>
      </c>
      <c r="R416" s="13">
        <f>IF(N416="","",IF(N416="TP2",M416/J416,-1))</f>
        <v/>
      </c>
      <c r="S416" s="13">
        <f>IF(N416="","",IF(N416="SL",-1,IF(N416="TP0 only",0.5*K416/J416,0.5*(K416+L416)/J416)))</f>
        <v/>
      </c>
      <c r="T416" s="13">
        <f>IF(N416="","",IF(N416="SL",-1,IF(N416="TP0 only",0.5*K416/J416-0.5,0.5*(K416+L416)/J416)))</f>
        <v/>
      </c>
      <c r="U416" s="14">
        <f>IF(P416="","",P416*Config!$B$6)</f>
        <v/>
      </c>
      <c r="V416" s="14">
        <f>IF(Q416="","",Q416*Config!$B$6)</f>
        <v/>
      </c>
      <c r="W416" s="14">
        <f>IF(R416="","",R416*Config!$B$6)</f>
        <v/>
      </c>
      <c r="X416" s="14">
        <f>IF(S416="","",S416*Config!$B$6)</f>
        <v/>
      </c>
      <c r="Y416" s="14">
        <f>IF(T416="","",T416*Config!$B$6)</f>
        <v/>
      </c>
      <c r="Z416" s="14">
        <f>IF(U416="","",Config!$B$4 + SUM($U$2:U416))</f>
        <v/>
      </c>
      <c r="AA416" s="14">
        <f>IF(V416="","",Config!$B$4 + SUM($V$2:V416))</f>
        <v/>
      </c>
      <c r="AB416" s="14">
        <f>IF(W416="","",Config!$B$4 + SUM($W$2:W416))</f>
        <v/>
      </c>
      <c r="AC416" s="14">
        <f>IF(X416="","",Config!$B$4 + SUM($X$2:X416))</f>
        <v/>
      </c>
      <c r="AD416" s="14">
        <f>IF(Y416="","",Config!$B$4 + SUM($Y$2:Y416))</f>
        <v/>
      </c>
      <c r="AE416" s="15">
        <f>IF(P416="","",IF(P416&gt;0,1,0))</f>
        <v/>
      </c>
      <c r="AF416" s="15">
        <f>IF(Q416="","",IF(Q416&gt;0,1,0))</f>
        <v/>
      </c>
      <c r="AG416" s="15">
        <f>IF(R416="","",IF(R416&gt;0,1,0))</f>
        <v/>
      </c>
      <c r="AH416" s="15">
        <f>IF(S416="","",IF(S416&gt;0,1,0))</f>
        <v/>
      </c>
      <c r="AI416" s="15">
        <f>IF(T416="","",IF(T416&gt;0,1,0))</f>
        <v/>
      </c>
      <c r="AJ416" s="16">
        <f>IF(Z416="","",IF(AJ415="",Z416,MAX(AJ415,Z416)))</f>
        <v/>
      </c>
      <c r="AK416" s="16">
        <f>IF(AA416="","",IF(AK415="",AA416,MAX(AK415,AA416)))</f>
        <v/>
      </c>
      <c r="AL416" s="16">
        <f>IF(AB416="","",IF(AL415="",AB416,MAX(AL415,AB416)))</f>
        <v/>
      </c>
      <c r="AM416" s="16">
        <f>IF(AC416="","",IF(AM415="",AC416,MAX(AM415,AC416)))</f>
        <v/>
      </c>
      <c r="AN416" s="16">
        <f>IF(AD416="","",IF(AN415="",AD416,MAX(AN415,AD416)))</f>
        <v/>
      </c>
      <c r="AO416" s="16">
        <f>IF(Z416="","",AJ416-Z416)</f>
        <v/>
      </c>
      <c r="AP416" s="16">
        <f>IF(AA416="","",AK416-AA416)</f>
        <v/>
      </c>
      <c r="AQ416" s="16">
        <f>IF(AB416="","",AL416-AB416)</f>
        <v/>
      </c>
      <c r="AR416" s="16">
        <f>IF(AC416="","",AM416-AC416)</f>
        <v/>
      </c>
      <c r="AS416" s="16">
        <f>IF(AD416="","",AN416-AD416)</f>
        <v/>
      </c>
    </row>
    <row r="417">
      <c r="A417">
        <f>ROW()-1</f>
        <v/>
      </c>
      <c r="B417" s="8" t="n"/>
      <c r="C417" s="11" t="n"/>
      <c r="D417" s="10">
        <f>IF(B417="","",CHOOSE(WEEKDAY(B417,2),"Lu","Ma","Mi","Jo","Vi","Sa","Du"))</f>
        <v/>
      </c>
      <c r="E417" s="10">
        <f>IF(OR(B417="",C417=""),"",IF(OR(WEEKDAY(B417,2)=1,WEEKDAY(B417,2)=5),"D",IF(AND(C417&gt;=TIME(15,30,0),C417&lt;TIME(16,30,0)),"C",IF(AND(AND(WEEKDAY(B417,2)&gt;=2,WEEKDAY(B417,2)&lt;=4),C417&gt;=TIME(16,35,0),C417&lt;TIME(17,0,0)),"A1",IF(AND(AND(WEEKDAY(B417,2)&gt;=2,WEEKDAY(B417,2)&lt;=4),C417&gt;=TIME(17,0,0),C417&lt;TIME(18,0,0)),"A2",IF(AND(AND(WEEKDAY(B417,2)&gt;=2,WEEKDAY(B417,2)&lt;=4),C417&gt;=TIME(18,0,0),C417&lt;TIME(19,0,0)),"A3",IF(AND(AND(WEEKDAY(B417,2)&gt;=2,WEEKDAY(B417,2)&lt;=4),C417&gt;=TIME(22,0,0),C417&lt;TIME(22,45,0)),"B","Other")))))))</f>
        <v/>
      </c>
      <c r="F417" s="11" t="n"/>
      <c r="G417" s="11" t="n"/>
      <c r="H417" s="11" t="n"/>
      <c r="I417" s="11" t="n"/>
      <c r="J417" s="12" t="n"/>
      <c r="K417" s="12" t="n"/>
      <c r="L417" s="12" t="n"/>
      <c r="M417" s="12" t="n"/>
      <c r="N417" s="11" t="n"/>
      <c r="O417" s="11" t="n"/>
      <c r="P417" s="13">
        <f>IF(N417="","",IF(N417="SL",-1,K417/J417))</f>
        <v/>
      </c>
      <c r="Q417" s="13">
        <f>IF(N417="","",IF(OR(N417="SL",N417="TP0 only"),-1,L417/J417))</f>
        <v/>
      </c>
      <c r="R417" s="13">
        <f>IF(N417="","",IF(N417="TP2",M417/J417,-1))</f>
        <v/>
      </c>
      <c r="S417" s="13">
        <f>IF(N417="","",IF(N417="SL",-1,IF(N417="TP0 only",0.5*K417/J417,0.5*(K417+L417)/J417)))</f>
        <v/>
      </c>
      <c r="T417" s="13">
        <f>IF(N417="","",IF(N417="SL",-1,IF(N417="TP0 only",0.5*K417/J417-0.5,0.5*(K417+L417)/J417)))</f>
        <v/>
      </c>
      <c r="U417" s="14">
        <f>IF(P417="","",P417*Config!$B$6)</f>
        <v/>
      </c>
      <c r="V417" s="14">
        <f>IF(Q417="","",Q417*Config!$B$6)</f>
        <v/>
      </c>
      <c r="W417" s="14">
        <f>IF(R417="","",R417*Config!$B$6)</f>
        <v/>
      </c>
      <c r="X417" s="14">
        <f>IF(S417="","",S417*Config!$B$6)</f>
        <v/>
      </c>
      <c r="Y417" s="14">
        <f>IF(T417="","",T417*Config!$B$6)</f>
        <v/>
      </c>
      <c r="Z417" s="14">
        <f>IF(U417="","",Config!$B$4 + SUM($U$2:U417))</f>
        <v/>
      </c>
      <c r="AA417" s="14">
        <f>IF(V417="","",Config!$B$4 + SUM($V$2:V417))</f>
        <v/>
      </c>
      <c r="AB417" s="14">
        <f>IF(W417="","",Config!$B$4 + SUM($W$2:W417))</f>
        <v/>
      </c>
      <c r="AC417" s="14">
        <f>IF(X417="","",Config!$B$4 + SUM($X$2:X417))</f>
        <v/>
      </c>
      <c r="AD417" s="14">
        <f>IF(Y417="","",Config!$B$4 + SUM($Y$2:Y417))</f>
        <v/>
      </c>
      <c r="AE417" s="15">
        <f>IF(P417="","",IF(P417&gt;0,1,0))</f>
        <v/>
      </c>
      <c r="AF417" s="15">
        <f>IF(Q417="","",IF(Q417&gt;0,1,0))</f>
        <v/>
      </c>
      <c r="AG417" s="15">
        <f>IF(R417="","",IF(R417&gt;0,1,0))</f>
        <v/>
      </c>
      <c r="AH417" s="15">
        <f>IF(S417="","",IF(S417&gt;0,1,0))</f>
        <v/>
      </c>
      <c r="AI417" s="15">
        <f>IF(T417="","",IF(T417&gt;0,1,0))</f>
        <v/>
      </c>
      <c r="AJ417" s="16">
        <f>IF(Z417="","",IF(AJ416="",Z417,MAX(AJ416,Z417)))</f>
        <v/>
      </c>
      <c r="AK417" s="16">
        <f>IF(AA417="","",IF(AK416="",AA417,MAX(AK416,AA417)))</f>
        <v/>
      </c>
      <c r="AL417" s="16">
        <f>IF(AB417="","",IF(AL416="",AB417,MAX(AL416,AB417)))</f>
        <v/>
      </c>
      <c r="AM417" s="16">
        <f>IF(AC417="","",IF(AM416="",AC417,MAX(AM416,AC417)))</f>
        <v/>
      </c>
      <c r="AN417" s="16">
        <f>IF(AD417="","",IF(AN416="",AD417,MAX(AN416,AD417)))</f>
        <v/>
      </c>
      <c r="AO417" s="16">
        <f>IF(Z417="","",AJ417-Z417)</f>
        <v/>
      </c>
      <c r="AP417" s="16">
        <f>IF(AA417="","",AK417-AA417)</f>
        <v/>
      </c>
      <c r="AQ417" s="16">
        <f>IF(AB417="","",AL417-AB417)</f>
        <v/>
      </c>
      <c r="AR417" s="16">
        <f>IF(AC417="","",AM417-AC417)</f>
        <v/>
      </c>
      <c r="AS417" s="16">
        <f>IF(AD417="","",AN417-AD417)</f>
        <v/>
      </c>
    </row>
    <row r="418">
      <c r="A418">
        <f>ROW()-1</f>
        <v/>
      </c>
      <c r="B418" s="8" t="n"/>
      <c r="C418" s="11" t="n"/>
      <c r="D418" s="10">
        <f>IF(B418="","",CHOOSE(WEEKDAY(B418,2),"Lu","Ma","Mi","Jo","Vi","Sa","Du"))</f>
        <v/>
      </c>
      <c r="E418" s="10">
        <f>IF(OR(B418="",C418=""),"",IF(OR(WEEKDAY(B418,2)=1,WEEKDAY(B418,2)=5),"D",IF(AND(C418&gt;=TIME(15,30,0),C418&lt;TIME(16,30,0)),"C",IF(AND(AND(WEEKDAY(B418,2)&gt;=2,WEEKDAY(B418,2)&lt;=4),C418&gt;=TIME(16,35,0),C418&lt;TIME(17,0,0)),"A1",IF(AND(AND(WEEKDAY(B418,2)&gt;=2,WEEKDAY(B418,2)&lt;=4),C418&gt;=TIME(17,0,0),C418&lt;TIME(18,0,0)),"A2",IF(AND(AND(WEEKDAY(B418,2)&gt;=2,WEEKDAY(B418,2)&lt;=4),C418&gt;=TIME(18,0,0),C418&lt;TIME(19,0,0)),"A3",IF(AND(AND(WEEKDAY(B418,2)&gt;=2,WEEKDAY(B418,2)&lt;=4),C418&gt;=TIME(22,0,0),C418&lt;TIME(22,45,0)),"B","Other")))))))</f>
        <v/>
      </c>
      <c r="F418" s="11" t="n"/>
      <c r="G418" s="11" t="n"/>
      <c r="H418" s="11" t="n"/>
      <c r="I418" s="11" t="n"/>
      <c r="J418" s="12" t="n"/>
      <c r="K418" s="12" t="n"/>
      <c r="L418" s="12" t="n"/>
      <c r="M418" s="12" t="n"/>
      <c r="N418" s="11" t="n"/>
      <c r="O418" s="11" t="n"/>
      <c r="P418" s="13">
        <f>IF(N418="","",IF(N418="SL",-1,K418/J418))</f>
        <v/>
      </c>
      <c r="Q418" s="13">
        <f>IF(N418="","",IF(OR(N418="SL",N418="TP0 only"),-1,L418/J418))</f>
        <v/>
      </c>
      <c r="R418" s="13">
        <f>IF(N418="","",IF(N418="TP2",M418/J418,-1))</f>
        <v/>
      </c>
      <c r="S418" s="13">
        <f>IF(N418="","",IF(N418="SL",-1,IF(N418="TP0 only",0.5*K418/J418,0.5*(K418+L418)/J418)))</f>
        <v/>
      </c>
      <c r="T418" s="13">
        <f>IF(N418="","",IF(N418="SL",-1,IF(N418="TP0 only",0.5*K418/J418-0.5,0.5*(K418+L418)/J418)))</f>
        <v/>
      </c>
      <c r="U418" s="14">
        <f>IF(P418="","",P418*Config!$B$6)</f>
        <v/>
      </c>
      <c r="V418" s="14">
        <f>IF(Q418="","",Q418*Config!$B$6)</f>
        <v/>
      </c>
      <c r="W418" s="14">
        <f>IF(R418="","",R418*Config!$B$6)</f>
        <v/>
      </c>
      <c r="X418" s="14">
        <f>IF(S418="","",S418*Config!$B$6)</f>
        <v/>
      </c>
      <c r="Y418" s="14">
        <f>IF(T418="","",T418*Config!$B$6)</f>
        <v/>
      </c>
      <c r="Z418" s="14">
        <f>IF(U418="","",Config!$B$4 + SUM($U$2:U418))</f>
        <v/>
      </c>
      <c r="AA418" s="14">
        <f>IF(V418="","",Config!$B$4 + SUM($V$2:V418))</f>
        <v/>
      </c>
      <c r="AB418" s="14">
        <f>IF(W418="","",Config!$B$4 + SUM($W$2:W418))</f>
        <v/>
      </c>
      <c r="AC418" s="14">
        <f>IF(X418="","",Config!$B$4 + SUM($X$2:X418))</f>
        <v/>
      </c>
      <c r="AD418" s="14">
        <f>IF(Y418="","",Config!$B$4 + SUM($Y$2:Y418))</f>
        <v/>
      </c>
      <c r="AE418" s="15">
        <f>IF(P418="","",IF(P418&gt;0,1,0))</f>
        <v/>
      </c>
      <c r="AF418" s="15">
        <f>IF(Q418="","",IF(Q418&gt;0,1,0))</f>
        <v/>
      </c>
      <c r="AG418" s="15">
        <f>IF(R418="","",IF(R418&gt;0,1,0))</f>
        <v/>
      </c>
      <c r="AH418" s="15">
        <f>IF(S418="","",IF(S418&gt;0,1,0))</f>
        <v/>
      </c>
      <c r="AI418" s="15">
        <f>IF(T418="","",IF(T418&gt;0,1,0))</f>
        <v/>
      </c>
      <c r="AJ418" s="16">
        <f>IF(Z418="","",IF(AJ417="",Z418,MAX(AJ417,Z418)))</f>
        <v/>
      </c>
      <c r="AK418" s="16">
        <f>IF(AA418="","",IF(AK417="",AA418,MAX(AK417,AA418)))</f>
        <v/>
      </c>
      <c r="AL418" s="16">
        <f>IF(AB418="","",IF(AL417="",AB418,MAX(AL417,AB418)))</f>
        <v/>
      </c>
      <c r="AM418" s="16">
        <f>IF(AC418="","",IF(AM417="",AC418,MAX(AM417,AC418)))</f>
        <v/>
      </c>
      <c r="AN418" s="16">
        <f>IF(AD418="","",IF(AN417="",AD418,MAX(AN417,AD418)))</f>
        <v/>
      </c>
      <c r="AO418" s="16">
        <f>IF(Z418="","",AJ418-Z418)</f>
        <v/>
      </c>
      <c r="AP418" s="16">
        <f>IF(AA418="","",AK418-AA418)</f>
        <v/>
      </c>
      <c r="AQ418" s="16">
        <f>IF(AB418="","",AL418-AB418)</f>
        <v/>
      </c>
      <c r="AR418" s="16">
        <f>IF(AC418="","",AM418-AC418)</f>
        <v/>
      </c>
      <c r="AS418" s="16">
        <f>IF(AD418="","",AN418-AD418)</f>
        <v/>
      </c>
    </row>
    <row r="419">
      <c r="A419">
        <f>ROW()-1</f>
        <v/>
      </c>
      <c r="B419" s="8" t="n"/>
      <c r="C419" s="11" t="n"/>
      <c r="D419" s="10">
        <f>IF(B419="","",CHOOSE(WEEKDAY(B419,2),"Lu","Ma","Mi","Jo","Vi","Sa","Du"))</f>
        <v/>
      </c>
      <c r="E419" s="10">
        <f>IF(OR(B419="",C419=""),"",IF(OR(WEEKDAY(B419,2)=1,WEEKDAY(B419,2)=5),"D",IF(AND(C419&gt;=TIME(15,30,0),C419&lt;TIME(16,30,0)),"C",IF(AND(AND(WEEKDAY(B419,2)&gt;=2,WEEKDAY(B419,2)&lt;=4),C419&gt;=TIME(16,35,0),C419&lt;TIME(17,0,0)),"A1",IF(AND(AND(WEEKDAY(B419,2)&gt;=2,WEEKDAY(B419,2)&lt;=4),C419&gt;=TIME(17,0,0),C419&lt;TIME(18,0,0)),"A2",IF(AND(AND(WEEKDAY(B419,2)&gt;=2,WEEKDAY(B419,2)&lt;=4),C419&gt;=TIME(18,0,0),C419&lt;TIME(19,0,0)),"A3",IF(AND(AND(WEEKDAY(B419,2)&gt;=2,WEEKDAY(B419,2)&lt;=4),C419&gt;=TIME(22,0,0),C419&lt;TIME(22,45,0)),"B","Other")))))))</f>
        <v/>
      </c>
      <c r="F419" s="11" t="n"/>
      <c r="G419" s="11" t="n"/>
      <c r="H419" s="11" t="n"/>
      <c r="I419" s="11" t="n"/>
      <c r="J419" s="12" t="n"/>
      <c r="K419" s="12" t="n"/>
      <c r="L419" s="12" t="n"/>
      <c r="M419" s="12" t="n"/>
      <c r="N419" s="11" t="n"/>
      <c r="O419" s="11" t="n"/>
      <c r="P419" s="13">
        <f>IF(N419="","",IF(N419="SL",-1,K419/J419))</f>
        <v/>
      </c>
      <c r="Q419" s="13">
        <f>IF(N419="","",IF(OR(N419="SL",N419="TP0 only"),-1,L419/J419))</f>
        <v/>
      </c>
      <c r="R419" s="13">
        <f>IF(N419="","",IF(N419="TP2",M419/J419,-1))</f>
        <v/>
      </c>
      <c r="S419" s="13">
        <f>IF(N419="","",IF(N419="SL",-1,IF(N419="TP0 only",0.5*K419/J419,0.5*(K419+L419)/J419)))</f>
        <v/>
      </c>
      <c r="T419" s="13">
        <f>IF(N419="","",IF(N419="SL",-1,IF(N419="TP0 only",0.5*K419/J419-0.5,0.5*(K419+L419)/J419)))</f>
        <v/>
      </c>
      <c r="U419" s="14">
        <f>IF(P419="","",P419*Config!$B$6)</f>
        <v/>
      </c>
      <c r="V419" s="14">
        <f>IF(Q419="","",Q419*Config!$B$6)</f>
        <v/>
      </c>
      <c r="W419" s="14">
        <f>IF(R419="","",R419*Config!$B$6)</f>
        <v/>
      </c>
      <c r="X419" s="14">
        <f>IF(S419="","",S419*Config!$B$6)</f>
        <v/>
      </c>
      <c r="Y419" s="14">
        <f>IF(T419="","",T419*Config!$B$6)</f>
        <v/>
      </c>
      <c r="Z419" s="14">
        <f>IF(U419="","",Config!$B$4 + SUM($U$2:U419))</f>
        <v/>
      </c>
      <c r="AA419" s="14">
        <f>IF(V419="","",Config!$B$4 + SUM($V$2:V419))</f>
        <v/>
      </c>
      <c r="AB419" s="14">
        <f>IF(W419="","",Config!$B$4 + SUM($W$2:W419))</f>
        <v/>
      </c>
      <c r="AC419" s="14">
        <f>IF(X419="","",Config!$B$4 + SUM($X$2:X419))</f>
        <v/>
      </c>
      <c r="AD419" s="14">
        <f>IF(Y419="","",Config!$B$4 + SUM($Y$2:Y419))</f>
        <v/>
      </c>
      <c r="AE419" s="15">
        <f>IF(P419="","",IF(P419&gt;0,1,0))</f>
        <v/>
      </c>
      <c r="AF419" s="15">
        <f>IF(Q419="","",IF(Q419&gt;0,1,0))</f>
        <v/>
      </c>
      <c r="AG419" s="15">
        <f>IF(R419="","",IF(R419&gt;0,1,0))</f>
        <v/>
      </c>
      <c r="AH419" s="15">
        <f>IF(S419="","",IF(S419&gt;0,1,0))</f>
        <v/>
      </c>
      <c r="AI419" s="15">
        <f>IF(T419="","",IF(T419&gt;0,1,0))</f>
        <v/>
      </c>
      <c r="AJ419" s="16">
        <f>IF(Z419="","",IF(AJ418="",Z419,MAX(AJ418,Z419)))</f>
        <v/>
      </c>
      <c r="AK419" s="16">
        <f>IF(AA419="","",IF(AK418="",AA419,MAX(AK418,AA419)))</f>
        <v/>
      </c>
      <c r="AL419" s="16">
        <f>IF(AB419="","",IF(AL418="",AB419,MAX(AL418,AB419)))</f>
        <v/>
      </c>
      <c r="AM419" s="16">
        <f>IF(AC419="","",IF(AM418="",AC419,MAX(AM418,AC419)))</f>
        <v/>
      </c>
      <c r="AN419" s="16">
        <f>IF(AD419="","",IF(AN418="",AD419,MAX(AN418,AD419)))</f>
        <v/>
      </c>
      <c r="AO419" s="16">
        <f>IF(Z419="","",AJ419-Z419)</f>
        <v/>
      </c>
      <c r="AP419" s="16">
        <f>IF(AA419="","",AK419-AA419)</f>
        <v/>
      </c>
      <c r="AQ419" s="16">
        <f>IF(AB419="","",AL419-AB419)</f>
        <v/>
      </c>
      <c r="AR419" s="16">
        <f>IF(AC419="","",AM419-AC419)</f>
        <v/>
      </c>
      <c r="AS419" s="16">
        <f>IF(AD419="","",AN419-AD419)</f>
        <v/>
      </c>
    </row>
    <row r="420">
      <c r="A420">
        <f>ROW()-1</f>
        <v/>
      </c>
      <c r="B420" s="8" t="n"/>
      <c r="C420" s="11" t="n"/>
      <c r="D420" s="10">
        <f>IF(B420="","",CHOOSE(WEEKDAY(B420,2),"Lu","Ma","Mi","Jo","Vi","Sa","Du"))</f>
        <v/>
      </c>
      <c r="E420" s="10">
        <f>IF(OR(B420="",C420=""),"",IF(OR(WEEKDAY(B420,2)=1,WEEKDAY(B420,2)=5),"D",IF(AND(C420&gt;=TIME(15,30,0),C420&lt;TIME(16,30,0)),"C",IF(AND(AND(WEEKDAY(B420,2)&gt;=2,WEEKDAY(B420,2)&lt;=4),C420&gt;=TIME(16,35,0),C420&lt;TIME(17,0,0)),"A1",IF(AND(AND(WEEKDAY(B420,2)&gt;=2,WEEKDAY(B420,2)&lt;=4),C420&gt;=TIME(17,0,0),C420&lt;TIME(18,0,0)),"A2",IF(AND(AND(WEEKDAY(B420,2)&gt;=2,WEEKDAY(B420,2)&lt;=4),C420&gt;=TIME(18,0,0),C420&lt;TIME(19,0,0)),"A3",IF(AND(AND(WEEKDAY(B420,2)&gt;=2,WEEKDAY(B420,2)&lt;=4),C420&gt;=TIME(22,0,0),C420&lt;TIME(22,45,0)),"B","Other")))))))</f>
        <v/>
      </c>
      <c r="F420" s="11" t="n"/>
      <c r="G420" s="11" t="n"/>
      <c r="H420" s="11" t="n"/>
      <c r="I420" s="11" t="n"/>
      <c r="J420" s="12" t="n"/>
      <c r="K420" s="12" t="n"/>
      <c r="L420" s="12" t="n"/>
      <c r="M420" s="12" t="n"/>
      <c r="N420" s="11" t="n"/>
      <c r="O420" s="11" t="n"/>
      <c r="P420" s="13">
        <f>IF(N420="","",IF(N420="SL",-1,K420/J420))</f>
        <v/>
      </c>
      <c r="Q420" s="13">
        <f>IF(N420="","",IF(OR(N420="SL",N420="TP0 only"),-1,L420/J420))</f>
        <v/>
      </c>
      <c r="R420" s="13">
        <f>IF(N420="","",IF(N420="TP2",M420/J420,-1))</f>
        <v/>
      </c>
      <c r="S420" s="13">
        <f>IF(N420="","",IF(N420="SL",-1,IF(N420="TP0 only",0.5*K420/J420,0.5*(K420+L420)/J420)))</f>
        <v/>
      </c>
      <c r="T420" s="13">
        <f>IF(N420="","",IF(N420="SL",-1,IF(N420="TP0 only",0.5*K420/J420-0.5,0.5*(K420+L420)/J420)))</f>
        <v/>
      </c>
      <c r="U420" s="14">
        <f>IF(P420="","",P420*Config!$B$6)</f>
        <v/>
      </c>
      <c r="V420" s="14">
        <f>IF(Q420="","",Q420*Config!$B$6)</f>
        <v/>
      </c>
      <c r="W420" s="14">
        <f>IF(R420="","",R420*Config!$B$6)</f>
        <v/>
      </c>
      <c r="X420" s="14">
        <f>IF(S420="","",S420*Config!$B$6)</f>
        <v/>
      </c>
      <c r="Y420" s="14">
        <f>IF(T420="","",T420*Config!$B$6)</f>
        <v/>
      </c>
      <c r="Z420" s="14">
        <f>IF(U420="","",Config!$B$4 + SUM($U$2:U420))</f>
        <v/>
      </c>
      <c r="AA420" s="14">
        <f>IF(V420="","",Config!$B$4 + SUM($V$2:V420))</f>
        <v/>
      </c>
      <c r="AB420" s="14">
        <f>IF(W420="","",Config!$B$4 + SUM($W$2:W420))</f>
        <v/>
      </c>
      <c r="AC420" s="14">
        <f>IF(X420="","",Config!$B$4 + SUM($X$2:X420))</f>
        <v/>
      </c>
      <c r="AD420" s="14">
        <f>IF(Y420="","",Config!$B$4 + SUM($Y$2:Y420))</f>
        <v/>
      </c>
      <c r="AE420" s="15">
        <f>IF(P420="","",IF(P420&gt;0,1,0))</f>
        <v/>
      </c>
      <c r="AF420" s="15">
        <f>IF(Q420="","",IF(Q420&gt;0,1,0))</f>
        <v/>
      </c>
      <c r="AG420" s="15">
        <f>IF(R420="","",IF(R420&gt;0,1,0))</f>
        <v/>
      </c>
      <c r="AH420" s="15">
        <f>IF(S420="","",IF(S420&gt;0,1,0))</f>
        <v/>
      </c>
      <c r="AI420" s="15">
        <f>IF(T420="","",IF(T420&gt;0,1,0))</f>
        <v/>
      </c>
      <c r="AJ420" s="16">
        <f>IF(Z420="","",IF(AJ419="",Z420,MAX(AJ419,Z420)))</f>
        <v/>
      </c>
      <c r="AK420" s="16">
        <f>IF(AA420="","",IF(AK419="",AA420,MAX(AK419,AA420)))</f>
        <v/>
      </c>
      <c r="AL420" s="16">
        <f>IF(AB420="","",IF(AL419="",AB420,MAX(AL419,AB420)))</f>
        <v/>
      </c>
      <c r="AM420" s="16">
        <f>IF(AC420="","",IF(AM419="",AC420,MAX(AM419,AC420)))</f>
        <v/>
      </c>
      <c r="AN420" s="16">
        <f>IF(AD420="","",IF(AN419="",AD420,MAX(AN419,AD420)))</f>
        <v/>
      </c>
      <c r="AO420" s="16">
        <f>IF(Z420="","",AJ420-Z420)</f>
        <v/>
      </c>
      <c r="AP420" s="16">
        <f>IF(AA420="","",AK420-AA420)</f>
        <v/>
      </c>
      <c r="AQ420" s="16">
        <f>IF(AB420="","",AL420-AB420)</f>
        <v/>
      </c>
      <c r="AR420" s="16">
        <f>IF(AC420="","",AM420-AC420)</f>
        <v/>
      </c>
      <c r="AS420" s="16">
        <f>IF(AD420="","",AN420-AD420)</f>
        <v/>
      </c>
    </row>
    <row r="421">
      <c r="A421">
        <f>ROW()-1</f>
        <v/>
      </c>
      <c r="B421" s="8" t="n"/>
      <c r="C421" s="11" t="n"/>
      <c r="D421" s="10">
        <f>IF(B421="","",CHOOSE(WEEKDAY(B421,2),"Lu","Ma","Mi","Jo","Vi","Sa","Du"))</f>
        <v/>
      </c>
      <c r="E421" s="10">
        <f>IF(OR(B421="",C421=""),"",IF(OR(WEEKDAY(B421,2)=1,WEEKDAY(B421,2)=5),"D",IF(AND(C421&gt;=TIME(15,30,0),C421&lt;TIME(16,30,0)),"C",IF(AND(AND(WEEKDAY(B421,2)&gt;=2,WEEKDAY(B421,2)&lt;=4),C421&gt;=TIME(16,35,0),C421&lt;TIME(17,0,0)),"A1",IF(AND(AND(WEEKDAY(B421,2)&gt;=2,WEEKDAY(B421,2)&lt;=4),C421&gt;=TIME(17,0,0),C421&lt;TIME(18,0,0)),"A2",IF(AND(AND(WEEKDAY(B421,2)&gt;=2,WEEKDAY(B421,2)&lt;=4),C421&gt;=TIME(18,0,0),C421&lt;TIME(19,0,0)),"A3",IF(AND(AND(WEEKDAY(B421,2)&gt;=2,WEEKDAY(B421,2)&lt;=4),C421&gt;=TIME(22,0,0),C421&lt;TIME(22,45,0)),"B","Other")))))))</f>
        <v/>
      </c>
      <c r="F421" s="11" t="n"/>
      <c r="G421" s="11" t="n"/>
      <c r="H421" s="11" t="n"/>
      <c r="I421" s="11" t="n"/>
      <c r="J421" s="12" t="n"/>
      <c r="K421" s="12" t="n"/>
      <c r="L421" s="12" t="n"/>
      <c r="M421" s="12" t="n"/>
      <c r="N421" s="11" t="n"/>
      <c r="O421" s="11" t="n"/>
      <c r="P421" s="13">
        <f>IF(N421="","",IF(N421="SL",-1,K421/J421))</f>
        <v/>
      </c>
      <c r="Q421" s="13">
        <f>IF(N421="","",IF(OR(N421="SL",N421="TP0 only"),-1,L421/J421))</f>
        <v/>
      </c>
      <c r="R421" s="13">
        <f>IF(N421="","",IF(N421="TP2",M421/J421,-1))</f>
        <v/>
      </c>
      <c r="S421" s="13">
        <f>IF(N421="","",IF(N421="SL",-1,IF(N421="TP0 only",0.5*K421/J421,0.5*(K421+L421)/J421)))</f>
        <v/>
      </c>
      <c r="T421" s="13">
        <f>IF(N421="","",IF(N421="SL",-1,IF(N421="TP0 only",0.5*K421/J421-0.5,0.5*(K421+L421)/J421)))</f>
        <v/>
      </c>
      <c r="U421" s="14">
        <f>IF(P421="","",P421*Config!$B$6)</f>
        <v/>
      </c>
      <c r="V421" s="14">
        <f>IF(Q421="","",Q421*Config!$B$6)</f>
        <v/>
      </c>
      <c r="W421" s="14">
        <f>IF(R421="","",R421*Config!$B$6)</f>
        <v/>
      </c>
      <c r="X421" s="14">
        <f>IF(S421="","",S421*Config!$B$6)</f>
        <v/>
      </c>
      <c r="Y421" s="14">
        <f>IF(T421="","",T421*Config!$B$6)</f>
        <v/>
      </c>
      <c r="Z421" s="14">
        <f>IF(U421="","",Config!$B$4 + SUM($U$2:U421))</f>
        <v/>
      </c>
      <c r="AA421" s="14">
        <f>IF(V421="","",Config!$B$4 + SUM($V$2:V421))</f>
        <v/>
      </c>
      <c r="AB421" s="14">
        <f>IF(W421="","",Config!$B$4 + SUM($W$2:W421))</f>
        <v/>
      </c>
      <c r="AC421" s="14">
        <f>IF(X421="","",Config!$B$4 + SUM($X$2:X421))</f>
        <v/>
      </c>
      <c r="AD421" s="14">
        <f>IF(Y421="","",Config!$B$4 + SUM($Y$2:Y421))</f>
        <v/>
      </c>
      <c r="AE421" s="15">
        <f>IF(P421="","",IF(P421&gt;0,1,0))</f>
        <v/>
      </c>
      <c r="AF421" s="15">
        <f>IF(Q421="","",IF(Q421&gt;0,1,0))</f>
        <v/>
      </c>
      <c r="AG421" s="15">
        <f>IF(R421="","",IF(R421&gt;0,1,0))</f>
        <v/>
      </c>
      <c r="AH421" s="15">
        <f>IF(S421="","",IF(S421&gt;0,1,0))</f>
        <v/>
      </c>
      <c r="AI421" s="15">
        <f>IF(T421="","",IF(T421&gt;0,1,0))</f>
        <v/>
      </c>
      <c r="AJ421" s="16">
        <f>IF(Z421="","",IF(AJ420="",Z421,MAX(AJ420,Z421)))</f>
        <v/>
      </c>
      <c r="AK421" s="16">
        <f>IF(AA421="","",IF(AK420="",AA421,MAX(AK420,AA421)))</f>
        <v/>
      </c>
      <c r="AL421" s="16">
        <f>IF(AB421="","",IF(AL420="",AB421,MAX(AL420,AB421)))</f>
        <v/>
      </c>
      <c r="AM421" s="16">
        <f>IF(AC421="","",IF(AM420="",AC421,MAX(AM420,AC421)))</f>
        <v/>
      </c>
      <c r="AN421" s="16">
        <f>IF(AD421="","",IF(AN420="",AD421,MAX(AN420,AD421)))</f>
        <v/>
      </c>
      <c r="AO421" s="16">
        <f>IF(Z421="","",AJ421-Z421)</f>
        <v/>
      </c>
      <c r="AP421" s="16">
        <f>IF(AA421="","",AK421-AA421)</f>
        <v/>
      </c>
      <c r="AQ421" s="16">
        <f>IF(AB421="","",AL421-AB421)</f>
        <v/>
      </c>
      <c r="AR421" s="16">
        <f>IF(AC421="","",AM421-AC421)</f>
        <v/>
      </c>
      <c r="AS421" s="16">
        <f>IF(AD421="","",AN421-AD421)</f>
        <v/>
      </c>
    </row>
    <row r="422">
      <c r="A422">
        <f>ROW()-1</f>
        <v/>
      </c>
      <c r="B422" s="8" t="n"/>
      <c r="C422" s="11" t="n"/>
      <c r="D422" s="10">
        <f>IF(B422="","",CHOOSE(WEEKDAY(B422,2),"Lu","Ma","Mi","Jo","Vi","Sa","Du"))</f>
        <v/>
      </c>
      <c r="E422" s="10">
        <f>IF(OR(B422="",C422=""),"",IF(OR(WEEKDAY(B422,2)=1,WEEKDAY(B422,2)=5),"D",IF(AND(C422&gt;=TIME(15,30,0),C422&lt;TIME(16,30,0)),"C",IF(AND(AND(WEEKDAY(B422,2)&gt;=2,WEEKDAY(B422,2)&lt;=4),C422&gt;=TIME(16,35,0),C422&lt;TIME(17,0,0)),"A1",IF(AND(AND(WEEKDAY(B422,2)&gt;=2,WEEKDAY(B422,2)&lt;=4),C422&gt;=TIME(17,0,0),C422&lt;TIME(18,0,0)),"A2",IF(AND(AND(WEEKDAY(B422,2)&gt;=2,WEEKDAY(B422,2)&lt;=4),C422&gt;=TIME(18,0,0),C422&lt;TIME(19,0,0)),"A3",IF(AND(AND(WEEKDAY(B422,2)&gt;=2,WEEKDAY(B422,2)&lt;=4),C422&gt;=TIME(22,0,0),C422&lt;TIME(22,45,0)),"B","Other")))))))</f>
        <v/>
      </c>
      <c r="F422" s="11" t="n"/>
      <c r="G422" s="11" t="n"/>
      <c r="H422" s="11" t="n"/>
      <c r="I422" s="11" t="n"/>
      <c r="J422" s="12" t="n"/>
      <c r="K422" s="12" t="n"/>
      <c r="L422" s="12" t="n"/>
      <c r="M422" s="12" t="n"/>
      <c r="N422" s="11" t="n"/>
      <c r="O422" s="11" t="n"/>
      <c r="P422" s="13">
        <f>IF(N422="","",IF(N422="SL",-1,K422/J422))</f>
        <v/>
      </c>
      <c r="Q422" s="13">
        <f>IF(N422="","",IF(OR(N422="SL",N422="TP0 only"),-1,L422/J422))</f>
        <v/>
      </c>
      <c r="R422" s="13">
        <f>IF(N422="","",IF(N422="TP2",M422/J422,-1))</f>
        <v/>
      </c>
      <c r="S422" s="13">
        <f>IF(N422="","",IF(N422="SL",-1,IF(N422="TP0 only",0.5*K422/J422,0.5*(K422+L422)/J422)))</f>
        <v/>
      </c>
      <c r="T422" s="13">
        <f>IF(N422="","",IF(N422="SL",-1,IF(N422="TP0 only",0.5*K422/J422-0.5,0.5*(K422+L422)/J422)))</f>
        <v/>
      </c>
      <c r="U422" s="14">
        <f>IF(P422="","",P422*Config!$B$6)</f>
        <v/>
      </c>
      <c r="V422" s="14">
        <f>IF(Q422="","",Q422*Config!$B$6)</f>
        <v/>
      </c>
      <c r="W422" s="14">
        <f>IF(R422="","",R422*Config!$B$6)</f>
        <v/>
      </c>
      <c r="X422" s="14">
        <f>IF(S422="","",S422*Config!$B$6)</f>
        <v/>
      </c>
      <c r="Y422" s="14">
        <f>IF(T422="","",T422*Config!$B$6)</f>
        <v/>
      </c>
      <c r="Z422" s="14">
        <f>IF(U422="","",Config!$B$4 + SUM($U$2:U422))</f>
        <v/>
      </c>
      <c r="AA422" s="14">
        <f>IF(V422="","",Config!$B$4 + SUM($V$2:V422))</f>
        <v/>
      </c>
      <c r="AB422" s="14">
        <f>IF(W422="","",Config!$B$4 + SUM($W$2:W422))</f>
        <v/>
      </c>
      <c r="AC422" s="14">
        <f>IF(X422="","",Config!$B$4 + SUM($X$2:X422))</f>
        <v/>
      </c>
      <c r="AD422" s="14">
        <f>IF(Y422="","",Config!$B$4 + SUM($Y$2:Y422))</f>
        <v/>
      </c>
      <c r="AE422" s="15">
        <f>IF(P422="","",IF(P422&gt;0,1,0))</f>
        <v/>
      </c>
      <c r="AF422" s="15">
        <f>IF(Q422="","",IF(Q422&gt;0,1,0))</f>
        <v/>
      </c>
      <c r="AG422" s="15">
        <f>IF(R422="","",IF(R422&gt;0,1,0))</f>
        <v/>
      </c>
      <c r="AH422" s="15">
        <f>IF(S422="","",IF(S422&gt;0,1,0))</f>
        <v/>
      </c>
      <c r="AI422" s="15">
        <f>IF(T422="","",IF(T422&gt;0,1,0))</f>
        <v/>
      </c>
      <c r="AJ422" s="16">
        <f>IF(Z422="","",IF(AJ421="",Z422,MAX(AJ421,Z422)))</f>
        <v/>
      </c>
      <c r="AK422" s="16">
        <f>IF(AA422="","",IF(AK421="",AA422,MAX(AK421,AA422)))</f>
        <v/>
      </c>
      <c r="AL422" s="16">
        <f>IF(AB422="","",IF(AL421="",AB422,MAX(AL421,AB422)))</f>
        <v/>
      </c>
      <c r="AM422" s="16">
        <f>IF(AC422="","",IF(AM421="",AC422,MAX(AM421,AC422)))</f>
        <v/>
      </c>
      <c r="AN422" s="16">
        <f>IF(AD422="","",IF(AN421="",AD422,MAX(AN421,AD422)))</f>
        <v/>
      </c>
      <c r="AO422" s="16">
        <f>IF(Z422="","",AJ422-Z422)</f>
        <v/>
      </c>
      <c r="AP422" s="16">
        <f>IF(AA422="","",AK422-AA422)</f>
        <v/>
      </c>
      <c r="AQ422" s="16">
        <f>IF(AB422="","",AL422-AB422)</f>
        <v/>
      </c>
      <c r="AR422" s="16">
        <f>IF(AC422="","",AM422-AC422)</f>
        <v/>
      </c>
      <c r="AS422" s="16">
        <f>IF(AD422="","",AN422-AD422)</f>
        <v/>
      </c>
    </row>
    <row r="423">
      <c r="A423">
        <f>ROW()-1</f>
        <v/>
      </c>
      <c r="B423" s="8" t="n"/>
      <c r="C423" s="11" t="n"/>
      <c r="D423" s="10">
        <f>IF(B423="","",CHOOSE(WEEKDAY(B423,2),"Lu","Ma","Mi","Jo","Vi","Sa","Du"))</f>
        <v/>
      </c>
      <c r="E423" s="10">
        <f>IF(OR(B423="",C423=""),"",IF(OR(WEEKDAY(B423,2)=1,WEEKDAY(B423,2)=5),"D",IF(AND(C423&gt;=TIME(15,30,0),C423&lt;TIME(16,30,0)),"C",IF(AND(AND(WEEKDAY(B423,2)&gt;=2,WEEKDAY(B423,2)&lt;=4),C423&gt;=TIME(16,35,0),C423&lt;TIME(17,0,0)),"A1",IF(AND(AND(WEEKDAY(B423,2)&gt;=2,WEEKDAY(B423,2)&lt;=4),C423&gt;=TIME(17,0,0),C423&lt;TIME(18,0,0)),"A2",IF(AND(AND(WEEKDAY(B423,2)&gt;=2,WEEKDAY(B423,2)&lt;=4),C423&gt;=TIME(18,0,0),C423&lt;TIME(19,0,0)),"A3",IF(AND(AND(WEEKDAY(B423,2)&gt;=2,WEEKDAY(B423,2)&lt;=4),C423&gt;=TIME(22,0,0),C423&lt;TIME(22,45,0)),"B","Other")))))))</f>
        <v/>
      </c>
      <c r="F423" s="11" t="n"/>
      <c r="G423" s="11" t="n"/>
      <c r="H423" s="11" t="n"/>
      <c r="I423" s="11" t="n"/>
      <c r="J423" s="12" t="n"/>
      <c r="K423" s="12" t="n"/>
      <c r="L423" s="12" t="n"/>
      <c r="M423" s="12" t="n"/>
      <c r="N423" s="11" t="n"/>
      <c r="O423" s="11" t="n"/>
      <c r="P423" s="13">
        <f>IF(N423="","",IF(N423="SL",-1,K423/J423))</f>
        <v/>
      </c>
      <c r="Q423" s="13">
        <f>IF(N423="","",IF(OR(N423="SL",N423="TP0 only"),-1,L423/J423))</f>
        <v/>
      </c>
      <c r="R423" s="13">
        <f>IF(N423="","",IF(N423="TP2",M423/J423,-1))</f>
        <v/>
      </c>
      <c r="S423" s="13">
        <f>IF(N423="","",IF(N423="SL",-1,IF(N423="TP0 only",0.5*K423/J423,0.5*(K423+L423)/J423)))</f>
        <v/>
      </c>
      <c r="T423" s="13">
        <f>IF(N423="","",IF(N423="SL",-1,IF(N423="TP0 only",0.5*K423/J423-0.5,0.5*(K423+L423)/J423)))</f>
        <v/>
      </c>
      <c r="U423" s="14">
        <f>IF(P423="","",P423*Config!$B$6)</f>
        <v/>
      </c>
      <c r="V423" s="14">
        <f>IF(Q423="","",Q423*Config!$B$6)</f>
        <v/>
      </c>
      <c r="W423" s="14">
        <f>IF(R423="","",R423*Config!$B$6)</f>
        <v/>
      </c>
      <c r="X423" s="14">
        <f>IF(S423="","",S423*Config!$B$6)</f>
        <v/>
      </c>
      <c r="Y423" s="14">
        <f>IF(T423="","",T423*Config!$B$6)</f>
        <v/>
      </c>
      <c r="Z423" s="14">
        <f>IF(U423="","",Config!$B$4 + SUM($U$2:U423))</f>
        <v/>
      </c>
      <c r="AA423" s="14">
        <f>IF(V423="","",Config!$B$4 + SUM($V$2:V423))</f>
        <v/>
      </c>
      <c r="AB423" s="14">
        <f>IF(W423="","",Config!$B$4 + SUM($W$2:W423))</f>
        <v/>
      </c>
      <c r="AC423" s="14">
        <f>IF(X423="","",Config!$B$4 + SUM($X$2:X423))</f>
        <v/>
      </c>
      <c r="AD423" s="14">
        <f>IF(Y423="","",Config!$B$4 + SUM($Y$2:Y423))</f>
        <v/>
      </c>
      <c r="AE423" s="15">
        <f>IF(P423="","",IF(P423&gt;0,1,0))</f>
        <v/>
      </c>
      <c r="AF423" s="15">
        <f>IF(Q423="","",IF(Q423&gt;0,1,0))</f>
        <v/>
      </c>
      <c r="AG423" s="15">
        <f>IF(R423="","",IF(R423&gt;0,1,0))</f>
        <v/>
      </c>
      <c r="AH423" s="15">
        <f>IF(S423="","",IF(S423&gt;0,1,0))</f>
        <v/>
      </c>
      <c r="AI423" s="15">
        <f>IF(T423="","",IF(T423&gt;0,1,0))</f>
        <v/>
      </c>
      <c r="AJ423" s="16">
        <f>IF(Z423="","",IF(AJ422="",Z423,MAX(AJ422,Z423)))</f>
        <v/>
      </c>
      <c r="AK423" s="16">
        <f>IF(AA423="","",IF(AK422="",AA423,MAX(AK422,AA423)))</f>
        <v/>
      </c>
      <c r="AL423" s="16">
        <f>IF(AB423="","",IF(AL422="",AB423,MAX(AL422,AB423)))</f>
        <v/>
      </c>
      <c r="AM423" s="16">
        <f>IF(AC423="","",IF(AM422="",AC423,MAX(AM422,AC423)))</f>
        <v/>
      </c>
      <c r="AN423" s="16">
        <f>IF(AD423="","",IF(AN422="",AD423,MAX(AN422,AD423)))</f>
        <v/>
      </c>
      <c r="AO423" s="16">
        <f>IF(Z423="","",AJ423-Z423)</f>
        <v/>
      </c>
      <c r="AP423" s="16">
        <f>IF(AA423="","",AK423-AA423)</f>
        <v/>
      </c>
      <c r="AQ423" s="16">
        <f>IF(AB423="","",AL423-AB423)</f>
        <v/>
      </c>
      <c r="AR423" s="16">
        <f>IF(AC423="","",AM423-AC423)</f>
        <v/>
      </c>
      <c r="AS423" s="16">
        <f>IF(AD423="","",AN423-AD423)</f>
        <v/>
      </c>
    </row>
    <row r="424">
      <c r="A424">
        <f>ROW()-1</f>
        <v/>
      </c>
      <c r="B424" s="8" t="n"/>
      <c r="C424" s="11" t="n"/>
      <c r="D424" s="10">
        <f>IF(B424="","",CHOOSE(WEEKDAY(B424,2),"Lu","Ma","Mi","Jo","Vi","Sa","Du"))</f>
        <v/>
      </c>
      <c r="E424" s="10">
        <f>IF(OR(B424="",C424=""),"",IF(OR(WEEKDAY(B424,2)=1,WEEKDAY(B424,2)=5),"D",IF(AND(C424&gt;=TIME(15,30,0),C424&lt;TIME(16,30,0)),"C",IF(AND(AND(WEEKDAY(B424,2)&gt;=2,WEEKDAY(B424,2)&lt;=4),C424&gt;=TIME(16,35,0),C424&lt;TIME(17,0,0)),"A1",IF(AND(AND(WEEKDAY(B424,2)&gt;=2,WEEKDAY(B424,2)&lt;=4),C424&gt;=TIME(17,0,0),C424&lt;TIME(18,0,0)),"A2",IF(AND(AND(WEEKDAY(B424,2)&gt;=2,WEEKDAY(B424,2)&lt;=4),C424&gt;=TIME(18,0,0),C424&lt;TIME(19,0,0)),"A3",IF(AND(AND(WEEKDAY(B424,2)&gt;=2,WEEKDAY(B424,2)&lt;=4),C424&gt;=TIME(22,0,0),C424&lt;TIME(22,45,0)),"B","Other")))))))</f>
        <v/>
      </c>
      <c r="F424" s="11" t="n"/>
      <c r="G424" s="11" t="n"/>
      <c r="H424" s="11" t="n"/>
      <c r="I424" s="11" t="n"/>
      <c r="J424" s="12" t="n"/>
      <c r="K424" s="12" t="n"/>
      <c r="L424" s="12" t="n"/>
      <c r="M424" s="12" t="n"/>
      <c r="N424" s="11" t="n"/>
      <c r="O424" s="11" t="n"/>
      <c r="P424" s="13">
        <f>IF(N424="","",IF(N424="SL",-1,K424/J424))</f>
        <v/>
      </c>
      <c r="Q424" s="13">
        <f>IF(N424="","",IF(OR(N424="SL",N424="TP0 only"),-1,L424/J424))</f>
        <v/>
      </c>
      <c r="R424" s="13">
        <f>IF(N424="","",IF(N424="TP2",M424/J424,-1))</f>
        <v/>
      </c>
      <c r="S424" s="13">
        <f>IF(N424="","",IF(N424="SL",-1,IF(N424="TP0 only",0.5*K424/J424,0.5*(K424+L424)/J424)))</f>
        <v/>
      </c>
      <c r="T424" s="13">
        <f>IF(N424="","",IF(N424="SL",-1,IF(N424="TP0 only",0.5*K424/J424-0.5,0.5*(K424+L424)/J424)))</f>
        <v/>
      </c>
      <c r="U424" s="14">
        <f>IF(P424="","",P424*Config!$B$6)</f>
        <v/>
      </c>
      <c r="V424" s="14">
        <f>IF(Q424="","",Q424*Config!$B$6)</f>
        <v/>
      </c>
      <c r="W424" s="14">
        <f>IF(R424="","",R424*Config!$B$6)</f>
        <v/>
      </c>
      <c r="X424" s="14">
        <f>IF(S424="","",S424*Config!$B$6)</f>
        <v/>
      </c>
      <c r="Y424" s="14">
        <f>IF(T424="","",T424*Config!$B$6)</f>
        <v/>
      </c>
      <c r="Z424" s="14">
        <f>IF(U424="","",Config!$B$4 + SUM($U$2:U424))</f>
        <v/>
      </c>
      <c r="AA424" s="14">
        <f>IF(V424="","",Config!$B$4 + SUM($V$2:V424))</f>
        <v/>
      </c>
      <c r="AB424" s="14">
        <f>IF(W424="","",Config!$B$4 + SUM($W$2:W424))</f>
        <v/>
      </c>
      <c r="AC424" s="14">
        <f>IF(X424="","",Config!$B$4 + SUM($X$2:X424))</f>
        <v/>
      </c>
      <c r="AD424" s="14">
        <f>IF(Y424="","",Config!$B$4 + SUM($Y$2:Y424))</f>
        <v/>
      </c>
      <c r="AE424" s="15">
        <f>IF(P424="","",IF(P424&gt;0,1,0))</f>
        <v/>
      </c>
      <c r="AF424" s="15">
        <f>IF(Q424="","",IF(Q424&gt;0,1,0))</f>
        <v/>
      </c>
      <c r="AG424" s="15">
        <f>IF(R424="","",IF(R424&gt;0,1,0))</f>
        <v/>
      </c>
      <c r="AH424" s="15">
        <f>IF(S424="","",IF(S424&gt;0,1,0))</f>
        <v/>
      </c>
      <c r="AI424" s="15">
        <f>IF(T424="","",IF(T424&gt;0,1,0))</f>
        <v/>
      </c>
      <c r="AJ424" s="16">
        <f>IF(Z424="","",IF(AJ423="",Z424,MAX(AJ423,Z424)))</f>
        <v/>
      </c>
      <c r="AK424" s="16">
        <f>IF(AA424="","",IF(AK423="",AA424,MAX(AK423,AA424)))</f>
        <v/>
      </c>
      <c r="AL424" s="16">
        <f>IF(AB424="","",IF(AL423="",AB424,MAX(AL423,AB424)))</f>
        <v/>
      </c>
      <c r="AM424" s="16">
        <f>IF(AC424="","",IF(AM423="",AC424,MAX(AM423,AC424)))</f>
        <v/>
      </c>
      <c r="AN424" s="16">
        <f>IF(AD424="","",IF(AN423="",AD424,MAX(AN423,AD424)))</f>
        <v/>
      </c>
      <c r="AO424" s="16">
        <f>IF(Z424="","",AJ424-Z424)</f>
        <v/>
      </c>
      <c r="AP424" s="16">
        <f>IF(AA424="","",AK424-AA424)</f>
        <v/>
      </c>
      <c r="AQ424" s="16">
        <f>IF(AB424="","",AL424-AB424)</f>
        <v/>
      </c>
      <c r="AR424" s="16">
        <f>IF(AC424="","",AM424-AC424)</f>
        <v/>
      </c>
      <c r="AS424" s="16">
        <f>IF(AD424="","",AN424-AD424)</f>
        <v/>
      </c>
    </row>
    <row r="425">
      <c r="A425">
        <f>ROW()-1</f>
        <v/>
      </c>
      <c r="B425" s="8" t="n"/>
      <c r="C425" s="11" t="n"/>
      <c r="D425" s="10">
        <f>IF(B425="","",CHOOSE(WEEKDAY(B425,2),"Lu","Ma","Mi","Jo","Vi","Sa","Du"))</f>
        <v/>
      </c>
      <c r="E425" s="10">
        <f>IF(OR(B425="",C425=""),"",IF(OR(WEEKDAY(B425,2)=1,WEEKDAY(B425,2)=5),"D",IF(AND(C425&gt;=TIME(15,30,0),C425&lt;TIME(16,30,0)),"C",IF(AND(AND(WEEKDAY(B425,2)&gt;=2,WEEKDAY(B425,2)&lt;=4),C425&gt;=TIME(16,35,0),C425&lt;TIME(17,0,0)),"A1",IF(AND(AND(WEEKDAY(B425,2)&gt;=2,WEEKDAY(B425,2)&lt;=4),C425&gt;=TIME(17,0,0),C425&lt;TIME(18,0,0)),"A2",IF(AND(AND(WEEKDAY(B425,2)&gt;=2,WEEKDAY(B425,2)&lt;=4),C425&gt;=TIME(18,0,0),C425&lt;TIME(19,0,0)),"A3",IF(AND(AND(WEEKDAY(B425,2)&gt;=2,WEEKDAY(B425,2)&lt;=4),C425&gt;=TIME(22,0,0),C425&lt;TIME(22,45,0)),"B","Other")))))))</f>
        <v/>
      </c>
      <c r="F425" s="11" t="n"/>
      <c r="G425" s="11" t="n"/>
      <c r="H425" s="11" t="n"/>
      <c r="I425" s="11" t="n"/>
      <c r="J425" s="12" t="n"/>
      <c r="K425" s="12" t="n"/>
      <c r="L425" s="12" t="n"/>
      <c r="M425" s="12" t="n"/>
      <c r="N425" s="11" t="n"/>
      <c r="O425" s="11" t="n"/>
      <c r="P425" s="13">
        <f>IF(N425="","",IF(N425="SL",-1,K425/J425))</f>
        <v/>
      </c>
      <c r="Q425" s="13">
        <f>IF(N425="","",IF(OR(N425="SL",N425="TP0 only"),-1,L425/J425))</f>
        <v/>
      </c>
      <c r="R425" s="13">
        <f>IF(N425="","",IF(N425="TP2",M425/J425,-1))</f>
        <v/>
      </c>
      <c r="S425" s="13">
        <f>IF(N425="","",IF(N425="SL",-1,IF(N425="TP0 only",0.5*K425/J425,0.5*(K425+L425)/J425)))</f>
        <v/>
      </c>
      <c r="T425" s="13">
        <f>IF(N425="","",IF(N425="SL",-1,IF(N425="TP0 only",0.5*K425/J425-0.5,0.5*(K425+L425)/J425)))</f>
        <v/>
      </c>
      <c r="U425" s="14">
        <f>IF(P425="","",P425*Config!$B$6)</f>
        <v/>
      </c>
      <c r="V425" s="14">
        <f>IF(Q425="","",Q425*Config!$B$6)</f>
        <v/>
      </c>
      <c r="W425" s="14">
        <f>IF(R425="","",R425*Config!$B$6)</f>
        <v/>
      </c>
      <c r="X425" s="14">
        <f>IF(S425="","",S425*Config!$B$6)</f>
        <v/>
      </c>
      <c r="Y425" s="14">
        <f>IF(T425="","",T425*Config!$B$6)</f>
        <v/>
      </c>
      <c r="Z425" s="14">
        <f>IF(U425="","",Config!$B$4 + SUM($U$2:U425))</f>
        <v/>
      </c>
      <c r="AA425" s="14">
        <f>IF(V425="","",Config!$B$4 + SUM($V$2:V425))</f>
        <v/>
      </c>
      <c r="AB425" s="14">
        <f>IF(W425="","",Config!$B$4 + SUM($W$2:W425))</f>
        <v/>
      </c>
      <c r="AC425" s="14">
        <f>IF(X425="","",Config!$B$4 + SUM($X$2:X425))</f>
        <v/>
      </c>
      <c r="AD425" s="14">
        <f>IF(Y425="","",Config!$B$4 + SUM($Y$2:Y425))</f>
        <v/>
      </c>
      <c r="AE425" s="15">
        <f>IF(P425="","",IF(P425&gt;0,1,0))</f>
        <v/>
      </c>
      <c r="AF425" s="15">
        <f>IF(Q425="","",IF(Q425&gt;0,1,0))</f>
        <v/>
      </c>
      <c r="AG425" s="15">
        <f>IF(R425="","",IF(R425&gt;0,1,0))</f>
        <v/>
      </c>
      <c r="AH425" s="15">
        <f>IF(S425="","",IF(S425&gt;0,1,0))</f>
        <v/>
      </c>
      <c r="AI425" s="15">
        <f>IF(T425="","",IF(T425&gt;0,1,0))</f>
        <v/>
      </c>
      <c r="AJ425" s="16">
        <f>IF(Z425="","",IF(AJ424="",Z425,MAX(AJ424,Z425)))</f>
        <v/>
      </c>
      <c r="AK425" s="16">
        <f>IF(AA425="","",IF(AK424="",AA425,MAX(AK424,AA425)))</f>
        <v/>
      </c>
      <c r="AL425" s="16">
        <f>IF(AB425="","",IF(AL424="",AB425,MAX(AL424,AB425)))</f>
        <v/>
      </c>
      <c r="AM425" s="16">
        <f>IF(AC425="","",IF(AM424="",AC425,MAX(AM424,AC425)))</f>
        <v/>
      </c>
      <c r="AN425" s="16">
        <f>IF(AD425="","",IF(AN424="",AD425,MAX(AN424,AD425)))</f>
        <v/>
      </c>
      <c r="AO425" s="16">
        <f>IF(Z425="","",AJ425-Z425)</f>
        <v/>
      </c>
      <c r="AP425" s="16">
        <f>IF(AA425="","",AK425-AA425)</f>
        <v/>
      </c>
      <c r="AQ425" s="16">
        <f>IF(AB425="","",AL425-AB425)</f>
        <v/>
      </c>
      <c r="AR425" s="16">
        <f>IF(AC425="","",AM425-AC425)</f>
        <v/>
      </c>
      <c r="AS425" s="16">
        <f>IF(AD425="","",AN425-AD425)</f>
        <v/>
      </c>
    </row>
    <row r="426">
      <c r="A426">
        <f>ROW()-1</f>
        <v/>
      </c>
      <c r="B426" s="8" t="n"/>
      <c r="C426" s="11" t="n"/>
      <c r="D426" s="10">
        <f>IF(B426="","",CHOOSE(WEEKDAY(B426,2),"Lu","Ma","Mi","Jo","Vi","Sa","Du"))</f>
        <v/>
      </c>
      <c r="E426" s="10">
        <f>IF(OR(B426="",C426=""),"",IF(OR(WEEKDAY(B426,2)=1,WEEKDAY(B426,2)=5),"D",IF(AND(C426&gt;=TIME(15,30,0),C426&lt;TIME(16,30,0)),"C",IF(AND(AND(WEEKDAY(B426,2)&gt;=2,WEEKDAY(B426,2)&lt;=4),C426&gt;=TIME(16,35,0),C426&lt;TIME(17,0,0)),"A1",IF(AND(AND(WEEKDAY(B426,2)&gt;=2,WEEKDAY(B426,2)&lt;=4),C426&gt;=TIME(17,0,0),C426&lt;TIME(18,0,0)),"A2",IF(AND(AND(WEEKDAY(B426,2)&gt;=2,WEEKDAY(B426,2)&lt;=4),C426&gt;=TIME(18,0,0),C426&lt;TIME(19,0,0)),"A3",IF(AND(AND(WEEKDAY(B426,2)&gt;=2,WEEKDAY(B426,2)&lt;=4),C426&gt;=TIME(22,0,0),C426&lt;TIME(22,45,0)),"B","Other")))))))</f>
        <v/>
      </c>
      <c r="F426" s="11" t="n"/>
      <c r="G426" s="11" t="n"/>
      <c r="H426" s="11" t="n"/>
      <c r="I426" s="11" t="n"/>
      <c r="J426" s="12" t="n"/>
      <c r="K426" s="12" t="n"/>
      <c r="L426" s="12" t="n"/>
      <c r="M426" s="12" t="n"/>
      <c r="N426" s="11" t="n"/>
      <c r="O426" s="11" t="n"/>
      <c r="P426" s="13">
        <f>IF(N426="","",IF(N426="SL",-1,K426/J426))</f>
        <v/>
      </c>
      <c r="Q426" s="13">
        <f>IF(N426="","",IF(OR(N426="SL",N426="TP0 only"),-1,L426/J426))</f>
        <v/>
      </c>
      <c r="R426" s="13">
        <f>IF(N426="","",IF(N426="TP2",M426/J426,-1))</f>
        <v/>
      </c>
      <c r="S426" s="13">
        <f>IF(N426="","",IF(N426="SL",-1,IF(N426="TP0 only",0.5*K426/J426,0.5*(K426+L426)/J426)))</f>
        <v/>
      </c>
      <c r="T426" s="13">
        <f>IF(N426="","",IF(N426="SL",-1,IF(N426="TP0 only",0.5*K426/J426-0.5,0.5*(K426+L426)/J426)))</f>
        <v/>
      </c>
      <c r="U426" s="14">
        <f>IF(P426="","",P426*Config!$B$6)</f>
        <v/>
      </c>
      <c r="V426" s="14">
        <f>IF(Q426="","",Q426*Config!$B$6)</f>
        <v/>
      </c>
      <c r="W426" s="14">
        <f>IF(R426="","",R426*Config!$B$6)</f>
        <v/>
      </c>
      <c r="X426" s="14">
        <f>IF(S426="","",S426*Config!$B$6)</f>
        <v/>
      </c>
      <c r="Y426" s="14">
        <f>IF(T426="","",T426*Config!$B$6)</f>
        <v/>
      </c>
      <c r="Z426" s="14">
        <f>IF(U426="","",Config!$B$4 + SUM($U$2:U426))</f>
        <v/>
      </c>
      <c r="AA426" s="14">
        <f>IF(V426="","",Config!$B$4 + SUM($V$2:V426))</f>
        <v/>
      </c>
      <c r="AB426" s="14">
        <f>IF(W426="","",Config!$B$4 + SUM($W$2:W426))</f>
        <v/>
      </c>
      <c r="AC426" s="14">
        <f>IF(X426="","",Config!$B$4 + SUM($X$2:X426))</f>
        <v/>
      </c>
      <c r="AD426" s="14">
        <f>IF(Y426="","",Config!$B$4 + SUM($Y$2:Y426))</f>
        <v/>
      </c>
      <c r="AE426" s="15">
        <f>IF(P426="","",IF(P426&gt;0,1,0))</f>
        <v/>
      </c>
      <c r="AF426" s="15">
        <f>IF(Q426="","",IF(Q426&gt;0,1,0))</f>
        <v/>
      </c>
      <c r="AG426" s="15">
        <f>IF(R426="","",IF(R426&gt;0,1,0))</f>
        <v/>
      </c>
      <c r="AH426" s="15">
        <f>IF(S426="","",IF(S426&gt;0,1,0))</f>
        <v/>
      </c>
      <c r="AI426" s="15">
        <f>IF(T426="","",IF(T426&gt;0,1,0))</f>
        <v/>
      </c>
      <c r="AJ426" s="16">
        <f>IF(Z426="","",IF(AJ425="",Z426,MAX(AJ425,Z426)))</f>
        <v/>
      </c>
      <c r="AK426" s="16">
        <f>IF(AA426="","",IF(AK425="",AA426,MAX(AK425,AA426)))</f>
        <v/>
      </c>
      <c r="AL426" s="16">
        <f>IF(AB426="","",IF(AL425="",AB426,MAX(AL425,AB426)))</f>
        <v/>
      </c>
      <c r="AM426" s="16">
        <f>IF(AC426="","",IF(AM425="",AC426,MAX(AM425,AC426)))</f>
        <v/>
      </c>
      <c r="AN426" s="16">
        <f>IF(AD426="","",IF(AN425="",AD426,MAX(AN425,AD426)))</f>
        <v/>
      </c>
      <c r="AO426" s="16">
        <f>IF(Z426="","",AJ426-Z426)</f>
        <v/>
      </c>
      <c r="AP426" s="16">
        <f>IF(AA426="","",AK426-AA426)</f>
        <v/>
      </c>
      <c r="AQ426" s="16">
        <f>IF(AB426="","",AL426-AB426)</f>
        <v/>
      </c>
      <c r="AR426" s="16">
        <f>IF(AC426="","",AM426-AC426)</f>
        <v/>
      </c>
      <c r="AS426" s="16">
        <f>IF(AD426="","",AN426-AD426)</f>
        <v/>
      </c>
    </row>
    <row r="427">
      <c r="A427">
        <f>ROW()-1</f>
        <v/>
      </c>
      <c r="B427" s="8" t="n"/>
      <c r="C427" s="11" t="n"/>
      <c r="D427" s="10">
        <f>IF(B427="","",CHOOSE(WEEKDAY(B427,2),"Lu","Ma","Mi","Jo","Vi","Sa","Du"))</f>
        <v/>
      </c>
      <c r="E427" s="10">
        <f>IF(OR(B427="",C427=""),"",IF(OR(WEEKDAY(B427,2)=1,WEEKDAY(B427,2)=5),"D",IF(AND(C427&gt;=TIME(15,30,0),C427&lt;TIME(16,30,0)),"C",IF(AND(AND(WEEKDAY(B427,2)&gt;=2,WEEKDAY(B427,2)&lt;=4),C427&gt;=TIME(16,35,0),C427&lt;TIME(17,0,0)),"A1",IF(AND(AND(WEEKDAY(B427,2)&gt;=2,WEEKDAY(B427,2)&lt;=4),C427&gt;=TIME(17,0,0),C427&lt;TIME(18,0,0)),"A2",IF(AND(AND(WEEKDAY(B427,2)&gt;=2,WEEKDAY(B427,2)&lt;=4),C427&gt;=TIME(18,0,0),C427&lt;TIME(19,0,0)),"A3",IF(AND(AND(WEEKDAY(B427,2)&gt;=2,WEEKDAY(B427,2)&lt;=4),C427&gt;=TIME(22,0,0),C427&lt;TIME(22,45,0)),"B","Other")))))))</f>
        <v/>
      </c>
      <c r="F427" s="11" t="n"/>
      <c r="G427" s="11" t="n"/>
      <c r="H427" s="11" t="n"/>
      <c r="I427" s="11" t="n"/>
      <c r="J427" s="12" t="n"/>
      <c r="K427" s="12" t="n"/>
      <c r="L427" s="12" t="n"/>
      <c r="M427" s="12" t="n"/>
      <c r="N427" s="11" t="n"/>
      <c r="O427" s="11" t="n"/>
      <c r="P427" s="13">
        <f>IF(N427="","",IF(N427="SL",-1,K427/J427))</f>
        <v/>
      </c>
      <c r="Q427" s="13">
        <f>IF(N427="","",IF(OR(N427="SL",N427="TP0 only"),-1,L427/J427))</f>
        <v/>
      </c>
      <c r="R427" s="13">
        <f>IF(N427="","",IF(N427="TP2",M427/J427,-1))</f>
        <v/>
      </c>
      <c r="S427" s="13">
        <f>IF(N427="","",IF(N427="SL",-1,IF(N427="TP0 only",0.5*K427/J427,0.5*(K427+L427)/J427)))</f>
        <v/>
      </c>
      <c r="T427" s="13">
        <f>IF(N427="","",IF(N427="SL",-1,IF(N427="TP0 only",0.5*K427/J427-0.5,0.5*(K427+L427)/J427)))</f>
        <v/>
      </c>
      <c r="U427" s="14">
        <f>IF(P427="","",P427*Config!$B$6)</f>
        <v/>
      </c>
      <c r="V427" s="14">
        <f>IF(Q427="","",Q427*Config!$B$6)</f>
        <v/>
      </c>
      <c r="W427" s="14">
        <f>IF(R427="","",R427*Config!$B$6)</f>
        <v/>
      </c>
      <c r="X427" s="14">
        <f>IF(S427="","",S427*Config!$B$6)</f>
        <v/>
      </c>
      <c r="Y427" s="14">
        <f>IF(T427="","",T427*Config!$B$6)</f>
        <v/>
      </c>
      <c r="Z427" s="14">
        <f>IF(U427="","",Config!$B$4 + SUM($U$2:U427))</f>
        <v/>
      </c>
      <c r="AA427" s="14">
        <f>IF(V427="","",Config!$B$4 + SUM($V$2:V427))</f>
        <v/>
      </c>
      <c r="AB427" s="14">
        <f>IF(W427="","",Config!$B$4 + SUM($W$2:W427))</f>
        <v/>
      </c>
      <c r="AC427" s="14">
        <f>IF(X427="","",Config!$B$4 + SUM($X$2:X427))</f>
        <v/>
      </c>
      <c r="AD427" s="14">
        <f>IF(Y427="","",Config!$B$4 + SUM($Y$2:Y427))</f>
        <v/>
      </c>
      <c r="AE427" s="15">
        <f>IF(P427="","",IF(P427&gt;0,1,0))</f>
        <v/>
      </c>
      <c r="AF427" s="15">
        <f>IF(Q427="","",IF(Q427&gt;0,1,0))</f>
        <v/>
      </c>
      <c r="AG427" s="15">
        <f>IF(R427="","",IF(R427&gt;0,1,0))</f>
        <v/>
      </c>
      <c r="AH427" s="15">
        <f>IF(S427="","",IF(S427&gt;0,1,0))</f>
        <v/>
      </c>
      <c r="AI427" s="15">
        <f>IF(T427="","",IF(T427&gt;0,1,0))</f>
        <v/>
      </c>
      <c r="AJ427" s="16">
        <f>IF(Z427="","",IF(AJ426="",Z427,MAX(AJ426,Z427)))</f>
        <v/>
      </c>
      <c r="AK427" s="16">
        <f>IF(AA427="","",IF(AK426="",AA427,MAX(AK426,AA427)))</f>
        <v/>
      </c>
      <c r="AL427" s="16">
        <f>IF(AB427="","",IF(AL426="",AB427,MAX(AL426,AB427)))</f>
        <v/>
      </c>
      <c r="AM427" s="16">
        <f>IF(AC427="","",IF(AM426="",AC427,MAX(AM426,AC427)))</f>
        <v/>
      </c>
      <c r="AN427" s="16">
        <f>IF(AD427="","",IF(AN426="",AD427,MAX(AN426,AD427)))</f>
        <v/>
      </c>
      <c r="AO427" s="16">
        <f>IF(Z427="","",AJ427-Z427)</f>
        <v/>
      </c>
      <c r="AP427" s="16">
        <f>IF(AA427="","",AK427-AA427)</f>
        <v/>
      </c>
      <c r="AQ427" s="16">
        <f>IF(AB427="","",AL427-AB427)</f>
        <v/>
      </c>
      <c r="AR427" s="16">
        <f>IF(AC427="","",AM427-AC427)</f>
        <v/>
      </c>
      <c r="AS427" s="16">
        <f>IF(AD427="","",AN427-AD427)</f>
        <v/>
      </c>
    </row>
    <row r="428">
      <c r="A428">
        <f>ROW()-1</f>
        <v/>
      </c>
      <c r="B428" s="8" t="n"/>
      <c r="C428" s="11" t="n"/>
      <c r="D428" s="10">
        <f>IF(B428="","",CHOOSE(WEEKDAY(B428,2),"Lu","Ma","Mi","Jo","Vi","Sa","Du"))</f>
        <v/>
      </c>
      <c r="E428" s="10">
        <f>IF(OR(B428="",C428=""),"",IF(OR(WEEKDAY(B428,2)=1,WEEKDAY(B428,2)=5),"D",IF(AND(C428&gt;=TIME(15,30,0),C428&lt;TIME(16,30,0)),"C",IF(AND(AND(WEEKDAY(B428,2)&gt;=2,WEEKDAY(B428,2)&lt;=4),C428&gt;=TIME(16,35,0),C428&lt;TIME(17,0,0)),"A1",IF(AND(AND(WEEKDAY(B428,2)&gt;=2,WEEKDAY(B428,2)&lt;=4),C428&gt;=TIME(17,0,0),C428&lt;TIME(18,0,0)),"A2",IF(AND(AND(WEEKDAY(B428,2)&gt;=2,WEEKDAY(B428,2)&lt;=4),C428&gt;=TIME(18,0,0),C428&lt;TIME(19,0,0)),"A3",IF(AND(AND(WEEKDAY(B428,2)&gt;=2,WEEKDAY(B428,2)&lt;=4),C428&gt;=TIME(22,0,0),C428&lt;TIME(22,45,0)),"B","Other")))))))</f>
        <v/>
      </c>
      <c r="F428" s="11" t="n"/>
      <c r="G428" s="11" t="n"/>
      <c r="H428" s="11" t="n"/>
      <c r="I428" s="11" t="n"/>
      <c r="J428" s="12" t="n"/>
      <c r="K428" s="12" t="n"/>
      <c r="L428" s="12" t="n"/>
      <c r="M428" s="12" t="n"/>
      <c r="N428" s="11" t="n"/>
      <c r="O428" s="11" t="n"/>
      <c r="P428" s="13">
        <f>IF(N428="","",IF(N428="SL",-1,K428/J428))</f>
        <v/>
      </c>
      <c r="Q428" s="13">
        <f>IF(N428="","",IF(OR(N428="SL",N428="TP0 only"),-1,L428/J428))</f>
        <v/>
      </c>
      <c r="R428" s="13">
        <f>IF(N428="","",IF(N428="TP2",M428/J428,-1))</f>
        <v/>
      </c>
      <c r="S428" s="13">
        <f>IF(N428="","",IF(N428="SL",-1,IF(N428="TP0 only",0.5*K428/J428,0.5*(K428+L428)/J428)))</f>
        <v/>
      </c>
      <c r="T428" s="13">
        <f>IF(N428="","",IF(N428="SL",-1,IF(N428="TP0 only",0.5*K428/J428-0.5,0.5*(K428+L428)/J428)))</f>
        <v/>
      </c>
      <c r="U428" s="14">
        <f>IF(P428="","",P428*Config!$B$6)</f>
        <v/>
      </c>
      <c r="V428" s="14">
        <f>IF(Q428="","",Q428*Config!$B$6)</f>
        <v/>
      </c>
      <c r="W428" s="14">
        <f>IF(R428="","",R428*Config!$B$6)</f>
        <v/>
      </c>
      <c r="X428" s="14">
        <f>IF(S428="","",S428*Config!$B$6)</f>
        <v/>
      </c>
      <c r="Y428" s="14">
        <f>IF(T428="","",T428*Config!$B$6)</f>
        <v/>
      </c>
      <c r="Z428" s="14">
        <f>IF(U428="","",Config!$B$4 + SUM($U$2:U428))</f>
        <v/>
      </c>
      <c r="AA428" s="14">
        <f>IF(V428="","",Config!$B$4 + SUM($V$2:V428))</f>
        <v/>
      </c>
      <c r="AB428" s="14">
        <f>IF(W428="","",Config!$B$4 + SUM($W$2:W428))</f>
        <v/>
      </c>
      <c r="AC428" s="14">
        <f>IF(X428="","",Config!$B$4 + SUM($X$2:X428))</f>
        <v/>
      </c>
      <c r="AD428" s="14">
        <f>IF(Y428="","",Config!$B$4 + SUM($Y$2:Y428))</f>
        <v/>
      </c>
      <c r="AE428" s="15">
        <f>IF(P428="","",IF(P428&gt;0,1,0))</f>
        <v/>
      </c>
      <c r="AF428" s="15">
        <f>IF(Q428="","",IF(Q428&gt;0,1,0))</f>
        <v/>
      </c>
      <c r="AG428" s="15">
        <f>IF(R428="","",IF(R428&gt;0,1,0))</f>
        <v/>
      </c>
      <c r="AH428" s="15">
        <f>IF(S428="","",IF(S428&gt;0,1,0))</f>
        <v/>
      </c>
      <c r="AI428" s="15">
        <f>IF(T428="","",IF(T428&gt;0,1,0))</f>
        <v/>
      </c>
      <c r="AJ428" s="16">
        <f>IF(Z428="","",IF(AJ427="",Z428,MAX(AJ427,Z428)))</f>
        <v/>
      </c>
      <c r="AK428" s="16">
        <f>IF(AA428="","",IF(AK427="",AA428,MAX(AK427,AA428)))</f>
        <v/>
      </c>
      <c r="AL428" s="16">
        <f>IF(AB428="","",IF(AL427="",AB428,MAX(AL427,AB428)))</f>
        <v/>
      </c>
      <c r="AM428" s="16">
        <f>IF(AC428="","",IF(AM427="",AC428,MAX(AM427,AC428)))</f>
        <v/>
      </c>
      <c r="AN428" s="16">
        <f>IF(AD428="","",IF(AN427="",AD428,MAX(AN427,AD428)))</f>
        <v/>
      </c>
      <c r="AO428" s="16">
        <f>IF(Z428="","",AJ428-Z428)</f>
        <v/>
      </c>
      <c r="AP428" s="16">
        <f>IF(AA428="","",AK428-AA428)</f>
        <v/>
      </c>
      <c r="AQ428" s="16">
        <f>IF(AB428="","",AL428-AB428)</f>
        <v/>
      </c>
      <c r="AR428" s="16">
        <f>IF(AC428="","",AM428-AC428)</f>
        <v/>
      </c>
      <c r="AS428" s="16">
        <f>IF(AD428="","",AN428-AD428)</f>
        <v/>
      </c>
    </row>
    <row r="429">
      <c r="A429">
        <f>ROW()-1</f>
        <v/>
      </c>
      <c r="B429" s="8" t="n"/>
      <c r="C429" s="11" t="n"/>
      <c r="D429" s="10">
        <f>IF(B429="","",CHOOSE(WEEKDAY(B429,2),"Lu","Ma","Mi","Jo","Vi","Sa","Du"))</f>
        <v/>
      </c>
      <c r="E429" s="10">
        <f>IF(OR(B429="",C429=""),"",IF(OR(WEEKDAY(B429,2)=1,WEEKDAY(B429,2)=5),"D",IF(AND(C429&gt;=TIME(15,30,0),C429&lt;TIME(16,30,0)),"C",IF(AND(AND(WEEKDAY(B429,2)&gt;=2,WEEKDAY(B429,2)&lt;=4),C429&gt;=TIME(16,35,0),C429&lt;TIME(17,0,0)),"A1",IF(AND(AND(WEEKDAY(B429,2)&gt;=2,WEEKDAY(B429,2)&lt;=4),C429&gt;=TIME(17,0,0),C429&lt;TIME(18,0,0)),"A2",IF(AND(AND(WEEKDAY(B429,2)&gt;=2,WEEKDAY(B429,2)&lt;=4),C429&gt;=TIME(18,0,0),C429&lt;TIME(19,0,0)),"A3",IF(AND(AND(WEEKDAY(B429,2)&gt;=2,WEEKDAY(B429,2)&lt;=4),C429&gt;=TIME(22,0,0),C429&lt;TIME(22,45,0)),"B","Other")))))))</f>
        <v/>
      </c>
      <c r="F429" s="11" t="n"/>
      <c r="G429" s="11" t="n"/>
      <c r="H429" s="11" t="n"/>
      <c r="I429" s="11" t="n"/>
      <c r="J429" s="12" t="n"/>
      <c r="K429" s="12" t="n"/>
      <c r="L429" s="12" t="n"/>
      <c r="M429" s="12" t="n"/>
      <c r="N429" s="11" t="n"/>
      <c r="O429" s="11" t="n"/>
      <c r="P429" s="13">
        <f>IF(N429="","",IF(N429="SL",-1,K429/J429))</f>
        <v/>
      </c>
      <c r="Q429" s="13">
        <f>IF(N429="","",IF(OR(N429="SL",N429="TP0 only"),-1,L429/J429))</f>
        <v/>
      </c>
      <c r="R429" s="13">
        <f>IF(N429="","",IF(N429="TP2",M429/J429,-1))</f>
        <v/>
      </c>
      <c r="S429" s="13">
        <f>IF(N429="","",IF(N429="SL",-1,IF(N429="TP0 only",0.5*K429/J429,0.5*(K429+L429)/J429)))</f>
        <v/>
      </c>
      <c r="T429" s="13">
        <f>IF(N429="","",IF(N429="SL",-1,IF(N429="TP0 only",0.5*K429/J429-0.5,0.5*(K429+L429)/J429)))</f>
        <v/>
      </c>
      <c r="U429" s="14">
        <f>IF(P429="","",P429*Config!$B$6)</f>
        <v/>
      </c>
      <c r="V429" s="14">
        <f>IF(Q429="","",Q429*Config!$B$6)</f>
        <v/>
      </c>
      <c r="W429" s="14">
        <f>IF(R429="","",R429*Config!$B$6)</f>
        <v/>
      </c>
      <c r="X429" s="14">
        <f>IF(S429="","",S429*Config!$B$6)</f>
        <v/>
      </c>
      <c r="Y429" s="14">
        <f>IF(T429="","",T429*Config!$B$6)</f>
        <v/>
      </c>
      <c r="Z429" s="14">
        <f>IF(U429="","",Config!$B$4 + SUM($U$2:U429))</f>
        <v/>
      </c>
      <c r="AA429" s="14">
        <f>IF(V429="","",Config!$B$4 + SUM($V$2:V429))</f>
        <v/>
      </c>
      <c r="AB429" s="14">
        <f>IF(W429="","",Config!$B$4 + SUM($W$2:W429))</f>
        <v/>
      </c>
      <c r="AC429" s="14">
        <f>IF(X429="","",Config!$B$4 + SUM($X$2:X429))</f>
        <v/>
      </c>
      <c r="AD429" s="14">
        <f>IF(Y429="","",Config!$B$4 + SUM($Y$2:Y429))</f>
        <v/>
      </c>
      <c r="AE429" s="15">
        <f>IF(P429="","",IF(P429&gt;0,1,0))</f>
        <v/>
      </c>
      <c r="AF429" s="15">
        <f>IF(Q429="","",IF(Q429&gt;0,1,0))</f>
        <v/>
      </c>
      <c r="AG429" s="15">
        <f>IF(R429="","",IF(R429&gt;0,1,0))</f>
        <v/>
      </c>
      <c r="AH429" s="15">
        <f>IF(S429="","",IF(S429&gt;0,1,0))</f>
        <v/>
      </c>
      <c r="AI429" s="15">
        <f>IF(T429="","",IF(T429&gt;0,1,0))</f>
        <v/>
      </c>
      <c r="AJ429" s="16">
        <f>IF(Z429="","",IF(AJ428="",Z429,MAX(AJ428,Z429)))</f>
        <v/>
      </c>
      <c r="AK429" s="16">
        <f>IF(AA429="","",IF(AK428="",AA429,MAX(AK428,AA429)))</f>
        <v/>
      </c>
      <c r="AL429" s="16">
        <f>IF(AB429="","",IF(AL428="",AB429,MAX(AL428,AB429)))</f>
        <v/>
      </c>
      <c r="AM429" s="16">
        <f>IF(AC429="","",IF(AM428="",AC429,MAX(AM428,AC429)))</f>
        <v/>
      </c>
      <c r="AN429" s="16">
        <f>IF(AD429="","",IF(AN428="",AD429,MAX(AN428,AD429)))</f>
        <v/>
      </c>
      <c r="AO429" s="16">
        <f>IF(Z429="","",AJ429-Z429)</f>
        <v/>
      </c>
      <c r="AP429" s="16">
        <f>IF(AA429="","",AK429-AA429)</f>
        <v/>
      </c>
      <c r="AQ429" s="16">
        <f>IF(AB429="","",AL429-AB429)</f>
        <v/>
      </c>
      <c r="AR429" s="16">
        <f>IF(AC429="","",AM429-AC429)</f>
        <v/>
      </c>
      <c r="AS429" s="16">
        <f>IF(AD429="","",AN429-AD429)</f>
        <v/>
      </c>
    </row>
    <row r="430">
      <c r="A430">
        <f>ROW()-1</f>
        <v/>
      </c>
      <c r="B430" s="8" t="n"/>
      <c r="C430" s="11" t="n"/>
      <c r="D430" s="10">
        <f>IF(B430="","",CHOOSE(WEEKDAY(B430,2),"Lu","Ma","Mi","Jo","Vi","Sa","Du"))</f>
        <v/>
      </c>
      <c r="E430" s="10">
        <f>IF(OR(B430="",C430=""),"",IF(OR(WEEKDAY(B430,2)=1,WEEKDAY(B430,2)=5),"D",IF(AND(C430&gt;=TIME(15,30,0),C430&lt;TIME(16,30,0)),"C",IF(AND(AND(WEEKDAY(B430,2)&gt;=2,WEEKDAY(B430,2)&lt;=4),C430&gt;=TIME(16,35,0),C430&lt;TIME(17,0,0)),"A1",IF(AND(AND(WEEKDAY(B430,2)&gt;=2,WEEKDAY(B430,2)&lt;=4),C430&gt;=TIME(17,0,0),C430&lt;TIME(18,0,0)),"A2",IF(AND(AND(WEEKDAY(B430,2)&gt;=2,WEEKDAY(B430,2)&lt;=4),C430&gt;=TIME(18,0,0),C430&lt;TIME(19,0,0)),"A3",IF(AND(AND(WEEKDAY(B430,2)&gt;=2,WEEKDAY(B430,2)&lt;=4),C430&gt;=TIME(22,0,0),C430&lt;TIME(22,45,0)),"B","Other")))))))</f>
        <v/>
      </c>
      <c r="F430" s="11" t="n"/>
      <c r="G430" s="11" t="n"/>
      <c r="H430" s="11" t="n"/>
      <c r="I430" s="11" t="n"/>
      <c r="J430" s="12" t="n"/>
      <c r="K430" s="12" t="n"/>
      <c r="L430" s="12" t="n"/>
      <c r="M430" s="12" t="n"/>
      <c r="N430" s="11" t="n"/>
      <c r="O430" s="11" t="n"/>
      <c r="P430" s="13">
        <f>IF(N430="","",IF(N430="SL",-1,K430/J430))</f>
        <v/>
      </c>
      <c r="Q430" s="13">
        <f>IF(N430="","",IF(OR(N430="SL",N430="TP0 only"),-1,L430/J430))</f>
        <v/>
      </c>
      <c r="R430" s="13">
        <f>IF(N430="","",IF(N430="TP2",M430/J430,-1))</f>
        <v/>
      </c>
      <c r="S430" s="13">
        <f>IF(N430="","",IF(N430="SL",-1,IF(N430="TP0 only",0.5*K430/J430,0.5*(K430+L430)/J430)))</f>
        <v/>
      </c>
      <c r="T430" s="13">
        <f>IF(N430="","",IF(N430="SL",-1,IF(N430="TP0 only",0.5*K430/J430-0.5,0.5*(K430+L430)/J430)))</f>
        <v/>
      </c>
      <c r="U430" s="14">
        <f>IF(P430="","",P430*Config!$B$6)</f>
        <v/>
      </c>
      <c r="V430" s="14">
        <f>IF(Q430="","",Q430*Config!$B$6)</f>
        <v/>
      </c>
      <c r="W430" s="14">
        <f>IF(R430="","",R430*Config!$B$6)</f>
        <v/>
      </c>
      <c r="X430" s="14">
        <f>IF(S430="","",S430*Config!$B$6)</f>
        <v/>
      </c>
      <c r="Y430" s="14">
        <f>IF(T430="","",T430*Config!$B$6)</f>
        <v/>
      </c>
      <c r="Z430" s="14">
        <f>IF(U430="","",Config!$B$4 + SUM($U$2:U430))</f>
        <v/>
      </c>
      <c r="AA430" s="14">
        <f>IF(V430="","",Config!$B$4 + SUM($V$2:V430))</f>
        <v/>
      </c>
      <c r="AB430" s="14">
        <f>IF(W430="","",Config!$B$4 + SUM($W$2:W430))</f>
        <v/>
      </c>
      <c r="AC430" s="14">
        <f>IF(X430="","",Config!$B$4 + SUM($X$2:X430))</f>
        <v/>
      </c>
      <c r="AD430" s="14">
        <f>IF(Y430="","",Config!$B$4 + SUM($Y$2:Y430))</f>
        <v/>
      </c>
      <c r="AE430" s="15">
        <f>IF(P430="","",IF(P430&gt;0,1,0))</f>
        <v/>
      </c>
      <c r="AF430" s="15">
        <f>IF(Q430="","",IF(Q430&gt;0,1,0))</f>
        <v/>
      </c>
      <c r="AG430" s="15">
        <f>IF(R430="","",IF(R430&gt;0,1,0))</f>
        <v/>
      </c>
      <c r="AH430" s="15">
        <f>IF(S430="","",IF(S430&gt;0,1,0))</f>
        <v/>
      </c>
      <c r="AI430" s="15">
        <f>IF(T430="","",IF(T430&gt;0,1,0))</f>
        <v/>
      </c>
      <c r="AJ430" s="16">
        <f>IF(Z430="","",IF(AJ429="",Z430,MAX(AJ429,Z430)))</f>
        <v/>
      </c>
      <c r="AK430" s="16">
        <f>IF(AA430="","",IF(AK429="",AA430,MAX(AK429,AA430)))</f>
        <v/>
      </c>
      <c r="AL430" s="16">
        <f>IF(AB430="","",IF(AL429="",AB430,MAX(AL429,AB430)))</f>
        <v/>
      </c>
      <c r="AM430" s="16">
        <f>IF(AC430="","",IF(AM429="",AC430,MAX(AM429,AC430)))</f>
        <v/>
      </c>
      <c r="AN430" s="16">
        <f>IF(AD430="","",IF(AN429="",AD430,MAX(AN429,AD430)))</f>
        <v/>
      </c>
      <c r="AO430" s="16">
        <f>IF(Z430="","",AJ430-Z430)</f>
        <v/>
      </c>
      <c r="AP430" s="16">
        <f>IF(AA430="","",AK430-AA430)</f>
        <v/>
      </c>
      <c r="AQ430" s="16">
        <f>IF(AB430="","",AL430-AB430)</f>
        <v/>
      </c>
      <c r="AR430" s="16">
        <f>IF(AC430="","",AM430-AC430)</f>
        <v/>
      </c>
      <c r="AS430" s="16">
        <f>IF(AD430="","",AN430-AD430)</f>
        <v/>
      </c>
    </row>
    <row r="431">
      <c r="A431">
        <f>ROW()-1</f>
        <v/>
      </c>
      <c r="B431" s="8" t="n"/>
      <c r="C431" s="11" t="n"/>
      <c r="D431" s="10">
        <f>IF(B431="","",CHOOSE(WEEKDAY(B431,2),"Lu","Ma","Mi","Jo","Vi","Sa","Du"))</f>
        <v/>
      </c>
      <c r="E431" s="10">
        <f>IF(OR(B431="",C431=""),"",IF(OR(WEEKDAY(B431,2)=1,WEEKDAY(B431,2)=5),"D",IF(AND(C431&gt;=TIME(15,30,0),C431&lt;TIME(16,30,0)),"C",IF(AND(AND(WEEKDAY(B431,2)&gt;=2,WEEKDAY(B431,2)&lt;=4),C431&gt;=TIME(16,35,0),C431&lt;TIME(17,0,0)),"A1",IF(AND(AND(WEEKDAY(B431,2)&gt;=2,WEEKDAY(B431,2)&lt;=4),C431&gt;=TIME(17,0,0),C431&lt;TIME(18,0,0)),"A2",IF(AND(AND(WEEKDAY(B431,2)&gt;=2,WEEKDAY(B431,2)&lt;=4),C431&gt;=TIME(18,0,0),C431&lt;TIME(19,0,0)),"A3",IF(AND(AND(WEEKDAY(B431,2)&gt;=2,WEEKDAY(B431,2)&lt;=4),C431&gt;=TIME(22,0,0),C431&lt;TIME(22,45,0)),"B","Other")))))))</f>
        <v/>
      </c>
      <c r="F431" s="11" t="n"/>
      <c r="G431" s="11" t="n"/>
      <c r="H431" s="11" t="n"/>
      <c r="I431" s="11" t="n"/>
      <c r="J431" s="12" t="n"/>
      <c r="K431" s="12" t="n"/>
      <c r="L431" s="12" t="n"/>
      <c r="M431" s="12" t="n"/>
      <c r="N431" s="11" t="n"/>
      <c r="O431" s="11" t="n"/>
      <c r="P431" s="13">
        <f>IF(N431="","",IF(N431="SL",-1,K431/J431))</f>
        <v/>
      </c>
      <c r="Q431" s="13">
        <f>IF(N431="","",IF(OR(N431="SL",N431="TP0 only"),-1,L431/J431))</f>
        <v/>
      </c>
      <c r="R431" s="13">
        <f>IF(N431="","",IF(N431="TP2",M431/J431,-1))</f>
        <v/>
      </c>
      <c r="S431" s="13">
        <f>IF(N431="","",IF(N431="SL",-1,IF(N431="TP0 only",0.5*K431/J431,0.5*(K431+L431)/J431)))</f>
        <v/>
      </c>
      <c r="T431" s="13">
        <f>IF(N431="","",IF(N431="SL",-1,IF(N431="TP0 only",0.5*K431/J431-0.5,0.5*(K431+L431)/J431)))</f>
        <v/>
      </c>
      <c r="U431" s="14">
        <f>IF(P431="","",P431*Config!$B$6)</f>
        <v/>
      </c>
      <c r="V431" s="14">
        <f>IF(Q431="","",Q431*Config!$B$6)</f>
        <v/>
      </c>
      <c r="W431" s="14">
        <f>IF(R431="","",R431*Config!$B$6)</f>
        <v/>
      </c>
      <c r="X431" s="14">
        <f>IF(S431="","",S431*Config!$B$6)</f>
        <v/>
      </c>
      <c r="Y431" s="14">
        <f>IF(T431="","",T431*Config!$B$6)</f>
        <v/>
      </c>
      <c r="Z431" s="14">
        <f>IF(U431="","",Config!$B$4 + SUM($U$2:U431))</f>
        <v/>
      </c>
      <c r="AA431" s="14">
        <f>IF(V431="","",Config!$B$4 + SUM($V$2:V431))</f>
        <v/>
      </c>
      <c r="AB431" s="14">
        <f>IF(W431="","",Config!$B$4 + SUM($W$2:W431))</f>
        <v/>
      </c>
      <c r="AC431" s="14">
        <f>IF(X431="","",Config!$B$4 + SUM($X$2:X431))</f>
        <v/>
      </c>
      <c r="AD431" s="14">
        <f>IF(Y431="","",Config!$B$4 + SUM($Y$2:Y431))</f>
        <v/>
      </c>
      <c r="AE431" s="15">
        <f>IF(P431="","",IF(P431&gt;0,1,0))</f>
        <v/>
      </c>
      <c r="AF431" s="15">
        <f>IF(Q431="","",IF(Q431&gt;0,1,0))</f>
        <v/>
      </c>
      <c r="AG431" s="15">
        <f>IF(R431="","",IF(R431&gt;0,1,0))</f>
        <v/>
      </c>
      <c r="AH431" s="15">
        <f>IF(S431="","",IF(S431&gt;0,1,0))</f>
        <v/>
      </c>
      <c r="AI431" s="15">
        <f>IF(T431="","",IF(T431&gt;0,1,0))</f>
        <v/>
      </c>
      <c r="AJ431" s="16">
        <f>IF(Z431="","",IF(AJ430="",Z431,MAX(AJ430,Z431)))</f>
        <v/>
      </c>
      <c r="AK431" s="16">
        <f>IF(AA431="","",IF(AK430="",AA431,MAX(AK430,AA431)))</f>
        <v/>
      </c>
      <c r="AL431" s="16">
        <f>IF(AB431="","",IF(AL430="",AB431,MAX(AL430,AB431)))</f>
        <v/>
      </c>
      <c r="AM431" s="16">
        <f>IF(AC431="","",IF(AM430="",AC431,MAX(AM430,AC431)))</f>
        <v/>
      </c>
      <c r="AN431" s="16">
        <f>IF(AD431="","",IF(AN430="",AD431,MAX(AN430,AD431)))</f>
        <v/>
      </c>
      <c r="AO431" s="16">
        <f>IF(Z431="","",AJ431-Z431)</f>
        <v/>
      </c>
      <c r="AP431" s="16">
        <f>IF(AA431="","",AK431-AA431)</f>
        <v/>
      </c>
      <c r="AQ431" s="16">
        <f>IF(AB431="","",AL431-AB431)</f>
        <v/>
      </c>
      <c r="AR431" s="16">
        <f>IF(AC431="","",AM431-AC431)</f>
        <v/>
      </c>
      <c r="AS431" s="16">
        <f>IF(AD431="","",AN431-AD431)</f>
        <v/>
      </c>
    </row>
    <row r="432">
      <c r="A432">
        <f>ROW()-1</f>
        <v/>
      </c>
      <c r="B432" s="8" t="n"/>
      <c r="C432" s="11" t="n"/>
      <c r="D432" s="10">
        <f>IF(B432="","",CHOOSE(WEEKDAY(B432,2),"Lu","Ma","Mi","Jo","Vi","Sa","Du"))</f>
        <v/>
      </c>
      <c r="E432" s="10">
        <f>IF(OR(B432="",C432=""),"",IF(OR(WEEKDAY(B432,2)=1,WEEKDAY(B432,2)=5),"D",IF(AND(C432&gt;=TIME(15,30,0),C432&lt;TIME(16,30,0)),"C",IF(AND(AND(WEEKDAY(B432,2)&gt;=2,WEEKDAY(B432,2)&lt;=4),C432&gt;=TIME(16,35,0),C432&lt;TIME(17,0,0)),"A1",IF(AND(AND(WEEKDAY(B432,2)&gt;=2,WEEKDAY(B432,2)&lt;=4),C432&gt;=TIME(17,0,0),C432&lt;TIME(18,0,0)),"A2",IF(AND(AND(WEEKDAY(B432,2)&gt;=2,WEEKDAY(B432,2)&lt;=4),C432&gt;=TIME(18,0,0),C432&lt;TIME(19,0,0)),"A3",IF(AND(AND(WEEKDAY(B432,2)&gt;=2,WEEKDAY(B432,2)&lt;=4),C432&gt;=TIME(22,0,0),C432&lt;TIME(22,45,0)),"B","Other")))))))</f>
        <v/>
      </c>
      <c r="F432" s="11" t="n"/>
      <c r="G432" s="11" t="n"/>
      <c r="H432" s="11" t="n"/>
      <c r="I432" s="11" t="n"/>
      <c r="J432" s="12" t="n"/>
      <c r="K432" s="12" t="n"/>
      <c r="L432" s="12" t="n"/>
      <c r="M432" s="12" t="n"/>
      <c r="N432" s="11" t="n"/>
      <c r="O432" s="11" t="n"/>
      <c r="P432" s="13">
        <f>IF(N432="","",IF(N432="SL",-1,K432/J432))</f>
        <v/>
      </c>
      <c r="Q432" s="13">
        <f>IF(N432="","",IF(OR(N432="SL",N432="TP0 only"),-1,L432/J432))</f>
        <v/>
      </c>
      <c r="R432" s="13">
        <f>IF(N432="","",IF(N432="TP2",M432/J432,-1))</f>
        <v/>
      </c>
      <c r="S432" s="13">
        <f>IF(N432="","",IF(N432="SL",-1,IF(N432="TP0 only",0.5*K432/J432,0.5*(K432+L432)/J432)))</f>
        <v/>
      </c>
      <c r="T432" s="13">
        <f>IF(N432="","",IF(N432="SL",-1,IF(N432="TP0 only",0.5*K432/J432-0.5,0.5*(K432+L432)/J432)))</f>
        <v/>
      </c>
      <c r="U432" s="14">
        <f>IF(P432="","",P432*Config!$B$6)</f>
        <v/>
      </c>
      <c r="V432" s="14">
        <f>IF(Q432="","",Q432*Config!$B$6)</f>
        <v/>
      </c>
      <c r="W432" s="14">
        <f>IF(R432="","",R432*Config!$B$6)</f>
        <v/>
      </c>
      <c r="X432" s="14">
        <f>IF(S432="","",S432*Config!$B$6)</f>
        <v/>
      </c>
      <c r="Y432" s="14">
        <f>IF(T432="","",T432*Config!$B$6)</f>
        <v/>
      </c>
      <c r="Z432" s="14">
        <f>IF(U432="","",Config!$B$4 + SUM($U$2:U432))</f>
        <v/>
      </c>
      <c r="AA432" s="14">
        <f>IF(V432="","",Config!$B$4 + SUM($V$2:V432))</f>
        <v/>
      </c>
      <c r="AB432" s="14">
        <f>IF(W432="","",Config!$B$4 + SUM($W$2:W432))</f>
        <v/>
      </c>
      <c r="AC432" s="14">
        <f>IF(X432="","",Config!$B$4 + SUM($X$2:X432))</f>
        <v/>
      </c>
      <c r="AD432" s="14">
        <f>IF(Y432="","",Config!$B$4 + SUM($Y$2:Y432))</f>
        <v/>
      </c>
      <c r="AE432" s="15">
        <f>IF(P432="","",IF(P432&gt;0,1,0))</f>
        <v/>
      </c>
      <c r="AF432" s="15">
        <f>IF(Q432="","",IF(Q432&gt;0,1,0))</f>
        <v/>
      </c>
      <c r="AG432" s="15">
        <f>IF(R432="","",IF(R432&gt;0,1,0))</f>
        <v/>
      </c>
      <c r="AH432" s="15">
        <f>IF(S432="","",IF(S432&gt;0,1,0))</f>
        <v/>
      </c>
      <c r="AI432" s="15">
        <f>IF(T432="","",IF(T432&gt;0,1,0))</f>
        <v/>
      </c>
      <c r="AJ432" s="16">
        <f>IF(Z432="","",IF(AJ431="",Z432,MAX(AJ431,Z432)))</f>
        <v/>
      </c>
      <c r="AK432" s="16">
        <f>IF(AA432="","",IF(AK431="",AA432,MAX(AK431,AA432)))</f>
        <v/>
      </c>
      <c r="AL432" s="16">
        <f>IF(AB432="","",IF(AL431="",AB432,MAX(AL431,AB432)))</f>
        <v/>
      </c>
      <c r="AM432" s="16">
        <f>IF(AC432="","",IF(AM431="",AC432,MAX(AM431,AC432)))</f>
        <v/>
      </c>
      <c r="AN432" s="16">
        <f>IF(AD432="","",IF(AN431="",AD432,MAX(AN431,AD432)))</f>
        <v/>
      </c>
      <c r="AO432" s="16">
        <f>IF(Z432="","",AJ432-Z432)</f>
        <v/>
      </c>
      <c r="AP432" s="16">
        <f>IF(AA432="","",AK432-AA432)</f>
        <v/>
      </c>
      <c r="AQ432" s="16">
        <f>IF(AB432="","",AL432-AB432)</f>
        <v/>
      </c>
      <c r="AR432" s="16">
        <f>IF(AC432="","",AM432-AC432)</f>
        <v/>
      </c>
      <c r="AS432" s="16">
        <f>IF(AD432="","",AN432-AD432)</f>
        <v/>
      </c>
    </row>
    <row r="433">
      <c r="A433">
        <f>ROW()-1</f>
        <v/>
      </c>
      <c r="B433" s="8" t="n"/>
      <c r="C433" s="11" t="n"/>
      <c r="D433" s="10">
        <f>IF(B433="","",CHOOSE(WEEKDAY(B433,2),"Lu","Ma","Mi","Jo","Vi","Sa","Du"))</f>
        <v/>
      </c>
      <c r="E433" s="10">
        <f>IF(OR(B433="",C433=""),"",IF(OR(WEEKDAY(B433,2)=1,WEEKDAY(B433,2)=5),"D",IF(AND(C433&gt;=TIME(15,30,0),C433&lt;TIME(16,30,0)),"C",IF(AND(AND(WEEKDAY(B433,2)&gt;=2,WEEKDAY(B433,2)&lt;=4),C433&gt;=TIME(16,35,0),C433&lt;TIME(17,0,0)),"A1",IF(AND(AND(WEEKDAY(B433,2)&gt;=2,WEEKDAY(B433,2)&lt;=4),C433&gt;=TIME(17,0,0),C433&lt;TIME(18,0,0)),"A2",IF(AND(AND(WEEKDAY(B433,2)&gt;=2,WEEKDAY(B433,2)&lt;=4),C433&gt;=TIME(18,0,0),C433&lt;TIME(19,0,0)),"A3",IF(AND(AND(WEEKDAY(B433,2)&gt;=2,WEEKDAY(B433,2)&lt;=4),C433&gt;=TIME(22,0,0),C433&lt;TIME(22,45,0)),"B","Other")))))))</f>
        <v/>
      </c>
      <c r="F433" s="11" t="n"/>
      <c r="G433" s="11" t="n"/>
      <c r="H433" s="11" t="n"/>
      <c r="I433" s="11" t="n"/>
      <c r="J433" s="12" t="n"/>
      <c r="K433" s="12" t="n"/>
      <c r="L433" s="12" t="n"/>
      <c r="M433" s="12" t="n"/>
      <c r="N433" s="11" t="n"/>
      <c r="O433" s="11" t="n"/>
      <c r="P433" s="13">
        <f>IF(N433="","",IF(N433="SL",-1,K433/J433))</f>
        <v/>
      </c>
      <c r="Q433" s="13">
        <f>IF(N433="","",IF(OR(N433="SL",N433="TP0 only"),-1,L433/J433))</f>
        <v/>
      </c>
      <c r="R433" s="13">
        <f>IF(N433="","",IF(N433="TP2",M433/J433,-1))</f>
        <v/>
      </c>
      <c r="S433" s="13">
        <f>IF(N433="","",IF(N433="SL",-1,IF(N433="TP0 only",0.5*K433/J433,0.5*(K433+L433)/J433)))</f>
        <v/>
      </c>
      <c r="T433" s="13">
        <f>IF(N433="","",IF(N433="SL",-1,IF(N433="TP0 only",0.5*K433/J433-0.5,0.5*(K433+L433)/J433)))</f>
        <v/>
      </c>
      <c r="U433" s="14">
        <f>IF(P433="","",P433*Config!$B$6)</f>
        <v/>
      </c>
      <c r="V433" s="14">
        <f>IF(Q433="","",Q433*Config!$B$6)</f>
        <v/>
      </c>
      <c r="W433" s="14">
        <f>IF(R433="","",R433*Config!$B$6)</f>
        <v/>
      </c>
      <c r="X433" s="14">
        <f>IF(S433="","",S433*Config!$B$6)</f>
        <v/>
      </c>
      <c r="Y433" s="14">
        <f>IF(T433="","",T433*Config!$B$6)</f>
        <v/>
      </c>
      <c r="Z433" s="14">
        <f>IF(U433="","",Config!$B$4 + SUM($U$2:U433))</f>
        <v/>
      </c>
      <c r="AA433" s="14">
        <f>IF(V433="","",Config!$B$4 + SUM($V$2:V433))</f>
        <v/>
      </c>
      <c r="AB433" s="14">
        <f>IF(W433="","",Config!$B$4 + SUM($W$2:W433))</f>
        <v/>
      </c>
      <c r="AC433" s="14">
        <f>IF(X433="","",Config!$B$4 + SUM($X$2:X433))</f>
        <v/>
      </c>
      <c r="AD433" s="14">
        <f>IF(Y433="","",Config!$B$4 + SUM($Y$2:Y433))</f>
        <v/>
      </c>
      <c r="AE433" s="15">
        <f>IF(P433="","",IF(P433&gt;0,1,0))</f>
        <v/>
      </c>
      <c r="AF433" s="15">
        <f>IF(Q433="","",IF(Q433&gt;0,1,0))</f>
        <v/>
      </c>
      <c r="AG433" s="15">
        <f>IF(R433="","",IF(R433&gt;0,1,0))</f>
        <v/>
      </c>
      <c r="AH433" s="15">
        <f>IF(S433="","",IF(S433&gt;0,1,0))</f>
        <v/>
      </c>
      <c r="AI433" s="15">
        <f>IF(T433="","",IF(T433&gt;0,1,0))</f>
        <v/>
      </c>
      <c r="AJ433" s="16">
        <f>IF(Z433="","",IF(AJ432="",Z433,MAX(AJ432,Z433)))</f>
        <v/>
      </c>
      <c r="AK433" s="16">
        <f>IF(AA433="","",IF(AK432="",AA433,MAX(AK432,AA433)))</f>
        <v/>
      </c>
      <c r="AL433" s="16">
        <f>IF(AB433="","",IF(AL432="",AB433,MAX(AL432,AB433)))</f>
        <v/>
      </c>
      <c r="AM433" s="16">
        <f>IF(AC433="","",IF(AM432="",AC433,MAX(AM432,AC433)))</f>
        <v/>
      </c>
      <c r="AN433" s="16">
        <f>IF(AD433="","",IF(AN432="",AD433,MAX(AN432,AD433)))</f>
        <v/>
      </c>
      <c r="AO433" s="16">
        <f>IF(Z433="","",AJ433-Z433)</f>
        <v/>
      </c>
      <c r="AP433" s="16">
        <f>IF(AA433="","",AK433-AA433)</f>
        <v/>
      </c>
      <c r="AQ433" s="16">
        <f>IF(AB433="","",AL433-AB433)</f>
        <v/>
      </c>
      <c r="AR433" s="16">
        <f>IF(AC433="","",AM433-AC433)</f>
        <v/>
      </c>
      <c r="AS433" s="16">
        <f>IF(AD433="","",AN433-AD433)</f>
        <v/>
      </c>
    </row>
    <row r="434">
      <c r="A434">
        <f>ROW()-1</f>
        <v/>
      </c>
      <c r="B434" s="8" t="n"/>
      <c r="C434" s="11" t="n"/>
      <c r="D434" s="10">
        <f>IF(B434="","",CHOOSE(WEEKDAY(B434,2),"Lu","Ma","Mi","Jo","Vi","Sa","Du"))</f>
        <v/>
      </c>
      <c r="E434" s="10">
        <f>IF(OR(B434="",C434=""),"",IF(OR(WEEKDAY(B434,2)=1,WEEKDAY(B434,2)=5),"D",IF(AND(C434&gt;=TIME(15,30,0),C434&lt;TIME(16,30,0)),"C",IF(AND(AND(WEEKDAY(B434,2)&gt;=2,WEEKDAY(B434,2)&lt;=4),C434&gt;=TIME(16,35,0),C434&lt;TIME(17,0,0)),"A1",IF(AND(AND(WEEKDAY(B434,2)&gt;=2,WEEKDAY(B434,2)&lt;=4),C434&gt;=TIME(17,0,0),C434&lt;TIME(18,0,0)),"A2",IF(AND(AND(WEEKDAY(B434,2)&gt;=2,WEEKDAY(B434,2)&lt;=4),C434&gt;=TIME(18,0,0),C434&lt;TIME(19,0,0)),"A3",IF(AND(AND(WEEKDAY(B434,2)&gt;=2,WEEKDAY(B434,2)&lt;=4),C434&gt;=TIME(22,0,0),C434&lt;TIME(22,45,0)),"B","Other")))))))</f>
        <v/>
      </c>
      <c r="F434" s="11" t="n"/>
      <c r="G434" s="11" t="n"/>
      <c r="H434" s="11" t="n"/>
      <c r="I434" s="11" t="n"/>
      <c r="J434" s="12" t="n"/>
      <c r="K434" s="12" t="n"/>
      <c r="L434" s="12" t="n"/>
      <c r="M434" s="12" t="n"/>
      <c r="N434" s="11" t="n"/>
      <c r="O434" s="11" t="n"/>
      <c r="P434" s="13">
        <f>IF(N434="","",IF(N434="SL",-1,K434/J434))</f>
        <v/>
      </c>
      <c r="Q434" s="13">
        <f>IF(N434="","",IF(OR(N434="SL",N434="TP0 only"),-1,L434/J434))</f>
        <v/>
      </c>
      <c r="R434" s="13">
        <f>IF(N434="","",IF(N434="TP2",M434/J434,-1))</f>
        <v/>
      </c>
      <c r="S434" s="13">
        <f>IF(N434="","",IF(N434="SL",-1,IF(N434="TP0 only",0.5*K434/J434,0.5*(K434+L434)/J434)))</f>
        <v/>
      </c>
      <c r="T434" s="13">
        <f>IF(N434="","",IF(N434="SL",-1,IF(N434="TP0 only",0.5*K434/J434-0.5,0.5*(K434+L434)/J434)))</f>
        <v/>
      </c>
      <c r="U434" s="14">
        <f>IF(P434="","",P434*Config!$B$6)</f>
        <v/>
      </c>
      <c r="V434" s="14">
        <f>IF(Q434="","",Q434*Config!$B$6)</f>
        <v/>
      </c>
      <c r="W434" s="14">
        <f>IF(R434="","",R434*Config!$B$6)</f>
        <v/>
      </c>
      <c r="X434" s="14">
        <f>IF(S434="","",S434*Config!$B$6)</f>
        <v/>
      </c>
      <c r="Y434" s="14">
        <f>IF(T434="","",T434*Config!$B$6)</f>
        <v/>
      </c>
      <c r="Z434" s="14">
        <f>IF(U434="","",Config!$B$4 + SUM($U$2:U434))</f>
        <v/>
      </c>
      <c r="AA434" s="14">
        <f>IF(V434="","",Config!$B$4 + SUM($V$2:V434))</f>
        <v/>
      </c>
      <c r="AB434" s="14">
        <f>IF(W434="","",Config!$B$4 + SUM($W$2:W434))</f>
        <v/>
      </c>
      <c r="AC434" s="14">
        <f>IF(X434="","",Config!$B$4 + SUM($X$2:X434))</f>
        <v/>
      </c>
      <c r="AD434" s="14">
        <f>IF(Y434="","",Config!$B$4 + SUM($Y$2:Y434))</f>
        <v/>
      </c>
      <c r="AE434" s="15">
        <f>IF(P434="","",IF(P434&gt;0,1,0))</f>
        <v/>
      </c>
      <c r="AF434" s="15">
        <f>IF(Q434="","",IF(Q434&gt;0,1,0))</f>
        <v/>
      </c>
      <c r="AG434" s="15">
        <f>IF(R434="","",IF(R434&gt;0,1,0))</f>
        <v/>
      </c>
      <c r="AH434" s="15">
        <f>IF(S434="","",IF(S434&gt;0,1,0))</f>
        <v/>
      </c>
      <c r="AI434" s="15">
        <f>IF(T434="","",IF(T434&gt;0,1,0))</f>
        <v/>
      </c>
      <c r="AJ434" s="16">
        <f>IF(Z434="","",IF(AJ433="",Z434,MAX(AJ433,Z434)))</f>
        <v/>
      </c>
      <c r="AK434" s="16">
        <f>IF(AA434="","",IF(AK433="",AA434,MAX(AK433,AA434)))</f>
        <v/>
      </c>
      <c r="AL434" s="16">
        <f>IF(AB434="","",IF(AL433="",AB434,MAX(AL433,AB434)))</f>
        <v/>
      </c>
      <c r="AM434" s="16">
        <f>IF(AC434="","",IF(AM433="",AC434,MAX(AM433,AC434)))</f>
        <v/>
      </c>
      <c r="AN434" s="16">
        <f>IF(AD434="","",IF(AN433="",AD434,MAX(AN433,AD434)))</f>
        <v/>
      </c>
      <c r="AO434" s="16">
        <f>IF(Z434="","",AJ434-Z434)</f>
        <v/>
      </c>
      <c r="AP434" s="16">
        <f>IF(AA434="","",AK434-AA434)</f>
        <v/>
      </c>
      <c r="AQ434" s="16">
        <f>IF(AB434="","",AL434-AB434)</f>
        <v/>
      </c>
      <c r="AR434" s="16">
        <f>IF(AC434="","",AM434-AC434)</f>
        <v/>
      </c>
      <c r="AS434" s="16">
        <f>IF(AD434="","",AN434-AD434)</f>
        <v/>
      </c>
    </row>
    <row r="435">
      <c r="A435">
        <f>ROW()-1</f>
        <v/>
      </c>
      <c r="B435" s="8" t="n"/>
      <c r="C435" s="11" t="n"/>
      <c r="D435" s="10">
        <f>IF(B435="","",CHOOSE(WEEKDAY(B435,2),"Lu","Ma","Mi","Jo","Vi","Sa","Du"))</f>
        <v/>
      </c>
      <c r="E435" s="10">
        <f>IF(OR(B435="",C435=""),"",IF(OR(WEEKDAY(B435,2)=1,WEEKDAY(B435,2)=5),"D",IF(AND(C435&gt;=TIME(15,30,0),C435&lt;TIME(16,30,0)),"C",IF(AND(AND(WEEKDAY(B435,2)&gt;=2,WEEKDAY(B435,2)&lt;=4),C435&gt;=TIME(16,35,0),C435&lt;TIME(17,0,0)),"A1",IF(AND(AND(WEEKDAY(B435,2)&gt;=2,WEEKDAY(B435,2)&lt;=4),C435&gt;=TIME(17,0,0),C435&lt;TIME(18,0,0)),"A2",IF(AND(AND(WEEKDAY(B435,2)&gt;=2,WEEKDAY(B435,2)&lt;=4),C435&gt;=TIME(18,0,0),C435&lt;TIME(19,0,0)),"A3",IF(AND(AND(WEEKDAY(B435,2)&gt;=2,WEEKDAY(B435,2)&lt;=4),C435&gt;=TIME(22,0,0),C435&lt;TIME(22,45,0)),"B","Other")))))))</f>
        <v/>
      </c>
      <c r="F435" s="11" t="n"/>
      <c r="G435" s="11" t="n"/>
      <c r="H435" s="11" t="n"/>
      <c r="I435" s="11" t="n"/>
      <c r="J435" s="12" t="n"/>
      <c r="K435" s="12" t="n"/>
      <c r="L435" s="12" t="n"/>
      <c r="M435" s="12" t="n"/>
      <c r="N435" s="11" t="n"/>
      <c r="O435" s="11" t="n"/>
      <c r="P435" s="13">
        <f>IF(N435="","",IF(N435="SL",-1,K435/J435))</f>
        <v/>
      </c>
      <c r="Q435" s="13">
        <f>IF(N435="","",IF(OR(N435="SL",N435="TP0 only"),-1,L435/J435))</f>
        <v/>
      </c>
      <c r="R435" s="13">
        <f>IF(N435="","",IF(N435="TP2",M435/J435,-1))</f>
        <v/>
      </c>
      <c r="S435" s="13">
        <f>IF(N435="","",IF(N435="SL",-1,IF(N435="TP0 only",0.5*K435/J435,0.5*(K435+L435)/J435)))</f>
        <v/>
      </c>
      <c r="T435" s="13">
        <f>IF(N435="","",IF(N435="SL",-1,IF(N435="TP0 only",0.5*K435/J435-0.5,0.5*(K435+L435)/J435)))</f>
        <v/>
      </c>
      <c r="U435" s="14">
        <f>IF(P435="","",P435*Config!$B$6)</f>
        <v/>
      </c>
      <c r="V435" s="14">
        <f>IF(Q435="","",Q435*Config!$B$6)</f>
        <v/>
      </c>
      <c r="W435" s="14">
        <f>IF(R435="","",R435*Config!$B$6)</f>
        <v/>
      </c>
      <c r="X435" s="14">
        <f>IF(S435="","",S435*Config!$B$6)</f>
        <v/>
      </c>
      <c r="Y435" s="14">
        <f>IF(T435="","",T435*Config!$B$6)</f>
        <v/>
      </c>
      <c r="Z435" s="14">
        <f>IF(U435="","",Config!$B$4 + SUM($U$2:U435))</f>
        <v/>
      </c>
      <c r="AA435" s="14">
        <f>IF(V435="","",Config!$B$4 + SUM($V$2:V435))</f>
        <v/>
      </c>
      <c r="AB435" s="14">
        <f>IF(W435="","",Config!$B$4 + SUM($W$2:W435))</f>
        <v/>
      </c>
      <c r="AC435" s="14">
        <f>IF(X435="","",Config!$B$4 + SUM($X$2:X435))</f>
        <v/>
      </c>
      <c r="AD435" s="14">
        <f>IF(Y435="","",Config!$B$4 + SUM($Y$2:Y435))</f>
        <v/>
      </c>
      <c r="AE435" s="15">
        <f>IF(P435="","",IF(P435&gt;0,1,0))</f>
        <v/>
      </c>
      <c r="AF435" s="15">
        <f>IF(Q435="","",IF(Q435&gt;0,1,0))</f>
        <v/>
      </c>
      <c r="AG435" s="15">
        <f>IF(R435="","",IF(R435&gt;0,1,0))</f>
        <v/>
      </c>
      <c r="AH435" s="15">
        <f>IF(S435="","",IF(S435&gt;0,1,0))</f>
        <v/>
      </c>
      <c r="AI435" s="15">
        <f>IF(T435="","",IF(T435&gt;0,1,0))</f>
        <v/>
      </c>
      <c r="AJ435" s="16">
        <f>IF(Z435="","",IF(AJ434="",Z435,MAX(AJ434,Z435)))</f>
        <v/>
      </c>
      <c r="AK435" s="16">
        <f>IF(AA435="","",IF(AK434="",AA435,MAX(AK434,AA435)))</f>
        <v/>
      </c>
      <c r="AL435" s="16">
        <f>IF(AB435="","",IF(AL434="",AB435,MAX(AL434,AB435)))</f>
        <v/>
      </c>
      <c r="AM435" s="16">
        <f>IF(AC435="","",IF(AM434="",AC435,MAX(AM434,AC435)))</f>
        <v/>
      </c>
      <c r="AN435" s="16">
        <f>IF(AD435="","",IF(AN434="",AD435,MAX(AN434,AD435)))</f>
        <v/>
      </c>
      <c r="AO435" s="16">
        <f>IF(Z435="","",AJ435-Z435)</f>
        <v/>
      </c>
      <c r="AP435" s="16">
        <f>IF(AA435="","",AK435-AA435)</f>
        <v/>
      </c>
      <c r="AQ435" s="16">
        <f>IF(AB435="","",AL435-AB435)</f>
        <v/>
      </c>
      <c r="AR435" s="16">
        <f>IF(AC435="","",AM435-AC435)</f>
        <v/>
      </c>
      <c r="AS435" s="16">
        <f>IF(AD435="","",AN435-AD435)</f>
        <v/>
      </c>
    </row>
    <row r="436">
      <c r="A436">
        <f>ROW()-1</f>
        <v/>
      </c>
      <c r="B436" s="8" t="n"/>
      <c r="C436" s="11" t="n"/>
      <c r="D436" s="10">
        <f>IF(B436="","",CHOOSE(WEEKDAY(B436,2),"Lu","Ma","Mi","Jo","Vi","Sa","Du"))</f>
        <v/>
      </c>
      <c r="E436" s="10">
        <f>IF(OR(B436="",C436=""),"",IF(OR(WEEKDAY(B436,2)=1,WEEKDAY(B436,2)=5),"D",IF(AND(C436&gt;=TIME(15,30,0),C436&lt;TIME(16,30,0)),"C",IF(AND(AND(WEEKDAY(B436,2)&gt;=2,WEEKDAY(B436,2)&lt;=4),C436&gt;=TIME(16,35,0),C436&lt;TIME(17,0,0)),"A1",IF(AND(AND(WEEKDAY(B436,2)&gt;=2,WEEKDAY(B436,2)&lt;=4),C436&gt;=TIME(17,0,0),C436&lt;TIME(18,0,0)),"A2",IF(AND(AND(WEEKDAY(B436,2)&gt;=2,WEEKDAY(B436,2)&lt;=4),C436&gt;=TIME(18,0,0),C436&lt;TIME(19,0,0)),"A3",IF(AND(AND(WEEKDAY(B436,2)&gt;=2,WEEKDAY(B436,2)&lt;=4),C436&gt;=TIME(22,0,0),C436&lt;TIME(22,45,0)),"B","Other")))))))</f>
        <v/>
      </c>
      <c r="F436" s="11" t="n"/>
      <c r="G436" s="11" t="n"/>
      <c r="H436" s="11" t="n"/>
      <c r="I436" s="11" t="n"/>
      <c r="J436" s="12" t="n"/>
      <c r="K436" s="12" t="n"/>
      <c r="L436" s="12" t="n"/>
      <c r="M436" s="12" t="n"/>
      <c r="N436" s="11" t="n"/>
      <c r="O436" s="11" t="n"/>
      <c r="P436" s="13">
        <f>IF(N436="","",IF(N436="SL",-1,K436/J436))</f>
        <v/>
      </c>
      <c r="Q436" s="13">
        <f>IF(N436="","",IF(OR(N436="SL",N436="TP0 only"),-1,L436/J436))</f>
        <v/>
      </c>
      <c r="R436" s="13">
        <f>IF(N436="","",IF(N436="TP2",M436/J436,-1))</f>
        <v/>
      </c>
      <c r="S436" s="13">
        <f>IF(N436="","",IF(N436="SL",-1,IF(N436="TP0 only",0.5*K436/J436,0.5*(K436+L436)/J436)))</f>
        <v/>
      </c>
      <c r="T436" s="13">
        <f>IF(N436="","",IF(N436="SL",-1,IF(N436="TP0 only",0.5*K436/J436-0.5,0.5*(K436+L436)/J436)))</f>
        <v/>
      </c>
      <c r="U436" s="14">
        <f>IF(P436="","",P436*Config!$B$6)</f>
        <v/>
      </c>
      <c r="V436" s="14">
        <f>IF(Q436="","",Q436*Config!$B$6)</f>
        <v/>
      </c>
      <c r="W436" s="14">
        <f>IF(R436="","",R436*Config!$B$6)</f>
        <v/>
      </c>
      <c r="X436" s="14">
        <f>IF(S436="","",S436*Config!$B$6)</f>
        <v/>
      </c>
      <c r="Y436" s="14">
        <f>IF(T436="","",T436*Config!$B$6)</f>
        <v/>
      </c>
      <c r="Z436" s="14">
        <f>IF(U436="","",Config!$B$4 + SUM($U$2:U436))</f>
        <v/>
      </c>
      <c r="AA436" s="14">
        <f>IF(V436="","",Config!$B$4 + SUM($V$2:V436))</f>
        <v/>
      </c>
      <c r="AB436" s="14">
        <f>IF(W436="","",Config!$B$4 + SUM($W$2:W436))</f>
        <v/>
      </c>
      <c r="AC436" s="14">
        <f>IF(X436="","",Config!$B$4 + SUM($X$2:X436))</f>
        <v/>
      </c>
      <c r="AD436" s="14">
        <f>IF(Y436="","",Config!$B$4 + SUM($Y$2:Y436))</f>
        <v/>
      </c>
      <c r="AE436" s="15">
        <f>IF(P436="","",IF(P436&gt;0,1,0))</f>
        <v/>
      </c>
      <c r="AF436" s="15">
        <f>IF(Q436="","",IF(Q436&gt;0,1,0))</f>
        <v/>
      </c>
      <c r="AG436" s="15">
        <f>IF(R436="","",IF(R436&gt;0,1,0))</f>
        <v/>
      </c>
      <c r="AH436" s="15">
        <f>IF(S436="","",IF(S436&gt;0,1,0))</f>
        <v/>
      </c>
      <c r="AI436" s="15">
        <f>IF(T436="","",IF(T436&gt;0,1,0))</f>
        <v/>
      </c>
      <c r="AJ436" s="16">
        <f>IF(Z436="","",IF(AJ435="",Z436,MAX(AJ435,Z436)))</f>
        <v/>
      </c>
      <c r="AK436" s="16">
        <f>IF(AA436="","",IF(AK435="",AA436,MAX(AK435,AA436)))</f>
        <v/>
      </c>
      <c r="AL436" s="16">
        <f>IF(AB436="","",IF(AL435="",AB436,MAX(AL435,AB436)))</f>
        <v/>
      </c>
      <c r="AM436" s="16">
        <f>IF(AC436="","",IF(AM435="",AC436,MAX(AM435,AC436)))</f>
        <v/>
      </c>
      <c r="AN436" s="16">
        <f>IF(AD436="","",IF(AN435="",AD436,MAX(AN435,AD436)))</f>
        <v/>
      </c>
      <c r="AO436" s="16">
        <f>IF(Z436="","",AJ436-Z436)</f>
        <v/>
      </c>
      <c r="AP436" s="16">
        <f>IF(AA436="","",AK436-AA436)</f>
        <v/>
      </c>
      <c r="AQ436" s="16">
        <f>IF(AB436="","",AL436-AB436)</f>
        <v/>
      </c>
      <c r="AR436" s="16">
        <f>IF(AC436="","",AM436-AC436)</f>
        <v/>
      </c>
      <c r="AS436" s="16">
        <f>IF(AD436="","",AN436-AD436)</f>
        <v/>
      </c>
    </row>
    <row r="437">
      <c r="A437">
        <f>ROW()-1</f>
        <v/>
      </c>
      <c r="B437" s="8" t="n"/>
      <c r="C437" s="11" t="n"/>
      <c r="D437" s="10">
        <f>IF(B437="","",CHOOSE(WEEKDAY(B437,2),"Lu","Ma","Mi","Jo","Vi","Sa","Du"))</f>
        <v/>
      </c>
      <c r="E437" s="10">
        <f>IF(OR(B437="",C437=""),"",IF(OR(WEEKDAY(B437,2)=1,WEEKDAY(B437,2)=5),"D",IF(AND(C437&gt;=TIME(15,30,0),C437&lt;TIME(16,30,0)),"C",IF(AND(AND(WEEKDAY(B437,2)&gt;=2,WEEKDAY(B437,2)&lt;=4),C437&gt;=TIME(16,35,0),C437&lt;TIME(17,0,0)),"A1",IF(AND(AND(WEEKDAY(B437,2)&gt;=2,WEEKDAY(B437,2)&lt;=4),C437&gt;=TIME(17,0,0),C437&lt;TIME(18,0,0)),"A2",IF(AND(AND(WEEKDAY(B437,2)&gt;=2,WEEKDAY(B437,2)&lt;=4),C437&gt;=TIME(18,0,0),C437&lt;TIME(19,0,0)),"A3",IF(AND(AND(WEEKDAY(B437,2)&gt;=2,WEEKDAY(B437,2)&lt;=4),C437&gt;=TIME(22,0,0),C437&lt;TIME(22,45,0)),"B","Other")))))))</f>
        <v/>
      </c>
      <c r="F437" s="11" t="n"/>
      <c r="G437" s="11" t="n"/>
      <c r="H437" s="11" t="n"/>
      <c r="I437" s="11" t="n"/>
      <c r="J437" s="12" t="n"/>
      <c r="K437" s="12" t="n"/>
      <c r="L437" s="12" t="n"/>
      <c r="M437" s="12" t="n"/>
      <c r="N437" s="11" t="n"/>
      <c r="O437" s="11" t="n"/>
      <c r="P437" s="13">
        <f>IF(N437="","",IF(N437="SL",-1,K437/J437))</f>
        <v/>
      </c>
      <c r="Q437" s="13">
        <f>IF(N437="","",IF(OR(N437="SL",N437="TP0 only"),-1,L437/J437))</f>
        <v/>
      </c>
      <c r="R437" s="13">
        <f>IF(N437="","",IF(N437="TP2",M437/J437,-1))</f>
        <v/>
      </c>
      <c r="S437" s="13">
        <f>IF(N437="","",IF(N437="SL",-1,IF(N437="TP0 only",0.5*K437/J437,0.5*(K437+L437)/J437)))</f>
        <v/>
      </c>
      <c r="T437" s="13">
        <f>IF(N437="","",IF(N437="SL",-1,IF(N437="TP0 only",0.5*K437/J437-0.5,0.5*(K437+L437)/J437)))</f>
        <v/>
      </c>
      <c r="U437" s="14">
        <f>IF(P437="","",P437*Config!$B$6)</f>
        <v/>
      </c>
      <c r="V437" s="14">
        <f>IF(Q437="","",Q437*Config!$B$6)</f>
        <v/>
      </c>
      <c r="W437" s="14">
        <f>IF(R437="","",R437*Config!$B$6)</f>
        <v/>
      </c>
      <c r="X437" s="14">
        <f>IF(S437="","",S437*Config!$B$6)</f>
        <v/>
      </c>
      <c r="Y437" s="14">
        <f>IF(T437="","",T437*Config!$B$6)</f>
        <v/>
      </c>
      <c r="Z437" s="14">
        <f>IF(U437="","",Config!$B$4 + SUM($U$2:U437))</f>
        <v/>
      </c>
      <c r="AA437" s="14">
        <f>IF(V437="","",Config!$B$4 + SUM($V$2:V437))</f>
        <v/>
      </c>
      <c r="AB437" s="14">
        <f>IF(W437="","",Config!$B$4 + SUM($W$2:W437))</f>
        <v/>
      </c>
      <c r="AC437" s="14">
        <f>IF(X437="","",Config!$B$4 + SUM($X$2:X437))</f>
        <v/>
      </c>
      <c r="AD437" s="14">
        <f>IF(Y437="","",Config!$B$4 + SUM($Y$2:Y437))</f>
        <v/>
      </c>
      <c r="AE437" s="15">
        <f>IF(P437="","",IF(P437&gt;0,1,0))</f>
        <v/>
      </c>
      <c r="AF437" s="15">
        <f>IF(Q437="","",IF(Q437&gt;0,1,0))</f>
        <v/>
      </c>
      <c r="AG437" s="15">
        <f>IF(R437="","",IF(R437&gt;0,1,0))</f>
        <v/>
      </c>
      <c r="AH437" s="15">
        <f>IF(S437="","",IF(S437&gt;0,1,0))</f>
        <v/>
      </c>
      <c r="AI437" s="15">
        <f>IF(T437="","",IF(T437&gt;0,1,0))</f>
        <v/>
      </c>
      <c r="AJ437" s="16">
        <f>IF(Z437="","",IF(AJ436="",Z437,MAX(AJ436,Z437)))</f>
        <v/>
      </c>
      <c r="AK437" s="16">
        <f>IF(AA437="","",IF(AK436="",AA437,MAX(AK436,AA437)))</f>
        <v/>
      </c>
      <c r="AL437" s="16">
        <f>IF(AB437="","",IF(AL436="",AB437,MAX(AL436,AB437)))</f>
        <v/>
      </c>
      <c r="AM437" s="16">
        <f>IF(AC437="","",IF(AM436="",AC437,MAX(AM436,AC437)))</f>
        <v/>
      </c>
      <c r="AN437" s="16">
        <f>IF(AD437="","",IF(AN436="",AD437,MAX(AN436,AD437)))</f>
        <v/>
      </c>
      <c r="AO437" s="16">
        <f>IF(Z437="","",AJ437-Z437)</f>
        <v/>
      </c>
      <c r="AP437" s="16">
        <f>IF(AA437="","",AK437-AA437)</f>
        <v/>
      </c>
      <c r="AQ437" s="16">
        <f>IF(AB437="","",AL437-AB437)</f>
        <v/>
      </c>
      <c r="AR437" s="16">
        <f>IF(AC437="","",AM437-AC437)</f>
        <v/>
      </c>
      <c r="AS437" s="16">
        <f>IF(AD437="","",AN437-AD437)</f>
        <v/>
      </c>
    </row>
    <row r="438">
      <c r="A438">
        <f>ROW()-1</f>
        <v/>
      </c>
      <c r="B438" s="8" t="n"/>
      <c r="C438" s="11" t="n"/>
      <c r="D438" s="10">
        <f>IF(B438="","",CHOOSE(WEEKDAY(B438,2),"Lu","Ma","Mi","Jo","Vi","Sa","Du"))</f>
        <v/>
      </c>
      <c r="E438" s="10">
        <f>IF(OR(B438="",C438=""),"",IF(OR(WEEKDAY(B438,2)=1,WEEKDAY(B438,2)=5),"D",IF(AND(C438&gt;=TIME(15,30,0),C438&lt;TIME(16,30,0)),"C",IF(AND(AND(WEEKDAY(B438,2)&gt;=2,WEEKDAY(B438,2)&lt;=4),C438&gt;=TIME(16,35,0),C438&lt;TIME(17,0,0)),"A1",IF(AND(AND(WEEKDAY(B438,2)&gt;=2,WEEKDAY(B438,2)&lt;=4),C438&gt;=TIME(17,0,0),C438&lt;TIME(18,0,0)),"A2",IF(AND(AND(WEEKDAY(B438,2)&gt;=2,WEEKDAY(B438,2)&lt;=4),C438&gt;=TIME(18,0,0),C438&lt;TIME(19,0,0)),"A3",IF(AND(AND(WEEKDAY(B438,2)&gt;=2,WEEKDAY(B438,2)&lt;=4),C438&gt;=TIME(22,0,0),C438&lt;TIME(22,45,0)),"B","Other")))))))</f>
        <v/>
      </c>
      <c r="F438" s="11" t="n"/>
      <c r="G438" s="11" t="n"/>
      <c r="H438" s="11" t="n"/>
      <c r="I438" s="11" t="n"/>
      <c r="J438" s="12" t="n"/>
      <c r="K438" s="12" t="n"/>
      <c r="L438" s="12" t="n"/>
      <c r="M438" s="12" t="n"/>
      <c r="N438" s="11" t="n"/>
      <c r="O438" s="11" t="n"/>
      <c r="P438" s="13">
        <f>IF(N438="","",IF(N438="SL",-1,K438/J438))</f>
        <v/>
      </c>
      <c r="Q438" s="13">
        <f>IF(N438="","",IF(OR(N438="SL",N438="TP0 only"),-1,L438/J438))</f>
        <v/>
      </c>
      <c r="R438" s="13">
        <f>IF(N438="","",IF(N438="TP2",M438/J438,-1))</f>
        <v/>
      </c>
      <c r="S438" s="13">
        <f>IF(N438="","",IF(N438="SL",-1,IF(N438="TP0 only",0.5*K438/J438,0.5*(K438+L438)/J438)))</f>
        <v/>
      </c>
      <c r="T438" s="13">
        <f>IF(N438="","",IF(N438="SL",-1,IF(N438="TP0 only",0.5*K438/J438-0.5,0.5*(K438+L438)/J438)))</f>
        <v/>
      </c>
      <c r="U438" s="14">
        <f>IF(P438="","",P438*Config!$B$6)</f>
        <v/>
      </c>
      <c r="V438" s="14">
        <f>IF(Q438="","",Q438*Config!$B$6)</f>
        <v/>
      </c>
      <c r="W438" s="14">
        <f>IF(R438="","",R438*Config!$B$6)</f>
        <v/>
      </c>
      <c r="X438" s="14">
        <f>IF(S438="","",S438*Config!$B$6)</f>
        <v/>
      </c>
      <c r="Y438" s="14">
        <f>IF(T438="","",T438*Config!$B$6)</f>
        <v/>
      </c>
      <c r="Z438" s="14">
        <f>IF(U438="","",Config!$B$4 + SUM($U$2:U438))</f>
        <v/>
      </c>
      <c r="AA438" s="14">
        <f>IF(V438="","",Config!$B$4 + SUM($V$2:V438))</f>
        <v/>
      </c>
      <c r="AB438" s="14">
        <f>IF(W438="","",Config!$B$4 + SUM($W$2:W438))</f>
        <v/>
      </c>
      <c r="AC438" s="14">
        <f>IF(X438="","",Config!$B$4 + SUM($X$2:X438))</f>
        <v/>
      </c>
      <c r="AD438" s="14">
        <f>IF(Y438="","",Config!$B$4 + SUM($Y$2:Y438))</f>
        <v/>
      </c>
      <c r="AE438" s="15">
        <f>IF(P438="","",IF(P438&gt;0,1,0))</f>
        <v/>
      </c>
      <c r="AF438" s="15">
        <f>IF(Q438="","",IF(Q438&gt;0,1,0))</f>
        <v/>
      </c>
      <c r="AG438" s="15">
        <f>IF(R438="","",IF(R438&gt;0,1,0))</f>
        <v/>
      </c>
      <c r="AH438" s="15">
        <f>IF(S438="","",IF(S438&gt;0,1,0))</f>
        <v/>
      </c>
      <c r="AI438" s="15">
        <f>IF(T438="","",IF(T438&gt;0,1,0))</f>
        <v/>
      </c>
      <c r="AJ438" s="16">
        <f>IF(Z438="","",IF(AJ437="",Z438,MAX(AJ437,Z438)))</f>
        <v/>
      </c>
      <c r="AK438" s="16">
        <f>IF(AA438="","",IF(AK437="",AA438,MAX(AK437,AA438)))</f>
        <v/>
      </c>
      <c r="AL438" s="16">
        <f>IF(AB438="","",IF(AL437="",AB438,MAX(AL437,AB438)))</f>
        <v/>
      </c>
      <c r="AM438" s="16">
        <f>IF(AC438="","",IF(AM437="",AC438,MAX(AM437,AC438)))</f>
        <v/>
      </c>
      <c r="AN438" s="16">
        <f>IF(AD438="","",IF(AN437="",AD438,MAX(AN437,AD438)))</f>
        <v/>
      </c>
      <c r="AO438" s="16">
        <f>IF(Z438="","",AJ438-Z438)</f>
        <v/>
      </c>
      <c r="AP438" s="16">
        <f>IF(AA438="","",AK438-AA438)</f>
        <v/>
      </c>
      <c r="AQ438" s="16">
        <f>IF(AB438="","",AL438-AB438)</f>
        <v/>
      </c>
      <c r="AR438" s="16">
        <f>IF(AC438="","",AM438-AC438)</f>
        <v/>
      </c>
      <c r="AS438" s="16">
        <f>IF(AD438="","",AN438-AD438)</f>
        <v/>
      </c>
    </row>
    <row r="439">
      <c r="A439">
        <f>ROW()-1</f>
        <v/>
      </c>
      <c r="B439" s="8" t="n"/>
      <c r="C439" s="11" t="n"/>
      <c r="D439" s="10">
        <f>IF(B439="","",CHOOSE(WEEKDAY(B439,2),"Lu","Ma","Mi","Jo","Vi","Sa","Du"))</f>
        <v/>
      </c>
      <c r="E439" s="10">
        <f>IF(OR(B439="",C439=""),"",IF(OR(WEEKDAY(B439,2)=1,WEEKDAY(B439,2)=5),"D",IF(AND(C439&gt;=TIME(15,30,0),C439&lt;TIME(16,30,0)),"C",IF(AND(AND(WEEKDAY(B439,2)&gt;=2,WEEKDAY(B439,2)&lt;=4),C439&gt;=TIME(16,35,0),C439&lt;TIME(17,0,0)),"A1",IF(AND(AND(WEEKDAY(B439,2)&gt;=2,WEEKDAY(B439,2)&lt;=4),C439&gt;=TIME(17,0,0),C439&lt;TIME(18,0,0)),"A2",IF(AND(AND(WEEKDAY(B439,2)&gt;=2,WEEKDAY(B439,2)&lt;=4),C439&gt;=TIME(18,0,0),C439&lt;TIME(19,0,0)),"A3",IF(AND(AND(WEEKDAY(B439,2)&gt;=2,WEEKDAY(B439,2)&lt;=4),C439&gt;=TIME(22,0,0),C439&lt;TIME(22,45,0)),"B","Other")))))))</f>
        <v/>
      </c>
      <c r="F439" s="11" t="n"/>
      <c r="G439" s="11" t="n"/>
      <c r="H439" s="11" t="n"/>
      <c r="I439" s="11" t="n"/>
      <c r="J439" s="12" t="n"/>
      <c r="K439" s="12" t="n"/>
      <c r="L439" s="12" t="n"/>
      <c r="M439" s="12" t="n"/>
      <c r="N439" s="11" t="n"/>
      <c r="O439" s="11" t="n"/>
      <c r="P439" s="13">
        <f>IF(N439="","",IF(N439="SL",-1,K439/J439))</f>
        <v/>
      </c>
      <c r="Q439" s="13">
        <f>IF(N439="","",IF(OR(N439="SL",N439="TP0 only"),-1,L439/J439))</f>
        <v/>
      </c>
      <c r="R439" s="13">
        <f>IF(N439="","",IF(N439="TP2",M439/J439,-1))</f>
        <v/>
      </c>
      <c r="S439" s="13">
        <f>IF(N439="","",IF(N439="SL",-1,IF(N439="TP0 only",0.5*K439/J439,0.5*(K439+L439)/J439)))</f>
        <v/>
      </c>
      <c r="T439" s="13">
        <f>IF(N439="","",IF(N439="SL",-1,IF(N439="TP0 only",0.5*K439/J439-0.5,0.5*(K439+L439)/J439)))</f>
        <v/>
      </c>
      <c r="U439" s="14">
        <f>IF(P439="","",P439*Config!$B$6)</f>
        <v/>
      </c>
      <c r="V439" s="14">
        <f>IF(Q439="","",Q439*Config!$B$6)</f>
        <v/>
      </c>
      <c r="W439" s="14">
        <f>IF(R439="","",R439*Config!$B$6)</f>
        <v/>
      </c>
      <c r="X439" s="14">
        <f>IF(S439="","",S439*Config!$B$6)</f>
        <v/>
      </c>
      <c r="Y439" s="14">
        <f>IF(T439="","",T439*Config!$B$6)</f>
        <v/>
      </c>
      <c r="Z439" s="14">
        <f>IF(U439="","",Config!$B$4 + SUM($U$2:U439))</f>
        <v/>
      </c>
      <c r="AA439" s="14">
        <f>IF(V439="","",Config!$B$4 + SUM($V$2:V439))</f>
        <v/>
      </c>
      <c r="AB439" s="14">
        <f>IF(W439="","",Config!$B$4 + SUM($W$2:W439))</f>
        <v/>
      </c>
      <c r="AC439" s="14">
        <f>IF(X439="","",Config!$B$4 + SUM($X$2:X439))</f>
        <v/>
      </c>
      <c r="AD439" s="14">
        <f>IF(Y439="","",Config!$B$4 + SUM($Y$2:Y439))</f>
        <v/>
      </c>
      <c r="AE439" s="15">
        <f>IF(P439="","",IF(P439&gt;0,1,0))</f>
        <v/>
      </c>
      <c r="AF439" s="15">
        <f>IF(Q439="","",IF(Q439&gt;0,1,0))</f>
        <v/>
      </c>
      <c r="AG439" s="15">
        <f>IF(R439="","",IF(R439&gt;0,1,0))</f>
        <v/>
      </c>
      <c r="AH439" s="15">
        <f>IF(S439="","",IF(S439&gt;0,1,0))</f>
        <v/>
      </c>
      <c r="AI439" s="15">
        <f>IF(T439="","",IF(T439&gt;0,1,0))</f>
        <v/>
      </c>
      <c r="AJ439" s="16">
        <f>IF(Z439="","",IF(AJ438="",Z439,MAX(AJ438,Z439)))</f>
        <v/>
      </c>
      <c r="AK439" s="16">
        <f>IF(AA439="","",IF(AK438="",AA439,MAX(AK438,AA439)))</f>
        <v/>
      </c>
      <c r="AL439" s="16">
        <f>IF(AB439="","",IF(AL438="",AB439,MAX(AL438,AB439)))</f>
        <v/>
      </c>
      <c r="AM439" s="16">
        <f>IF(AC439="","",IF(AM438="",AC439,MAX(AM438,AC439)))</f>
        <v/>
      </c>
      <c r="AN439" s="16">
        <f>IF(AD439="","",IF(AN438="",AD439,MAX(AN438,AD439)))</f>
        <v/>
      </c>
      <c r="AO439" s="16">
        <f>IF(Z439="","",AJ439-Z439)</f>
        <v/>
      </c>
      <c r="AP439" s="16">
        <f>IF(AA439="","",AK439-AA439)</f>
        <v/>
      </c>
      <c r="AQ439" s="16">
        <f>IF(AB439="","",AL439-AB439)</f>
        <v/>
      </c>
      <c r="AR439" s="16">
        <f>IF(AC439="","",AM439-AC439)</f>
        <v/>
      </c>
      <c r="AS439" s="16">
        <f>IF(AD439="","",AN439-AD439)</f>
        <v/>
      </c>
    </row>
    <row r="440">
      <c r="A440">
        <f>ROW()-1</f>
        <v/>
      </c>
      <c r="B440" s="8" t="n"/>
      <c r="C440" s="11" t="n"/>
      <c r="D440" s="10">
        <f>IF(B440="","",CHOOSE(WEEKDAY(B440,2),"Lu","Ma","Mi","Jo","Vi","Sa","Du"))</f>
        <v/>
      </c>
      <c r="E440" s="10">
        <f>IF(OR(B440="",C440=""),"",IF(OR(WEEKDAY(B440,2)=1,WEEKDAY(B440,2)=5),"D",IF(AND(C440&gt;=TIME(15,30,0),C440&lt;TIME(16,30,0)),"C",IF(AND(AND(WEEKDAY(B440,2)&gt;=2,WEEKDAY(B440,2)&lt;=4),C440&gt;=TIME(16,35,0),C440&lt;TIME(17,0,0)),"A1",IF(AND(AND(WEEKDAY(B440,2)&gt;=2,WEEKDAY(B440,2)&lt;=4),C440&gt;=TIME(17,0,0),C440&lt;TIME(18,0,0)),"A2",IF(AND(AND(WEEKDAY(B440,2)&gt;=2,WEEKDAY(B440,2)&lt;=4),C440&gt;=TIME(18,0,0),C440&lt;TIME(19,0,0)),"A3",IF(AND(AND(WEEKDAY(B440,2)&gt;=2,WEEKDAY(B440,2)&lt;=4),C440&gt;=TIME(22,0,0),C440&lt;TIME(22,45,0)),"B","Other")))))))</f>
        <v/>
      </c>
      <c r="F440" s="11" t="n"/>
      <c r="G440" s="11" t="n"/>
      <c r="H440" s="11" t="n"/>
      <c r="I440" s="11" t="n"/>
      <c r="J440" s="12" t="n"/>
      <c r="K440" s="12" t="n"/>
      <c r="L440" s="12" t="n"/>
      <c r="M440" s="12" t="n"/>
      <c r="N440" s="11" t="n"/>
      <c r="O440" s="11" t="n"/>
      <c r="P440" s="13">
        <f>IF(N440="","",IF(N440="SL",-1,K440/J440))</f>
        <v/>
      </c>
      <c r="Q440" s="13">
        <f>IF(N440="","",IF(OR(N440="SL",N440="TP0 only"),-1,L440/J440))</f>
        <v/>
      </c>
      <c r="R440" s="13">
        <f>IF(N440="","",IF(N440="TP2",M440/J440,-1))</f>
        <v/>
      </c>
      <c r="S440" s="13">
        <f>IF(N440="","",IF(N440="SL",-1,IF(N440="TP0 only",0.5*K440/J440,0.5*(K440+L440)/J440)))</f>
        <v/>
      </c>
      <c r="T440" s="13">
        <f>IF(N440="","",IF(N440="SL",-1,IF(N440="TP0 only",0.5*K440/J440-0.5,0.5*(K440+L440)/J440)))</f>
        <v/>
      </c>
      <c r="U440" s="14">
        <f>IF(P440="","",P440*Config!$B$6)</f>
        <v/>
      </c>
      <c r="V440" s="14">
        <f>IF(Q440="","",Q440*Config!$B$6)</f>
        <v/>
      </c>
      <c r="W440" s="14">
        <f>IF(R440="","",R440*Config!$B$6)</f>
        <v/>
      </c>
      <c r="X440" s="14">
        <f>IF(S440="","",S440*Config!$B$6)</f>
        <v/>
      </c>
      <c r="Y440" s="14">
        <f>IF(T440="","",T440*Config!$B$6)</f>
        <v/>
      </c>
      <c r="Z440" s="14">
        <f>IF(U440="","",Config!$B$4 + SUM($U$2:U440))</f>
        <v/>
      </c>
      <c r="AA440" s="14">
        <f>IF(V440="","",Config!$B$4 + SUM($V$2:V440))</f>
        <v/>
      </c>
      <c r="AB440" s="14">
        <f>IF(W440="","",Config!$B$4 + SUM($W$2:W440))</f>
        <v/>
      </c>
      <c r="AC440" s="14">
        <f>IF(X440="","",Config!$B$4 + SUM($X$2:X440))</f>
        <v/>
      </c>
      <c r="AD440" s="14">
        <f>IF(Y440="","",Config!$B$4 + SUM($Y$2:Y440))</f>
        <v/>
      </c>
      <c r="AE440" s="15">
        <f>IF(P440="","",IF(P440&gt;0,1,0))</f>
        <v/>
      </c>
      <c r="AF440" s="15">
        <f>IF(Q440="","",IF(Q440&gt;0,1,0))</f>
        <v/>
      </c>
      <c r="AG440" s="15">
        <f>IF(R440="","",IF(R440&gt;0,1,0))</f>
        <v/>
      </c>
      <c r="AH440" s="15">
        <f>IF(S440="","",IF(S440&gt;0,1,0))</f>
        <v/>
      </c>
      <c r="AI440" s="15">
        <f>IF(T440="","",IF(T440&gt;0,1,0))</f>
        <v/>
      </c>
      <c r="AJ440" s="16">
        <f>IF(Z440="","",IF(AJ439="",Z440,MAX(AJ439,Z440)))</f>
        <v/>
      </c>
      <c r="AK440" s="16">
        <f>IF(AA440="","",IF(AK439="",AA440,MAX(AK439,AA440)))</f>
        <v/>
      </c>
      <c r="AL440" s="16">
        <f>IF(AB440="","",IF(AL439="",AB440,MAX(AL439,AB440)))</f>
        <v/>
      </c>
      <c r="AM440" s="16">
        <f>IF(AC440="","",IF(AM439="",AC440,MAX(AM439,AC440)))</f>
        <v/>
      </c>
      <c r="AN440" s="16">
        <f>IF(AD440="","",IF(AN439="",AD440,MAX(AN439,AD440)))</f>
        <v/>
      </c>
      <c r="AO440" s="16">
        <f>IF(Z440="","",AJ440-Z440)</f>
        <v/>
      </c>
      <c r="AP440" s="16">
        <f>IF(AA440="","",AK440-AA440)</f>
        <v/>
      </c>
      <c r="AQ440" s="16">
        <f>IF(AB440="","",AL440-AB440)</f>
        <v/>
      </c>
      <c r="AR440" s="16">
        <f>IF(AC440="","",AM440-AC440)</f>
        <v/>
      </c>
      <c r="AS440" s="16">
        <f>IF(AD440="","",AN440-AD440)</f>
        <v/>
      </c>
    </row>
    <row r="441">
      <c r="A441">
        <f>ROW()-1</f>
        <v/>
      </c>
      <c r="B441" s="8" t="n"/>
      <c r="C441" s="11" t="n"/>
      <c r="D441" s="10">
        <f>IF(B441="","",CHOOSE(WEEKDAY(B441,2),"Lu","Ma","Mi","Jo","Vi","Sa","Du"))</f>
        <v/>
      </c>
      <c r="E441" s="10">
        <f>IF(OR(B441="",C441=""),"",IF(OR(WEEKDAY(B441,2)=1,WEEKDAY(B441,2)=5),"D",IF(AND(C441&gt;=TIME(15,30,0),C441&lt;TIME(16,30,0)),"C",IF(AND(AND(WEEKDAY(B441,2)&gt;=2,WEEKDAY(B441,2)&lt;=4),C441&gt;=TIME(16,35,0),C441&lt;TIME(17,0,0)),"A1",IF(AND(AND(WEEKDAY(B441,2)&gt;=2,WEEKDAY(B441,2)&lt;=4),C441&gt;=TIME(17,0,0),C441&lt;TIME(18,0,0)),"A2",IF(AND(AND(WEEKDAY(B441,2)&gt;=2,WEEKDAY(B441,2)&lt;=4),C441&gt;=TIME(18,0,0),C441&lt;TIME(19,0,0)),"A3",IF(AND(AND(WEEKDAY(B441,2)&gt;=2,WEEKDAY(B441,2)&lt;=4),C441&gt;=TIME(22,0,0),C441&lt;TIME(22,45,0)),"B","Other")))))))</f>
        <v/>
      </c>
      <c r="F441" s="11" t="n"/>
      <c r="G441" s="11" t="n"/>
      <c r="H441" s="11" t="n"/>
      <c r="I441" s="11" t="n"/>
      <c r="J441" s="12" t="n"/>
      <c r="K441" s="12" t="n"/>
      <c r="L441" s="12" t="n"/>
      <c r="M441" s="12" t="n"/>
      <c r="N441" s="11" t="n"/>
      <c r="O441" s="11" t="n"/>
      <c r="P441" s="13">
        <f>IF(N441="","",IF(N441="SL",-1,K441/J441))</f>
        <v/>
      </c>
      <c r="Q441" s="13">
        <f>IF(N441="","",IF(OR(N441="SL",N441="TP0 only"),-1,L441/J441))</f>
        <v/>
      </c>
      <c r="R441" s="13">
        <f>IF(N441="","",IF(N441="TP2",M441/J441,-1))</f>
        <v/>
      </c>
      <c r="S441" s="13">
        <f>IF(N441="","",IF(N441="SL",-1,IF(N441="TP0 only",0.5*K441/J441,0.5*(K441+L441)/J441)))</f>
        <v/>
      </c>
      <c r="T441" s="13">
        <f>IF(N441="","",IF(N441="SL",-1,IF(N441="TP0 only",0.5*K441/J441-0.5,0.5*(K441+L441)/J441)))</f>
        <v/>
      </c>
      <c r="U441" s="14">
        <f>IF(P441="","",P441*Config!$B$6)</f>
        <v/>
      </c>
      <c r="V441" s="14">
        <f>IF(Q441="","",Q441*Config!$B$6)</f>
        <v/>
      </c>
      <c r="W441" s="14">
        <f>IF(R441="","",R441*Config!$B$6)</f>
        <v/>
      </c>
      <c r="X441" s="14">
        <f>IF(S441="","",S441*Config!$B$6)</f>
        <v/>
      </c>
      <c r="Y441" s="14">
        <f>IF(T441="","",T441*Config!$B$6)</f>
        <v/>
      </c>
      <c r="Z441" s="14">
        <f>IF(U441="","",Config!$B$4 + SUM($U$2:U441))</f>
        <v/>
      </c>
      <c r="AA441" s="14">
        <f>IF(V441="","",Config!$B$4 + SUM($V$2:V441))</f>
        <v/>
      </c>
      <c r="AB441" s="14">
        <f>IF(W441="","",Config!$B$4 + SUM($W$2:W441))</f>
        <v/>
      </c>
      <c r="AC441" s="14">
        <f>IF(X441="","",Config!$B$4 + SUM($X$2:X441))</f>
        <v/>
      </c>
      <c r="AD441" s="14">
        <f>IF(Y441="","",Config!$B$4 + SUM($Y$2:Y441))</f>
        <v/>
      </c>
      <c r="AE441" s="15">
        <f>IF(P441="","",IF(P441&gt;0,1,0))</f>
        <v/>
      </c>
      <c r="AF441" s="15">
        <f>IF(Q441="","",IF(Q441&gt;0,1,0))</f>
        <v/>
      </c>
      <c r="AG441" s="15">
        <f>IF(R441="","",IF(R441&gt;0,1,0))</f>
        <v/>
      </c>
      <c r="AH441" s="15">
        <f>IF(S441="","",IF(S441&gt;0,1,0))</f>
        <v/>
      </c>
      <c r="AI441" s="15">
        <f>IF(T441="","",IF(T441&gt;0,1,0))</f>
        <v/>
      </c>
      <c r="AJ441" s="16">
        <f>IF(Z441="","",IF(AJ440="",Z441,MAX(AJ440,Z441)))</f>
        <v/>
      </c>
      <c r="AK441" s="16">
        <f>IF(AA441="","",IF(AK440="",AA441,MAX(AK440,AA441)))</f>
        <v/>
      </c>
      <c r="AL441" s="16">
        <f>IF(AB441="","",IF(AL440="",AB441,MAX(AL440,AB441)))</f>
        <v/>
      </c>
      <c r="AM441" s="16">
        <f>IF(AC441="","",IF(AM440="",AC441,MAX(AM440,AC441)))</f>
        <v/>
      </c>
      <c r="AN441" s="16">
        <f>IF(AD441="","",IF(AN440="",AD441,MAX(AN440,AD441)))</f>
        <v/>
      </c>
      <c r="AO441" s="16">
        <f>IF(Z441="","",AJ441-Z441)</f>
        <v/>
      </c>
      <c r="AP441" s="16">
        <f>IF(AA441="","",AK441-AA441)</f>
        <v/>
      </c>
      <c r="AQ441" s="16">
        <f>IF(AB441="","",AL441-AB441)</f>
        <v/>
      </c>
      <c r="AR441" s="16">
        <f>IF(AC441="","",AM441-AC441)</f>
        <v/>
      </c>
      <c r="AS441" s="16">
        <f>IF(AD441="","",AN441-AD441)</f>
        <v/>
      </c>
    </row>
    <row r="442">
      <c r="A442">
        <f>ROW()-1</f>
        <v/>
      </c>
      <c r="B442" s="8" t="n"/>
      <c r="C442" s="11" t="n"/>
      <c r="D442" s="10">
        <f>IF(B442="","",CHOOSE(WEEKDAY(B442,2),"Lu","Ma","Mi","Jo","Vi","Sa","Du"))</f>
        <v/>
      </c>
      <c r="E442" s="10">
        <f>IF(OR(B442="",C442=""),"",IF(OR(WEEKDAY(B442,2)=1,WEEKDAY(B442,2)=5),"D",IF(AND(C442&gt;=TIME(15,30,0),C442&lt;TIME(16,30,0)),"C",IF(AND(AND(WEEKDAY(B442,2)&gt;=2,WEEKDAY(B442,2)&lt;=4),C442&gt;=TIME(16,35,0),C442&lt;TIME(17,0,0)),"A1",IF(AND(AND(WEEKDAY(B442,2)&gt;=2,WEEKDAY(B442,2)&lt;=4),C442&gt;=TIME(17,0,0),C442&lt;TIME(18,0,0)),"A2",IF(AND(AND(WEEKDAY(B442,2)&gt;=2,WEEKDAY(B442,2)&lt;=4),C442&gt;=TIME(18,0,0),C442&lt;TIME(19,0,0)),"A3",IF(AND(AND(WEEKDAY(B442,2)&gt;=2,WEEKDAY(B442,2)&lt;=4),C442&gt;=TIME(22,0,0),C442&lt;TIME(22,45,0)),"B","Other")))))))</f>
        <v/>
      </c>
      <c r="F442" s="11" t="n"/>
      <c r="G442" s="11" t="n"/>
      <c r="H442" s="11" t="n"/>
      <c r="I442" s="11" t="n"/>
      <c r="J442" s="12" t="n"/>
      <c r="K442" s="12" t="n"/>
      <c r="L442" s="12" t="n"/>
      <c r="M442" s="12" t="n"/>
      <c r="N442" s="11" t="n"/>
      <c r="O442" s="11" t="n"/>
      <c r="P442" s="13">
        <f>IF(N442="","",IF(N442="SL",-1,K442/J442))</f>
        <v/>
      </c>
      <c r="Q442" s="13">
        <f>IF(N442="","",IF(OR(N442="SL",N442="TP0 only"),-1,L442/J442))</f>
        <v/>
      </c>
      <c r="R442" s="13">
        <f>IF(N442="","",IF(N442="TP2",M442/J442,-1))</f>
        <v/>
      </c>
      <c r="S442" s="13">
        <f>IF(N442="","",IF(N442="SL",-1,IF(N442="TP0 only",0.5*K442/J442,0.5*(K442+L442)/J442)))</f>
        <v/>
      </c>
      <c r="T442" s="13">
        <f>IF(N442="","",IF(N442="SL",-1,IF(N442="TP0 only",0.5*K442/J442-0.5,0.5*(K442+L442)/J442)))</f>
        <v/>
      </c>
      <c r="U442" s="14">
        <f>IF(P442="","",P442*Config!$B$6)</f>
        <v/>
      </c>
      <c r="V442" s="14">
        <f>IF(Q442="","",Q442*Config!$B$6)</f>
        <v/>
      </c>
      <c r="W442" s="14">
        <f>IF(R442="","",R442*Config!$B$6)</f>
        <v/>
      </c>
      <c r="X442" s="14">
        <f>IF(S442="","",S442*Config!$B$6)</f>
        <v/>
      </c>
      <c r="Y442" s="14">
        <f>IF(T442="","",T442*Config!$B$6)</f>
        <v/>
      </c>
      <c r="Z442" s="14">
        <f>IF(U442="","",Config!$B$4 + SUM($U$2:U442))</f>
        <v/>
      </c>
      <c r="AA442" s="14">
        <f>IF(V442="","",Config!$B$4 + SUM($V$2:V442))</f>
        <v/>
      </c>
      <c r="AB442" s="14">
        <f>IF(W442="","",Config!$B$4 + SUM($W$2:W442))</f>
        <v/>
      </c>
      <c r="AC442" s="14">
        <f>IF(X442="","",Config!$B$4 + SUM($X$2:X442))</f>
        <v/>
      </c>
      <c r="AD442" s="14">
        <f>IF(Y442="","",Config!$B$4 + SUM($Y$2:Y442))</f>
        <v/>
      </c>
      <c r="AE442" s="15">
        <f>IF(P442="","",IF(P442&gt;0,1,0))</f>
        <v/>
      </c>
      <c r="AF442" s="15">
        <f>IF(Q442="","",IF(Q442&gt;0,1,0))</f>
        <v/>
      </c>
      <c r="AG442" s="15">
        <f>IF(R442="","",IF(R442&gt;0,1,0))</f>
        <v/>
      </c>
      <c r="AH442" s="15">
        <f>IF(S442="","",IF(S442&gt;0,1,0))</f>
        <v/>
      </c>
      <c r="AI442" s="15">
        <f>IF(T442="","",IF(T442&gt;0,1,0))</f>
        <v/>
      </c>
      <c r="AJ442" s="16">
        <f>IF(Z442="","",IF(AJ441="",Z442,MAX(AJ441,Z442)))</f>
        <v/>
      </c>
      <c r="AK442" s="16">
        <f>IF(AA442="","",IF(AK441="",AA442,MAX(AK441,AA442)))</f>
        <v/>
      </c>
      <c r="AL442" s="16">
        <f>IF(AB442="","",IF(AL441="",AB442,MAX(AL441,AB442)))</f>
        <v/>
      </c>
      <c r="AM442" s="16">
        <f>IF(AC442="","",IF(AM441="",AC442,MAX(AM441,AC442)))</f>
        <v/>
      </c>
      <c r="AN442" s="16">
        <f>IF(AD442="","",IF(AN441="",AD442,MAX(AN441,AD442)))</f>
        <v/>
      </c>
      <c r="AO442" s="16">
        <f>IF(Z442="","",AJ442-Z442)</f>
        <v/>
      </c>
      <c r="AP442" s="16">
        <f>IF(AA442="","",AK442-AA442)</f>
        <v/>
      </c>
      <c r="AQ442" s="16">
        <f>IF(AB442="","",AL442-AB442)</f>
        <v/>
      </c>
      <c r="AR442" s="16">
        <f>IF(AC442="","",AM442-AC442)</f>
        <v/>
      </c>
      <c r="AS442" s="16">
        <f>IF(AD442="","",AN442-AD442)</f>
        <v/>
      </c>
    </row>
    <row r="443">
      <c r="A443">
        <f>ROW()-1</f>
        <v/>
      </c>
      <c r="B443" s="8" t="n"/>
      <c r="C443" s="11" t="n"/>
      <c r="D443" s="10">
        <f>IF(B443="","",CHOOSE(WEEKDAY(B443,2),"Lu","Ma","Mi","Jo","Vi","Sa","Du"))</f>
        <v/>
      </c>
      <c r="E443" s="10">
        <f>IF(OR(B443="",C443=""),"",IF(OR(WEEKDAY(B443,2)=1,WEEKDAY(B443,2)=5),"D",IF(AND(C443&gt;=TIME(15,30,0),C443&lt;TIME(16,30,0)),"C",IF(AND(AND(WEEKDAY(B443,2)&gt;=2,WEEKDAY(B443,2)&lt;=4),C443&gt;=TIME(16,35,0),C443&lt;TIME(17,0,0)),"A1",IF(AND(AND(WEEKDAY(B443,2)&gt;=2,WEEKDAY(B443,2)&lt;=4),C443&gt;=TIME(17,0,0),C443&lt;TIME(18,0,0)),"A2",IF(AND(AND(WEEKDAY(B443,2)&gt;=2,WEEKDAY(B443,2)&lt;=4),C443&gt;=TIME(18,0,0),C443&lt;TIME(19,0,0)),"A3",IF(AND(AND(WEEKDAY(B443,2)&gt;=2,WEEKDAY(B443,2)&lt;=4),C443&gt;=TIME(22,0,0),C443&lt;TIME(22,45,0)),"B","Other")))))))</f>
        <v/>
      </c>
      <c r="F443" s="11" t="n"/>
      <c r="G443" s="11" t="n"/>
      <c r="H443" s="11" t="n"/>
      <c r="I443" s="11" t="n"/>
      <c r="J443" s="12" t="n"/>
      <c r="K443" s="12" t="n"/>
      <c r="L443" s="12" t="n"/>
      <c r="M443" s="12" t="n"/>
      <c r="N443" s="11" t="n"/>
      <c r="O443" s="11" t="n"/>
      <c r="P443" s="13">
        <f>IF(N443="","",IF(N443="SL",-1,K443/J443))</f>
        <v/>
      </c>
      <c r="Q443" s="13">
        <f>IF(N443="","",IF(OR(N443="SL",N443="TP0 only"),-1,L443/J443))</f>
        <v/>
      </c>
      <c r="R443" s="13">
        <f>IF(N443="","",IF(N443="TP2",M443/J443,-1))</f>
        <v/>
      </c>
      <c r="S443" s="13">
        <f>IF(N443="","",IF(N443="SL",-1,IF(N443="TP0 only",0.5*K443/J443,0.5*(K443+L443)/J443)))</f>
        <v/>
      </c>
      <c r="T443" s="13">
        <f>IF(N443="","",IF(N443="SL",-1,IF(N443="TP0 only",0.5*K443/J443-0.5,0.5*(K443+L443)/J443)))</f>
        <v/>
      </c>
      <c r="U443" s="14">
        <f>IF(P443="","",P443*Config!$B$6)</f>
        <v/>
      </c>
      <c r="V443" s="14">
        <f>IF(Q443="","",Q443*Config!$B$6)</f>
        <v/>
      </c>
      <c r="W443" s="14">
        <f>IF(R443="","",R443*Config!$B$6)</f>
        <v/>
      </c>
      <c r="X443" s="14">
        <f>IF(S443="","",S443*Config!$B$6)</f>
        <v/>
      </c>
      <c r="Y443" s="14">
        <f>IF(T443="","",T443*Config!$B$6)</f>
        <v/>
      </c>
      <c r="Z443" s="14">
        <f>IF(U443="","",Config!$B$4 + SUM($U$2:U443))</f>
        <v/>
      </c>
      <c r="AA443" s="14">
        <f>IF(V443="","",Config!$B$4 + SUM($V$2:V443))</f>
        <v/>
      </c>
      <c r="AB443" s="14">
        <f>IF(W443="","",Config!$B$4 + SUM($W$2:W443))</f>
        <v/>
      </c>
      <c r="AC443" s="14">
        <f>IF(X443="","",Config!$B$4 + SUM($X$2:X443))</f>
        <v/>
      </c>
      <c r="AD443" s="14">
        <f>IF(Y443="","",Config!$B$4 + SUM($Y$2:Y443))</f>
        <v/>
      </c>
      <c r="AE443" s="15">
        <f>IF(P443="","",IF(P443&gt;0,1,0))</f>
        <v/>
      </c>
      <c r="AF443" s="15">
        <f>IF(Q443="","",IF(Q443&gt;0,1,0))</f>
        <v/>
      </c>
      <c r="AG443" s="15">
        <f>IF(R443="","",IF(R443&gt;0,1,0))</f>
        <v/>
      </c>
      <c r="AH443" s="15">
        <f>IF(S443="","",IF(S443&gt;0,1,0))</f>
        <v/>
      </c>
      <c r="AI443" s="15">
        <f>IF(T443="","",IF(T443&gt;0,1,0))</f>
        <v/>
      </c>
      <c r="AJ443" s="16">
        <f>IF(Z443="","",IF(AJ442="",Z443,MAX(AJ442,Z443)))</f>
        <v/>
      </c>
      <c r="AK443" s="16">
        <f>IF(AA443="","",IF(AK442="",AA443,MAX(AK442,AA443)))</f>
        <v/>
      </c>
      <c r="AL443" s="16">
        <f>IF(AB443="","",IF(AL442="",AB443,MAX(AL442,AB443)))</f>
        <v/>
      </c>
      <c r="AM443" s="16">
        <f>IF(AC443="","",IF(AM442="",AC443,MAX(AM442,AC443)))</f>
        <v/>
      </c>
      <c r="AN443" s="16">
        <f>IF(AD443="","",IF(AN442="",AD443,MAX(AN442,AD443)))</f>
        <v/>
      </c>
      <c r="AO443" s="16">
        <f>IF(Z443="","",AJ443-Z443)</f>
        <v/>
      </c>
      <c r="AP443" s="16">
        <f>IF(AA443="","",AK443-AA443)</f>
        <v/>
      </c>
      <c r="AQ443" s="16">
        <f>IF(AB443="","",AL443-AB443)</f>
        <v/>
      </c>
      <c r="AR443" s="16">
        <f>IF(AC443="","",AM443-AC443)</f>
        <v/>
      </c>
      <c r="AS443" s="16">
        <f>IF(AD443="","",AN443-AD443)</f>
        <v/>
      </c>
    </row>
    <row r="444">
      <c r="A444">
        <f>ROW()-1</f>
        <v/>
      </c>
      <c r="B444" s="8" t="n"/>
      <c r="C444" s="11" t="n"/>
      <c r="D444" s="10">
        <f>IF(B444="","",CHOOSE(WEEKDAY(B444,2),"Lu","Ma","Mi","Jo","Vi","Sa","Du"))</f>
        <v/>
      </c>
      <c r="E444" s="10">
        <f>IF(OR(B444="",C444=""),"",IF(OR(WEEKDAY(B444,2)=1,WEEKDAY(B444,2)=5),"D",IF(AND(C444&gt;=TIME(15,30,0),C444&lt;TIME(16,30,0)),"C",IF(AND(AND(WEEKDAY(B444,2)&gt;=2,WEEKDAY(B444,2)&lt;=4),C444&gt;=TIME(16,35,0),C444&lt;TIME(17,0,0)),"A1",IF(AND(AND(WEEKDAY(B444,2)&gt;=2,WEEKDAY(B444,2)&lt;=4),C444&gt;=TIME(17,0,0),C444&lt;TIME(18,0,0)),"A2",IF(AND(AND(WEEKDAY(B444,2)&gt;=2,WEEKDAY(B444,2)&lt;=4),C444&gt;=TIME(18,0,0),C444&lt;TIME(19,0,0)),"A3",IF(AND(AND(WEEKDAY(B444,2)&gt;=2,WEEKDAY(B444,2)&lt;=4),C444&gt;=TIME(22,0,0),C444&lt;TIME(22,45,0)),"B","Other")))))))</f>
        <v/>
      </c>
      <c r="F444" s="11" t="n"/>
      <c r="G444" s="11" t="n"/>
      <c r="H444" s="11" t="n"/>
      <c r="I444" s="11" t="n"/>
      <c r="J444" s="12" t="n"/>
      <c r="K444" s="12" t="n"/>
      <c r="L444" s="12" t="n"/>
      <c r="M444" s="12" t="n"/>
      <c r="N444" s="11" t="n"/>
      <c r="O444" s="11" t="n"/>
      <c r="P444" s="13">
        <f>IF(N444="","",IF(N444="SL",-1,K444/J444))</f>
        <v/>
      </c>
      <c r="Q444" s="13">
        <f>IF(N444="","",IF(OR(N444="SL",N444="TP0 only"),-1,L444/J444))</f>
        <v/>
      </c>
      <c r="R444" s="13">
        <f>IF(N444="","",IF(N444="TP2",M444/J444,-1))</f>
        <v/>
      </c>
      <c r="S444" s="13">
        <f>IF(N444="","",IF(N444="SL",-1,IF(N444="TP0 only",0.5*K444/J444,0.5*(K444+L444)/J444)))</f>
        <v/>
      </c>
      <c r="T444" s="13">
        <f>IF(N444="","",IF(N444="SL",-1,IF(N444="TP0 only",0.5*K444/J444-0.5,0.5*(K444+L444)/J444)))</f>
        <v/>
      </c>
      <c r="U444" s="14">
        <f>IF(P444="","",P444*Config!$B$6)</f>
        <v/>
      </c>
      <c r="V444" s="14">
        <f>IF(Q444="","",Q444*Config!$B$6)</f>
        <v/>
      </c>
      <c r="W444" s="14">
        <f>IF(R444="","",R444*Config!$B$6)</f>
        <v/>
      </c>
      <c r="X444" s="14">
        <f>IF(S444="","",S444*Config!$B$6)</f>
        <v/>
      </c>
      <c r="Y444" s="14">
        <f>IF(T444="","",T444*Config!$B$6)</f>
        <v/>
      </c>
      <c r="Z444" s="14">
        <f>IF(U444="","",Config!$B$4 + SUM($U$2:U444))</f>
        <v/>
      </c>
      <c r="AA444" s="14">
        <f>IF(V444="","",Config!$B$4 + SUM($V$2:V444))</f>
        <v/>
      </c>
      <c r="AB444" s="14">
        <f>IF(W444="","",Config!$B$4 + SUM($W$2:W444))</f>
        <v/>
      </c>
      <c r="AC444" s="14">
        <f>IF(X444="","",Config!$B$4 + SUM($X$2:X444))</f>
        <v/>
      </c>
      <c r="AD444" s="14">
        <f>IF(Y444="","",Config!$B$4 + SUM($Y$2:Y444))</f>
        <v/>
      </c>
      <c r="AE444" s="15">
        <f>IF(P444="","",IF(P444&gt;0,1,0))</f>
        <v/>
      </c>
      <c r="AF444" s="15">
        <f>IF(Q444="","",IF(Q444&gt;0,1,0))</f>
        <v/>
      </c>
      <c r="AG444" s="15">
        <f>IF(R444="","",IF(R444&gt;0,1,0))</f>
        <v/>
      </c>
      <c r="AH444" s="15">
        <f>IF(S444="","",IF(S444&gt;0,1,0))</f>
        <v/>
      </c>
      <c r="AI444" s="15">
        <f>IF(T444="","",IF(T444&gt;0,1,0))</f>
        <v/>
      </c>
      <c r="AJ444" s="16">
        <f>IF(Z444="","",IF(AJ443="",Z444,MAX(AJ443,Z444)))</f>
        <v/>
      </c>
      <c r="AK444" s="16">
        <f>IF(AA444="","",IF(AK443="",AA444,MAX(AK443,AA444)))</f>
        <v/>
      </c>
      <c r="AL444" s="16">
        <f>IF(AB444="","",IF(AL443="",AB444,MAX(AL443,AB444)))</f>
        <v/>
      </c>
      <c r="AM444" s="16">
        <f>IF(AC444="","",IF(AM443="",AC444,MAX(AM443,AC444)))</f>
        <v/>
      </c>
      <c r="AN444" s="16">
        <f>IF(AD444="","",IF(AN443="",AD444,MAX(AN443,AD444)))</f>
        <v/>
      </c>
      <c r="AO444" s="16">
        <f>IF(Z444="","",AJ444-Z444)</f>
        <v/>
      </c>
      <c r="AP444" s="16">
        <f>IF(AA444="","",AK444-AA444)</f>
        <v/>
      </c>
      <c r="AQ444" s="16">
        <f>IF(AB444="","",AL444-AB444)</f>
        <v/>
      </c>
      <c r="AR444" s="16">
        <f>IF(AC444="","",AM444-AC444)</f>
        <v/>
      </c>
      <c r="AS444" s="16">
        <f>IF(AD444="","",AN444-AD444)</f>
        <v/>
      </c>
    </row>
    <row r="445">
      <c r="A445">
        <f>ROW()-1</f>
        <v/>
      </c>
      <c r="B445" s="8" t="n"/>
      <c r="C445" s="11" t="n"/>
      <c r="D445" s="10">
        <f>IF(B445="","",CHOOSE(WEEKDAY(B445,2),"Lu","Ma","Mi","Jo","Vi","Sa","Du"))</f>
        <v/>
      </c>
      <c r="E445" s="10">
        <f>IF(OR(B445="",C445=""),"",IF(OR(WEEKDAY(B445,2)=1,WEEKDAY(B445,2)=5),"D",IF(AND(C445&gt;=TIME(15,30,0),C445&lt;TIME(16,30,0)),"C",IF(AND(AND(WEEKDAY(B445,2)&gt;=2,WEEKDAY(B445,2)&lt;=4),C445&gt;=TIME(16,35,0),C445&lt;TIME(17,0,0)),"A1",IF(AND(AND(WEEKDAY(B445,2)&gt;=2,WEEKDAY(B445,2)&lt;=4),C445&gt;=TIME(17,0,0),C445&lt;TIME(18,0,0)),"A2",IF(AND(AND(WEEKDAY(B445,2)&gt;=2,WEEKDAY(B445,2)&lt;=4),C445&gt;=TIME(18,0,0),C445&lt;TIME(19,0,0)),"A3",IF(AND(AND(WEEKDAY(B445,2)&gt;=2,WEEKDAY(B445,2)&lt;=4),C445&gt;=TIME(22,0,0),C445&lt;TIME(22,45,0)),"B","Other")))))))</f>
        <v/>
      </c>
      <c r="F445" s="11" t="n"/>
      <c r="G445" s="11" t="n"/>
      <c r="H445" s="11" t="n"/>
      <c r="I445" s="11" t="n"/>
      <c r="J445" s="12" t="n"/>
      <c r="K445" s="12" t="n"/>
      <c r="L445" s="12" t="n"/>
      <c r="M445" s="12" t="n"/>
      <c r="N445" s="11" t="n"/>
      <c r="O445" s="11" t="n"/>
      <c r="P445" s="13">
        <f>IF(N445="","",IF(N445="SL",-1,K445/J445))</f>
        <v/>
      </c>
      <c r="Q445" s="13">
        <f>IF(N445="","",IF(OR(N445="SL",N445="TP0 only"),-1,L445/J445))</f>
        <v/>
      </c>
      <c r="R445" s="13">
        <f>IF(N445="","",IF(N445="TP2",M445/J445,-1))</f>
        <v/>
      </c>
      <c r="S445" s="13">
        <f>IF(N445="","",IF(N445="SL",-1,IF(N445="TP0 only",0.5*K445/J445,0.5*(K445+L445)/J445)))</f>
        <v/>
      </c>
      <c r="T445" s="13">
        <f>IF(N445="","",IF(N445="SL",-1,IF(N445="TP0 only",0.5*K445/J445-0.5,0.5*(K445+L445)/J445)))</f>
        <v/>
      </c>
      <c r="U445" s="14">
        <f>IF(P445="","",P445*Config!$B$6)</f>
        <v/>
      </c>
      <c r="V445" s="14">
        <f>IF(Q445="","",Q445*Config!$B$6)</f>
        <v/>
      </c>
      <c r="W445" s="14">
        <f>IF(R445="","",R445*Config!$B$6)</f>
        <v/>
      </c>
      <c r="X445" s="14">
        <f>IF(S445="","",S445*Config!$B$6)</f>
        <v/>
      </c>
      <c r="Y445" s="14">
        <f>IF(T445="","",T445*Config!$B$6)</f>
        <v/>
      </c>
      <c r="Z445" s="14">
        <f>IF(U445="","",Config!$B$4 + SUM($U$2:U445))</f>
        <v/>
      </c>
      <c r="AA445" s="14">
        <f>IF(V445="","",Config!$B$4 + SUM($V$2:V445))</f>
        <v/>
      </c>
      <c r="AB445" s="14">
        <f>IF(W445="","",Config!$B$4 + SUM($W$2:W445))</f>
        <v/>
      </c>
      <c r="AC445" s="14">
        <f>IF(X445="","",Config!$B$4 + SUM($X$2:X445))</f>
        <v/>
      </c>
      <c r="AD445" s="14">
        <f>IF(Y445="","",Config!$B$4 + SUM($Y$2:Y445))</f>
        <v/>
      </c>
      <c r="AE445" s="15">
        <f>IF(P445="","",IF(P445&gt;0,1,0))</f>
        <v/>
      </c>
      <c r="AF445" s="15">
        <f>IF(Q445="","",IF(Q445&gt;0,1,0))</f>
        <v/>
      </c>
      <c r="AG445" s="15">
        <f>IF(R445="","",IF(R445&gt;0,1,0))</f>
        <v/>
      </c>
      <c r="AH445" s="15">
        <f>IF(S445="","",IF(S445&gt;0,1,0))</f>
        <v/>
      </c>
      <c r="AI445" s="15">
        <f>IF(T445="","",IF(T445&gt;0,1,0))</f>
        <v/>
      </c>
      <c r="AJ445" s="16">
        <f>IF(Z445="","",IF(AJ444="",Z445,MAX(AJ444,Z445)))</f>
        <v/>
      </c>
      <c r="AK445" s="16">
        <f>IF(AA445="","",IF(AK444="",AA445,MAX(AK444,AA445)))</f>
        <v/>
      </c>
      <c r="AL445" s="16">
        <f>IF(AB445="","",IF(AL444="",AB445,MAX(AL444,AB445)))</f>
        <v/>
      </c>
      <c r="AM445" s="16">
        <f>IF(AC445="","",IF(AM444="",AC445,MAX(AM444,AC445)))</f>
        <v/>
      </c>
      <c r="AN445" s="16">
        <f>IF(AD445="","",IF(AN444="",AD445,MAX(AN444,AD445)))</f>
        <v/>
      </c>
      <c r="AO445" s="16">
        <f>IF(Z445="","",AJ445-Z445)</f>
        <v/>
      </c>
      <c r="AP445" s="16">
        <f>IF(AA445="","",AK445-AA445)</f>
        <v/>
      </c>
      <c r="AQ445" s="16">
        <f>IF(AB445="","",AL445-AB445)</f>
        <v/>
      </c>
      <c r="AR445" s="16">
        <f>IF(AC445="","",AM445-AC445)</f>
        <v/>
      </c>
      <c r="AS445" s="16">
        <f>IF(AD445="","",AN445-AD445)</f>
        <v/>
      </c>
    </row>
    <row r="446">
      <c r="A446">
        <f>ROW()-1</f>
        <v/>
      </c>
      <c r="B446" s="8" t="n"/>
      <c r="C446" s="11" t="n"/>
      <c r="D446" s="10">
        <f>IF(B446="","",CHOOSE(WEEKDAY(B446,2),"Lu","Ma","Mi","Jo","Vi","Sa","Du"))</f>
        <v/>
      </c>
      <c r="E446" s="10">
        <f>IF(OR(B446="",C446=""),"",IF(OR(WEEKDAY(B446,2)=1,WEEKDAY(B446,2)=5),"D",IF(AND(C446&gt;=TIME(15,30,0),C446&lt;TIME(16,30,0)),"C",IF(AND(AND(WEEKDAY(B446,2)&gt;=2,WEEKDAY(B446,2)&lt;=4),C446&gt;=TIME(16,35,0),C446&lt;TIME(17,0,0)),"A1",IF(AND(AND(WEEKDAY(B446,2)&gt;=2,WEEKDAY(B446,2)&lt;=4),C446&gt;=TIME(17,0,0),C446&lt;TIME(18,0,0)),"A2",IF(AND(AND(WEEKDAY(B446,2)&gt;=2,WEEKDAY(B446,2)&lt;=4),C446&gt;=TIME(18,0,0),C446&lt;TIME(19,0,0)),"A3",IF(AND(AND(WEEKDAY(B446,2)&gt;=2,WEEKDAY(B446,2)&lt;=4),C446&gt;=TIME(22,0,0),C446&lt;TIME(22,45,0)),"B","Other")))))))</f>
        <v/>
      </c>
      <c r="F446" s="11" t="n"/>
      <c r="G446" s="11" t="n"/>
      <c r="H446" s="11" t="n"/>
      <c r="I446" s="11" t="n"/>
      <c r="J446" s="12" t="n"/>
      <c r="K446" s="12" t="n"/>
      <c r="L446" s="12" t="n"/>
      <c r="M446" s="12" t="n"/>
      <c r="N446" s="11" t="n"/>
      <c r="O446" s="11" t="n"/>
      <c r="P446" s="13">
        <f>IF(N446="","",IF(N446="SL",-1,K446/J446))</f>
        <v/>
      </c>
      <c r="Q446" s="13">
        <f>IF(N446="","",IF(OR(N446="SL",N446="TP0 only"),-1,L446/J446))</f>
        <v/>
      </c>
      <c r="R446" s="13">
        <f>IF(N446="","",IF(N446="TP2",M446/J446,-1))</f>
        <v/>
      </c>
      <c r="S446" s="13">
        <f>IF(N446="","",IF(N446="SL",-1,IF(N446="TP0 only",0.5*K446/J446,0.5*(K446+L446)/J446)))</f>
        <v/>
      </c>
      <c r="T446" s="13">
        <f>IF(N446="","",IF(N446="SL",-1,IF(N446="TP0 only",0.5*K446/J446-0.5,0.5*(K446+L446)/J446)))</f>
        <v/>
      </c>
      <c r="U446" s="14">
        <f>IF(P446="","",P446*Config!$B$6)</f>
        <v/>
      </c>
      <c r="V446" s="14">
        <f>IF(Q446="","",Q446*Config!$B$6)</f>
        <v/>
      </c>
      <c r="W446" s="14">
        <f>IF(R446="","",R446*Config!$B$6)</f>
        <v/>
      </c>
      <c r="X446" s="14">
        <f>IF(S446="","",S446*Config!$B$6)</f>
        <v/>
      </c>
      <c r="Y446" s="14">
        <f>IF(T446="","",T446*Config!$B$6)</f>
        <v/>
      </c>
      <c r="Z446" s="14">
        <f>IF(U446="","",Config!$B$4 + SUM($U$2:U446))</f>
        <v/>
      </c>
      <c r="AA446" s="14">
        <f>IF(V446="","",Config!$B$4 + SUM($V$2:V446))</f>
        <v/>
      </c>
      <c r="AB446" s="14">
        <f>IF(W446="","",Config!$B$4 + SUM($W$2:W446))</f>
        <v/>
      </c>
      <c r="AC446" s="14">
        <f>IF(X446="","",Config!$B$4 + SUM($X$2:X446))</f>
        <v/>
      </c>
      <c r="AD446" s="14">
        <f>IF(Y446="","",Config!$B$4 + SUM($Y$2:Y446))</f>
        <v/>
      </c>
      <c r="AE446" s="15">
        <f>IF(P446="","",IF(P446&gt;0,1,0))</f>
        <v/>
      </c>
      <c r="AF446" s="15">
        <f>IF(Q446="","",IF(Q446&gt;0,1,0))</f>
        <v/>
      </c>
      <c r="AG446" s="15">
        <f>IF(R446="","",IF(R446&gt;0,1,0))</f>
        <v/>
      </c>
      <c r="AH446" s="15">
        <f>IF(S446="","",IF(S446&gt;0,1,0))</f>
        <v/>
      </c>
      <c r="AI446" s="15">
        <f>IF(T446="","",IF(T446&gt;0,1,0))</f>
        <v/>
      </c>
      <c r="AJ446" s="16">
        <f>IF(Z446="","",IF(AJ445="",Z446,MAX(AJ445,Z446)))</f>
        <v/>
      </c>
      <c r="AK446" s="16">
        <f>IF(AA446="","",IF(AK445="",AA446,MAX(AK445,AA446)))</f>
        <v/>
      </c>
      <c r="AL446" s="16">
        <f>IF(AB446="","",IF(AL445="",AB446,MAX(AL445,AB446)))</f>
        <v/>
      </c>
      <c r="AM446" s="16">
        <f>IF(AC446="","",IF(AM445="",AC446,MAX(AM445,AC446)))</f>
        <v/>
      </c>
      <c r="AN446" s="16">
        <f>IF(AD446="","",IF(AN445="",AD446,MAX(AN445,AD446)))</f>
        <v/>
      </c>
      <c r="AO446" s="16">
        <f>IF(Z446="","",AJ446-Z446)</f>
        <v/>
      </c>
      <c r="AP446" s="16">
        <f>IF(AA446="","",AK446-AA446)</f>
        <v/>
      </c>
      <c r="AQ446" s="16">
        <f>IF(AB446="","",AL446-AB446)</f>
        <v/>
      </c>
      <c r="AR446" s="16">
        <f>IF(AC446="","",AM446-AC446)</f>
        <v/>
      </c>
      <c r="AS446" s="16">
        <f>IF(AD446="","",AN446-AD446)</f>
        <v/>
      </c>
    </row>
    <row r="447">
      <c r="A447">
        <f>ROW()-1</f>
        <v/>
      </c>
      <c r="B447" s="8" t="n"/>
      <c r="C447" s="11" t="n"/>
      <c r="D447" s="10">
        <f>IF(B447="","",CHOOSE(WEEKDAY(B447,2),"Lu","Ma","Mi","Jo","Vi","Sa","Du"))</f>
        <v/>
      </c>
      <c r="E447" s="10">
        <f>IF(OR(B447="",C447=""),"",IF(OR(WEEKDAY(B447,2)=1,WEEKDAY(B447,2)=5),"D",IF(AND(C447&gt;=TIME(15,30,0),C447&lt;TIME(16,30,0)),"C",IF(AND(AND(WEEKDAY(B447,2)&gt;=2,WEEKDAY(B447,2)&lt;=4),C447&gt;=TIME(16,35,0),C447&lt;TIME(17,0,0)),"A1",IF(AND(AND(WEEKDAY(B447,2)&gt;=2,WEEKDAY(B447,2)&lt;=4),C447&gt;=TIME(17,0,0),C447&lt;TIME(18,0,0)),"A2",IF(AND(AND(WEEKDAY(B447,2)&gt;=2,WEEKDAY(B447,2)&lt;=4),C447&gt;=TIME(18,0,0),C447&lt;TIME(19,0,0)),"A3",IF(AND(AND(WEEKDAY(B447,2)&gt;=2,WEEKDAY(B447,2)&lt;=4),C447&gt;=TIME(22,0,0),C447&lt;TIME(22,45,0)),"B","Other")))))))</f>
        <v/>
      </c>
      <c r="F447" s="11" t="n"/>
      <c r="G447" s="11" t="n"/>
      <c r="H447" s="11" t="n"/>
      <c r="I447" s="11" t="n"/>
      <c r="J447" s="12" t="n"/>
      <c r="K447" s="12" t="n"/>
      <c r="L447" s="12" t="n"/>
      <c r="M447" s="12" t="n"/>
      <c r="N447" s="11" t="n"/>
      <c r="O447" s="11" t="n"/>
      <c r="P447" s="13">
        <f>IF(N447="","",IF(N447="SL",-1,K447/J447))</f>
        <v/>
      </c>
      <c r="Q447" s="13">
        <f>IF(N447="","",IF(OR(N447="SL",N447="TP0 only"),-1,L447/J447))</f>
        <v/>
      </c>
      <c r="R447" s="13">
        <f>IF(N447="","",IF(N447="TP2",M447/J447,-1))</f>
        <v/>
      </c>
      <c r="S447" s="13">
        <f>IF(N447="","",IF(N447="SL",-1,IF(N447="TP0 only",0.5*K447/J447,0.5*(K447+L447)/J447)))</f>
        <v/>
      </c>
      <c r="T447" s="13">
        <f>IF(N447="","",IF(N447="SL",-1,IF(N447="TP0 only",0.5*K447/J447-0.5,0.5*(K447+L447)/J447)))</f>
        <v/>
      </c>
      <c r="U447" s="14">
        <f>IF(P447="","",P447*Config!$B$6)</f>
        <v/>
      </c>
      <c r="V447" s="14">
        <f>IF(Q447="","",Q447*Config!$B$6)</f>
        <v/>
      </c>
      <c r="W447" s="14">
        <f>IF(R447="","",R447*Config!$B$6)</f>
        <v/>
      </c>
      <c r="X447" s="14">
        <f>IF(S447="","",S447*Config!$B$6)</f>
        <v/>
      </c>
      <c r="Y447" s="14">
        <f>IF(T447="","",T447*Config!$B$6)</f>
        <v/>
      </c>
      <c r="Z447" s="14">
        <f>IF(U447="","",Config!$B$4 + SUM($U$2:U447))</f>
        <v/>
      </c>
      <c r="AA447" s="14">
        <f>IF(V447="","",Config!$B$4 + SUM($V$2:V447))</f>
        <v/>
      </c>
      <c r="AB447" s="14">
        <f>IF(W447="","",Config!$B$4 + SUM($W$2:W447))</f>
        <v/>
      </c>
      <c r="AC447" s="14">
        <f>IF(X447="","",Config!$B$4 + SUM($X$2:X447))</f>
        <v/>
      </c>
      <c r="AD447" s="14">
        <f>IF(Y447="","",Config!$B$4 + SUM($Y$2:Y447))</f>
        <v/>
      </c>
      <c r="AE447" s="15">
        <f>IF(P447="","",IF(P447&gt;0,1,0))</f>
        <v/>
      </c>
      <c r="AF447" s="15">
        <f>IF(Q447="","",IF(Q447&gt;0,1,0))</f>
        <v/>
      </c>
      <c r="AG447" s="15">
        <f>IF(R447="","",IF(R447&gt;0,1,0))</f>
        <v/>
      </c>
      <c r="AH447" s="15">
        <f>IF(S447="","",IF(S447&gt;0,1,0))</f>
        <v/>
      </c>
      <c r="AI447" s="15">
        <f>IF(T447="","",IF(T447&gt;0,1,0))</f>
        <v/>
      </c>
      <c r="AJ447" s="16">
        <f>IF(Z447="","",IF(AJ446="",Z447,MAX(AJ446,Z447)))</f>
        <v/>
      </c>
      <c r="AK447" s="16">
        <f>IF(AA447="","",IF(AK446="",AA447,MAX(AK446,AA447)))</f>
        <v/>
      </c>
      <c r="AL447" s="16">
        <f>IF(AB447="","",IF(AL446="",AB447,MAX(AL446,AB447)))</f>
        <v/>
      </c>
      <c r="AM447" s="16">
        <f>IF(AC447="","",IF(AM446="",AC447,MAX(AM446,AC447)))</f>
        <v/>
      </c>
      <c r="AN447" s="16">
        <f>IF(AD447="","",IF(AN446="",AD447,MAX(AN446,AD447)))</f>
        <v/>
      </c>
      <c r="AO447" s="16">
        <f>IF(Z447="","",AJ447-Z447)</f>
        <v/>
      </c>
      <c r="AP447" s="16">
        <f>IF(AA447="","",AK447-AA447)</f>
        <v/>
      </c>
      <c r="AQ447" s="16">
        <f>IF(AB447="","",AL447-AB447)</f>
        <v/>
      </c>
      <c r="AR447" s="16">
        <f>IF(AC447="","",AM447-AC447)</f>
        <v/>
      </c>
      <c r="AS447" s="16">
        <f>IF(AD447="","",AN447-AD447)</f>
        <v/>
      </c>
    </row>
    <row r="448">
      <c r="A448">
        <f>ROW()-1</f>
        <v/>
      </c>
      <c r="B448" s="8" t="n"/>
      <c r="C448" s="11" t="n"/>
      <c r="D448" s="10">
        <f>IF(B448="","",CHOOSE(WEEKDAY(B448,2),"Lu","Ma","Mi","Jo","Vi","Sa","Du"))</f>
        <v/>
      </c>
      <c r="E448" s="10">
        <f>IF(OR(B448="",C448=""),"",IF(OR(WEEKDAY(B448,2)=1,WEEKDAY(B448,2)=5),"D",IF(AND(C448&gt;=TIME(15,30,0),C448&lt;TIME(16,30,0)),"C",IF(AND(AND(WEEKDAY(B448,2)&gt;=2,WEEKDAY(B448,2)&lt;=4),C448&gt;=TIME(16,35,0),C448&lt;TIME(17,0,0)),"A1",IF(AND(AND(WEEKDAY(B448,2)&gt;=2,WEEKDAY(B448,2)&lt;=4),C448&gt;=TIME(17,0,0),C448&lt;TIME(18,0,0)),"A2",IF(AND(AND(WEEKDAY(B448,2)&gt;=2,WEEKDAY(B448,2)&lt;=4),C448&gt;=TIME(18,0,0),C448&lt;TIME(19,0,0)),"A3",IF(AND(AND(WEEKDAY(B448,2)&gt;=2,WEEKDAY(B448,2)&lt;=4),C448&gt;=TIME(22,0,0),C448&lt;TIME(22,45,0)),"B","Other")))))))</f>
        <v/>
      </c>
      <c r="F448" s="11" t="n"/>
      <c r="G448" s="11" t="n"/>
      <c r="H448" s="11" t="n"/>
      <c r="I448" s="11" t="n"/>
      <c r="J448" s="12" t="n"/>
      <c r="K448" s="12" t="n"/>
      <c r="L448" s="12" t="n"/>
      <c r="M448" s="12" t="n"/>
      <c r="N448" s="11" t="n"/>
      <c r="O448" s="11" t="n"/>
      <c r="P448" s="13">
        <f>IF(N448="","",IF(N448="SL",-1,K448/J448))</f>
        <v/>
      </c>
      <c r="Q448" s="13">
        <f>IF(N448="","",IF(OR(N448="SL",N448="TP0 only"),-1,L448/J448))</f>
        <v/>
      </c>
      <c r="R448" s="13">
        <f>IF(N448="","",IF(N448="TP2",M448/J448,-1))</f>
        <v/>
      </c>
      <c r="S448" s="13">
        <f>IF(N448="","",IF(N448="SL",-1,IF(N448="TP0 only",0.5*K448/J448,0.5*(K448+L448)/J448)))</f>
        <v/>
      </c>
      <c r="T448" s="13">
        <f>IF(N448="","",IF(N448="SL",-1,IF(N448="TP0 only",0.5*K448/J448-0.5,0.5*(K448+L448)/J448)))</f>
        <v/>
      </c>
      <c r="U448" s="14">
        <f>IF(P448="","",P448*Config!$B$6)</f>
        <v/>
      </c>
      <c r="V448" s="14">
        <f>IF(Q448="","",Q448*Config!$B$6)</f>
        <v/>
      </c>
      <c r="W448" s="14">
        <f>IF(R448="","",R448*Config!$B$6)</f>
        <v/>
      </c>
      <c r="X448" s="14">
        <f>IF(S448="","",S448*Config!$B$6)</f>
        <v/>
      </c>
      <c r="Y448" s="14">
        <f>IF(T448="","",T448*Config!$B$6)</f>
        <v/>
      </c>
      <c r="Z448" s="14">
        <f>IF(U448="","",Config!$B$4 + SUM($U$2:U448))</f>
        <v/>
      </c>
      <c r="AA448" s="14">
        <f>IF(V448="","",Config!$B$4 + SUM($V$2:V448))</f>
        <v/>
      </c>
      <c r="AB448" s="14">
        <f>IF(W448="","",Config!$B$4 + SUM($W$2:W448))</f>
        <v/>
      </c>
      <c r="AC448" s="14">
        <f>IF(X448="","",Config!$B$4 + SUM($X$2:X448))</f>
        <v/>
      </c>
      <c r="AD448" s="14">
        <f>IF(Y448="","",Config!$B$4 + SUM($Y$2:Y448))</f>
        <v/>
      </c>
      <c r="AE448" s="15">
        <f>IF(P448="","",IF(P448&gt;0,1,0))</f>
        <v/>
      </c>
      <c r="AF448" s="15">
        <f>IF(Q448="","",IF(Q448&gt;0,1,0))</f>
        <v/>
      </c>
      <c r="AG448" s="15">
        <f>IF(R448="","",IF(R448&gt;0,1,0))</f>
        <v/>
      </c>
      <c r="AH448" s="15">
        <f>IF(S448="","",IF(S448&gt;0,1,0))</f>
        <v/>
      </c>
      <c r="AI448" s="15">
        <f>IF(T448="","",IF(T448&gt;0,1,0))</f>
        <v/>
      </c>
      <c r="AJ448" s="16">
        <f>IF(Z448="","",IF(AJ447="",Z448,MAX(AJ447,Z448)))</f>
        <v/>
      </c>
      <c r="AK448" s="16">
        <f>IF(AA448="","",IF(AK447="",AA448,MAX(AK447,AA448)))</f>
        <v/>
      </c>
      <c r="AL448" s="16">
        <f>IF(AB448="","",IF(AL447="",AB448,MAX(AL447,AB448)))</f>
        <v/>
      </c>
      <c r="AM448" s="16">
        <f>IF(AC448="","",IF(AM447="",AC448,MAX(AM447,AC448)))</f>
        <v/>
      </c>
      <c r="AN448" s="16">
        <f>IF(AD448="","",IF(AN447="",AD448,MAX(AN447,AD448)))</f>
        <v/>
      </c>
      <c r="AO448" s="16">
        <f>IF(Z448="","",AJ448-Z448)</f>
        <v/>
      </c>
      <c r="AP448" s="16">
        <f>IF(AA448="","",AK448-AA448)</f>
        <v/>
      </c>
      <c r="AQ448" s="16">
        <f>IF(AB448="","",AL448-AB448)</f>
        <v/>
      </c>
      <c r="AR448" s="16">
        <f>IF(AC448="","",AM448-AC448)</f>
        <v/>
      </c>
      <c r="AS448" s="16">
        <f>IF(AD448="","",AN448-AD448)</f>
        <v/>
      </c>
    </row>
    <row r="449">
      <c r="A449">
        <f>ROW()-1</f>
        <v/>
      </c>
      <c r="B449" s="8" t="n"/>
      <c r="C449" s="11" t="n"/>
      <c r="D449" s="10">
        <f>IF(B449="","",CHOOSE(WEEKDAY(B449,2),"Lu","Ma","Mi","Jo","Vi","Sa","Du"))</f>
        <v/>
      </c>
      <c r="E449" s="10">
        <f>IF(OR(B449="",C449=""),"",IF(OR(WEEKDAY(B449,2)=1,WEEKDAY(B449,2)=5),"D",IF(AND(C449&gt;=TIME(15,30,0),C449&lt;TIME(16,30,0)),"C",IF(AND(AND(WEEKDAY(B449,2)&gt;=2,WEEKDAY(B449,2)&lt;=4),C449&gt;=TIME(16,35,0),C449&lt;TIME(17,0,0)),"A1",IF(AND(AND(WEEKDAY(B449,2)&gt;=2,WEEKDAY(B449,2)&lt;=4),C449&gt;=TIME(17,0,0),C449&lt;TIME(18,0,0)),"A2",IF(AND(AND(WEEKDAY(B449,2)&gt;=2,WEEKDAY(B449,2)&lt;=4),C449&gt;=TIME(18,0,0),C449&lt;TIME(19,0,0)),"A3",IF(AND(AND(WEEKDAY(B449,2)&gt;=2,WEEKDAY(B449,2)&lt;=4),C449&gt;=TIME(22,0,0),C449&lt;TIME(22,45,0)),"B","Other")))))))</f>
        <v/>
      </c>
      <c r="F449" s="11" t="n"/>
      <c r="G449" s="11" t="n"/>
      <c r="H449" s="11" t="n"/>
      <c r="I449" s="11" t="n"/>
      <c r="J449" s="12" t="n"/>
      <c r="K449" s="12" t="n"/>
      <c r="L449" s="12" t="n"/>
      <c r="M449" s="12" t="n"/>
      <c r="N449" s="11" t="n"/>
      <c r="O449" s="11" t="n"/>
      <c r="P449" s="13">
        <f>IF(N449="","",IF(N449="SL",-1,K449/J449))</f>
        <v/>
      </c>
      <c r="Q449" s="13">
        <f>IF(N449="","",IF(OR(N449="SL",N449="TP0 only"),-1,L449/J449))</f>
        <v/>
      </c>
      <c r="R449" s="13">
        <f>IF(N449="","",IF(N449="TP2",M449/J449,-1))</f>
        <v/>
      </c>
      <c r="S449" s="13">
        <f>IF(N449="","",IF(N449="SL",-1,IF(N449="TP0 only",0.5*K449/J449,0.5*(K449+L449)/J449)))</f>
        <v/>
      </c>
      <c r="T449" s="13">
        <f>IF(N449="","",IF(N449="SL",-1,IF(N449="TP0 only",0.5*K449/J449-0.5,0.5*(K449+L449)/J449)))</f>
        <v/>
      </c>
      <c r="U449" s="14">
        <f>IF(P449="","",P449*Config!$B$6)</f>
        <v/>
      </c>
      <c r="V449" s="14">
        <f>IF(Q449="","",Q449*Config!$B$6)</f>
        <v/>
      </c>
      <c r="W449" s="14">
        <f>IF(R449="","",R449*Config!$B$6)</f>
        <v/>
      </c>
      <c r="X449" s="14">
        <f>IF(S449="","",S449*Config!$B$6)</f>
        <v/>
      </c>
      <c r="Y449" s="14">
        <f>IF(T449="","",T449*Config!$B$6)</f>
        <v/>
      </c>
      <c r="Z449" s="14">
        <f>IF(U449="","",Config!$B$4 + SUM($U$2:U449))</f>
        <v/>
      </c>
      <c r="AA449" s="14">
        <f>IF(V449="","",Config!$B$4 + SUM($V$2:V449))</f>
        <v/>
      </c>
      <c r="AB449" s="14">
        <f>IF(W449="","",Config!$B$4 + SUM($W$2:W449))</f>
        <v/>
      </c>
      <c r="AC449" s="14">
        <f>IF(X449="","",Config!$B$4 + SUM($X$2:X449))</f>
        <v/>
      </c>
      <c r="AD449" s="14">
        <f>IF(Y449="","",Config!$B$4 + SUM($Y$2:Y449))</f>
        <v/>
      </c>
      <c r="AE449" s="15">
        <f>IF(P449="","",IF(P449&gt;0,1,0))</f>
        <v/>
      </c>
      <c r="AF449" s="15">
        <f>IF(Q449="","",IF(Q449&gt;0,1,0))</f>
        <v/>
      </c>
      <c r="AG449" s="15">
        <f>IF(R449="","",IF(R449&gt;0,1,0))</f>
        <v/>
      </c>
      <c r="AH449" s="15">
        <f>IF(S449="","",IF(S449&gt;0,1,0))</f>
        <v/>
      </c>
      <c r="AI449" s="15">
        <f>IF(T449="","",IF(T449&gt;0,1,0))</f>
        <v/>
      </c>
      <c r="AJ449" s="16">
        <f>IF(Z449="","",IF(AJ448="",Z449,MAX(AJ448,Z449)))</f>
        <v/>
      </c>
      <c r="AK449" s="16">
        <f>IF(AA449="","",IF(AK448="",AA449,MAX(AK448,AA449)))</f>
        <v/>
      </c>
      <c r="AL449" s="16">
        <f>IF(AB449="","",IF(AL448="",AB449,MAX(AL448,AB449)))</f>
        <v/>
      </c>
      <c r="AM449" s="16">
        <f>IF(AC449="","",IF(AM448="",AC449,MAX(AM448,AC449)))</f>
        <v/>
      </c>
      <c r="AN449" s="16">
        <f>IF(AD449="","",IF(AN448="",AD449,MAX(AN448,AD449)))</f>
        <v/>
      </c>
      <c r="AO449" s="16">
        <f>IF(Z449="","",AJ449-Z449)</f>
        <v/>
      </c>
      <c r="AP449" s="16">
        <f>IF(AA449="","",AK449-AA449)</f>
        <v/>
      </c>
      <c r="AQ449" s="16">
        <f>IF(AB449="","",AL449-AB449)</f>
        <v/>
      </c>
      <c r="AR449" s="16">
        <f>IF(AC449="","",AM449-AC449)</f>
        <v/>
      </c>
      <c r="AS449" s="16">
        <f>IF(AD449="","",AN449-AD449)</f>
        <v/>
      </c>
    </row>
    <row r="450">
      <c r="A450">
        <f>ROW()-1</f>
        <v/>
      </c>
      <c r="B450" s="8" t="n"/>
      <c r="C450" s="11" t="n"/>
      <c r="D450" s="10">
        <f>IF(B450="","",CHOOSE(WEEKDAY(B450,2),"Lu","Ma","Mi","Jo","Vi","Sa","Du"))</f>
        <v/>
      </c>
      <c r="E450" s="10">
        <f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11" t="n"/>
      <c r="G450" s="11" t="n"/>
      <c r="H450" s="11" t="n"/>
      <c r="I450" s="11" t="n"/>
      <c r="J450" s="12" t="n"/>
      <c r="K450" s="12" t="n"/>
      <c r="L450" s="12" t="n"/>
      <c r="M450" s="12" t="n"/>
      <c r="N450" s="11" t="n"/>
      <c r="O450" s="11" t="n"/>
      <c r="P450" s="13">
        <f>IF(N450="","",IF(N450="SL",-1,K450/J450))</f>
        <v/>
      </c>
      <c r="Q450" s="13">
        <f>IF(N450="","",IF(OR(N450="SL",N450="TP0 only"),-1,L450/J450))</f>
        <v/>
      </c>
      <c r="R450" s="13">
        <f>IF(N450="","",IF(N450="TP2",M450/J450,-1))</f>
        <v/>
      </c>
      <c r="S450" s="13">
        <f>IF(N450="","",IF(N450="SL",-1,IF(N450="TP0 only",0.5*K450/J450,0.5*(K450+L450)/J450)))</f>
        <v/>
      </c>
      <c r="T450" s="13">
        <f>IF(N450="","",IF(N450="SL",-1,IF(N450="TP0 only",0.5*K450/J450-0.5,0.5*(K450+L450)/J450)))</f>
        <v/>
      </c>
      <c r="U450" s="14">
        <f>IF(P450="","",P450*Config!$B$6)</f>
        <v/>
      </c>
      <c r="V450" s="14">
        <f>IF(Q450="","",Q450*Config!$B$6)</f>
        <v/>
      </c>
      <c r="W450" s="14">
        <f>IF(R450="","",R450*Config!$B$6)</f>
        <v/>
      </c>
      <c r="X450" s="14">
        <f>IF(S450="","",S450*Config!$B$6)</f>
        <v/>
      </c>
      <c r="Y450" s="14">
        <f>IF(T450="","",T450*Config!$B$6)</f>
        <v/>
      </c>
      <c r="Z450" s="14">
        <f>IF(U450="","",Config!$B$4 + SUM($U$2:U450))</f>
        <v/>
      </c>
      <c r="AA450" s="14">
        <f>IF(V450="","",Config!$B$4 + SUM($V$2:V450))</f>
        <v/>
      </c>
      <c r="AB450" s="14">
        <f>IF(W450="","",Config!$B$4 + SUM($W$2:W450))</f>
        <v/>
      </c>
      <c r="AC450" s="14">
        <f>IF(X450="","",Config!$B$4 + SUM($X$2:X450))</f>
        <v/>
      </c>
      <c r="AD450" s="14">
        <f>IF(Y450="","",Config!$B$4 + SUM($Y$2:Y450))</f>
        <v/>
      </c>
      <c r="AE450" s="15">
        <f>IF(P450="","",IF(P450&gt;0,1,0))</f>
        <v/>
      </c>
      <c r="AF450" s="15">
        <f>IF(Q450="","",IF(Q450&gt;0,1,0))</f>
        <v/>
      </c>
      <c r="AG450" s="15">
        <f>IF(R450="","",IF(R450&gt;0,1,0))</f>
        <v/>
      </c>
      <c r="AH450" s="15">
        <f>IF(S450="","",IF(S450&gt;0,1,0))</f>
        <v/>
      </c>
      <c r="AI450" s="15">
        <f>IF(T450="","",IF(T450&gt;0,1,0))</f>
        <v/>
      </c>
      <c r="AJ450" s="16">
        <f>IF(Z450="","",IF(AJ449="",Z450,MAX(AJ449,Z450)))</f>
        <v/>
      </c>
      <c r="AK450" s="16">
        <f>IF(AA450="","",IF(AK449="",AA450,MAX(AK449,AA450)))</f>
        <v/>
      </c>
      <c r="AL450" s="16">
        <f>IF(AB450="","",IF(AL449="",AB450,MAX(AL449,AB450)))</f>
        <v/>
      </c>
      <c r="AM450" s="16">
        <f>IF(AC450="","",IF(AM449="",AC450,MAX(AM449,AC450)))</f>
        <v/>
      </c>
      <c r="AN450" s="16">
        <f>IF(AD450="","",IF(AN449="",AD450,MAX(AN449,AD450)))</f>
        <v/>
      </c>
      <c r="AO450" s="16">
        <f>IF(Z450="","",AJ450-Z450)</f>
        <v/>
      </c>
      <c r="AP450" s="16">
        <f>IF(AA450="","",AK450-AA450)</f>
        <v/>
      </c>
      <c r="AQ450" s="16">
        <f>IF(AB450="","",AL450-AB450)</f>
        <v/>
      </c>
      <c r="AR450" s="16">
        <f>IF(AC450="","",AM450-AC450)</f>
        <v/>
      </c>
      <c r="AS450" s="16">
        <f>IF(AD450="","",AN450-AD450)</f>
        <v/>
      </c>
    </row>
    <row r="451">
      <c r="A451">
        <f>ROW()-1</f>
        <v/>
      </c>
      <c r="B451" s="8" t="n"/>
      <c r="C451" s="11" t="n"/>
      <c r="D451" s="10">
        <f>IF(B451="","",CHOOSE(WEEKDAY(B451,2),"Lu","Ma","Mi","Jo","Vi","Sa","Du"))</f>
        <v/>
      </c>
      <c r="E451" s="10">
        <f>IF(OR(B451="",C451=""),"",IF(OR(WEEKDAY(B451,2)=1,WEEKDAY(B451,2)=5),"D",IF(AND(C451&gt;=TIME(15,30,0),C451&lt;TIME(16,30,0)),"C",IF(AND(AND(WEEKDAY(B451,2)&gt;=2,WEEKDAY(B451,2)&lt;=4),C451&gt;=TIME(16,35,0),C451&lt;TIME(17,0,0)),"A1",IF(AND(AND(WEEKDAY(B451,2)&gt;=2,WEEKDAY(B451,2)&lt;=4),C451&gt;=TIME(17,0,0),C451&lt;TIME(18,0,0)),"A2",IF(AND(AND(WEEKDAY(B451,2)&gt;=2,WEEKDAY(B451,2)&lt;=4),C451&gt;=TIME(18,0,0),C451&lt;TIME(19,0,0)),"A3",IF(AND(AND(WEEKDAY(B451,2)&gt;=2,WEEKDAY(B451,2)&lt;=4),C451&gt;=TIME(22,0,0),C451&lt;TIME(22,45,0)),"B","Other")))))))</f>
        <v/>
      </c>
      <c r="F451" s="11" t="n"/>
      <c r="G451" s="11" t="n"/>
      <c r="H451" s="11" t="n"/>
      <c r="I451" s="11" t="n"/>
      <c r="J451" s="12" t="n"/>
      <c r="K451" s="12" t="n"/>
      <c r="L451" s="12" t="n"/>
      <c r="M451" s="12" t="n"/>
      <c r="N451" s="11" t="n"/>
      <c r="O451" s="11" t="n"/>
      <c r="P451" s="13">
        <f>IF(N451="","",IF(N451="SL",-1,K451/J451))</f>
        <v/>
      </c>
      <c r="Q451" s="13">
        <f>IF(N451="","",IF(OR(N451="SL",N451="TP0 only"),-1,L451/J451))</f>
        <v/>
      </c>
      <c r="R451" s="13">
        <f>IF(N451="","",IF(N451="TP2",M451/J451,-1))</f>
        <v/>
      </c>
      <c r="S451" s="13">
        <f>IF(N451="","",IF(N451="SL",-1,IF(N451="TP0 only",0.5*K451/J451,0.5*(K451+L451)/J451)))</f>
        <v/>
      </c>
      <c r="T451" s="13">
        <f>IF(N451="","",IF(N451="SL",-1,IF(N451="TP0 only",0.5*K451/J451-0.5,0.5*(K451+L451)/J451)))</f>
        <v/>
      </c>
      <c r="U451" s="14">
        <f>IF(P451="","",P451*Config!$B$6)</f>
        <v/>
      </c>
      <c r="V451" s="14">
        <f>IF(Q451="","",Q451*Config!$B$6)</f>
        <v/>
      </c>
      <c r="W451" s="14">
        <f>IF(R451="","",R451*Config!$B$6)</f>
        <v/>
      </c>
      <c r="X451" s="14">
        <f>IF(S451="","",S451*Config!$B$6)</f>
        <v/>
      </c>
      <c r="Y451" s="14">
        <f>IF(T451="","",T451*Config!$B$6)</f>
        <v/>
      </c>
      <c r="Z451" s="14">
        <f>IF(U451="","",Config!$B$4 + SUM($U$2:U451))</f>
        <v/>
      </c>
      <c r="AA451" s="14">
        <f>IF(V451="","",Config!$B$4 + SUM($V$2:V451))</f>
        <v/>
      </c>
      <c r="AB451" s="14">
        <f>IF(W451="","",Config!$B$4 + SUM($W$2:W451))</f>
        <v/>
      </c>
      <c r="AC451" s="14">
        <f>IF(X451="","",Config!$B$4 + SUM($X$2:X451))</f>
        <v/>
      </c>
      <c r="AD451" s="14">
        <f>IF(Y451="","",Config!$B$4 + SUM($Y$2:Y451))</f>
        <v/>
      </c>
      <c r="AE451" s="15">
        <f>IF(P451="","",IF(P451&gt;0,1,0))</f>
        <v/>
      </c>
      <c r="AF451" s="15">
        <f>IF(Q451="","",IF(Q451&gt;0,1,0))</f>
        <v/>
      </c>
      <c r="AG451" s="15">
        <f>IF(R451="","",IF(R451&gt;0,1,0))</f>
        <v/>
      </c>
      <c r="AH451" s="15">
        <f>IF(S451="","",IF(S451&gt;0,1,0))</f>
        <v/>
      </c>
      <c r="AI451" s="15">
        <f>IF(T451="","",IF(T451&gt;0,1,0))</f>
        <v/>
      </c>
      <c r="AJ451" s="16">
        <f>IF(Z451="","",IF(AJ450="",Z451,MAX(AJ450,Z451)))</f>
        <v/>
      </c>
      <c r="AK451" s="16">
        <f>IF(AA451="","",IF(AK450="",AA451,MAX(AK450,AA451)))</f>
        <v/>
      </c>
      <c r="AL451" s="16">
        <f>IF(AB451="","",IF(AL450="",AB451,MAX(AL450,AB451)))</f>
        <v/>
      </c>
      <c r="AM451" s="16">
        <f>IF(AC451="","",IF(AM450="",AC451,MAX(AM450,AC451)))</f>
        <v/>
      </c>
      <c r="AN451" s="16">
        <f>IF(AD451="","",IF(AN450="",AD451,MAX(AN450,AD451)))</f>
        <v/>
      </c>
      <c r="AO451" s="16">
        <f>IF(Z451="","",AJ451-Z451)</f>
        <v/>
      </c>
      <c r="AP451" s="16">
        <f>IF(AA451="","",AK451-AA451)</f>
        <v/>
      </c>
      <c r="AQ451" s="16">
        <f>IF(AB451="","",AL451-AB451)</f>
        <v/>
      </c>
      <c r="AR451" s="16">
        <f>IF(AC451="","",AM451-AC451)</f>
        <v/>
      </c>
      <c r="AS451" s="16">
        <f>IF(AD451="","",AN451-AD451)</f>
        <v/>
      </c>
    </row>
    <row r="452">
      <c r="A452">
        <f>ROW()-1</f>
        <v/>
      </c>
      <c r="B452" s="8" t="n"/>
      <c r="C452" s="11" t="n"/>
      <c r="D452" s="10">
        <f>IF(B452="","",CHOOSE(WEEKDAY(B452,2),"Lu","Ma","Mi","Jo","Vi","Sa","Du"))</f>
        <v/>
      </c>
      <c r="E452" s="10">
        <f>IF(OR(B452="",C452=""),"",IF(OR(WEEKDAY(B452,2)=1,WEEKDAY(B452,2)=5),"D",IF(AND(C452&gt;=TIME(15,30,0),C452&lt;TIME(16,30,0)),"C",IF(AND(AND(WEEKDAY(B452,2)&gt;=2,WEEKDAY(B452,2)&lt;=4),C452&gt;=TIME(16,35,0),C452&lt;TIME(17,0,0)),"A1",IF(AND(AND(WEEKDAY(B452,2)&gt;=2,WEEKDAY(B452,2)&lt;=4),C452&gt;=TIME(17,0,0),C452&lt;TIME(18,0,0)),"A2",IF(AND(AND(WEEKDAY(B452,2)&gt;=2,WEEKDAY(B452,2)&lt;=4),C452&gt;=TIME(18,0,0),C452&lt;TIME(19,0,0)),"A3",IF(AND(AND(WEEKDAY(B452,2)&gt;=2,WEEKDAY(B452,2)&lt;=4),C452&gt;=TIME(22,0,0),C452&lt;TIME(22,45,0)),"B","Other")))))))</f>
        <v/>
      </c>
      <c r="F452" s="11" t="n"/>
      <c r="G452" s="11" t="n"/>
      <c r="H452" s="11" t="n"/>
      <c r="I452" s="11" t="n"/>
      <c r="J452" s="12" t="n"/>
      <c r="K452" s="12" t="n"/>
      <c r="L452" s="12" t="n"/>
      <c r="M452" s="12" t="n"/>
      <c r="N452" s="11" t="n"/>
      <c r="O452" s="11" t="n"/>
      <c r="P452" s="13">
        <f>IF(N452="","",IF(N452="SL",-1,K452/J452))</f>
        <v/>
      </c>
      <c r="Q452" s="13">
        <f>IF(N452="","",IF(OR(N452="SL",N452="TP0 only"),-1,L452/J452))</f>
        <v/>
      </c>
      <c r="R452" s="13">
        <f>IF(N452="","",IF(N452="TP2",M452/J452,-1))</f>
        <v/>
      </c>
      <c r="S452" s="13">
        <f>IF(N452="","",IF(N452="SL",-1,IF(N452="TP0 only",0.5*K452/J452,0.5*(K452+L452)/J452)))</f>
        <v/>
      </c>
      <c r="T452" s="13">
        <f>IF(N452="","",IF(N452="SL",-1,IF(N452="TP0 only",0.5*K452/J452-0.5,0.5*(K452+L452)/J452)))</f>
        <v/>
      </c>
      <c r="U452" s="14">
        <f>IF(P452="","",P452*Config!$B$6)</f>
        <v/>
      </c>
      <c r="V452" s="14">
        <f>IF(Q452="","",Q452*Config!$B$6)</f>
        <v/>
      </c>
      <c r="W452" s="14">
        <f>IF(R452="","",R452*Config!$B$6)</f>
        <v/>
      </c>
      <c r="X452" s="14">
        <f>IF(S452="","",S452*Config!$B$6)</f>
        <v/>
      </c>
      <c r="Y452" s="14">
        <f>IF(T452="","",T452*Config!$B$6)</f>
        <v/>
      </c>
      <c r="Z452" s="14">
        <f>IF(U452="","",Config!$B$4 + SUM($U$2:U452))</f>
        <v/>
      </c>
      <c r="AA452" s="14">
        <f>IF(V452="","",Config!$B$4 + SUM($V$2:V452))</f>
        <v/>
      </c>
      <c r="AB452" s="14">
        <f>IF(W452="","",Config!$B$4 + SUM($W$2:W452))</f>
        <v/>
      </c>
      <c r="AC452" s="14">
        <f>IF(X452="","",Config!$B$4 + SUM($X$2:X452))</f>
        <v/>
      </c>
      <c r="AD452" s="14">
        <f>IF(Y452="","",Config!$B$4 + SUM($Y$2:Y452))</f>
        <v/>
      </c>
      <c r="AE452" s="15">
        <f>IF(P452="","",IF(P452&gt;0,1,0))</f>
        <v/>
      </c>
      <c r="AF452" s="15">
        <f>IF(Q452="","",IF(Q452&gt;0,1,0))</f>
        <v/>
      </c>
      <c r="AG452" s="15">
        <f>IF(R452="","",IF(R452&gt;0,1,0))</f>
        <v/>
      </c>
      <c r="AH452" s="15">
        <f>IF(S452="","",IF(S452&gt;0,1,0))</f>
        <v/>
      </c>
      <c r="AI452" s="15">
        <f>IF(T452="","",IF(T452&gt;0,1,0))</f>
        <v/>
      </c>
      <c r="AJ452" s="16">
        <f>IF(Z452="","",IF(AJ451="",Z452,MAX(AJ451,Z452)))</f>
        <v/>
      </c>
      <c r="AK452" s="16">
        <f>IF(AA452="","",IF(AK451="",AA452,MAX(AK451,AA452)))</f>
        <v/>
      </c>
      <c r="AL452" s="16">
        <f>IF(AB452="","",IF(AL451="",AB452,MAX(AL451,AB452)))</f>
        <v/>
      </c>
      <c r="AM452" s="16">
        <f>IF(AC452="","",IF(AM451="",AC452,MAX(AM451,AC452)))</f>
        <v/>
      </c>
      <c r="AN452" s="16">
        <f>IF(AD452="","",IF(AN451="",AD452,MAX(AN451,AD452)))</f>
        <v/>
      </c>
      <c r="AO452" s="16">
        <f>IF(Z452="","",AJ452-Z452)</f>
        <v/>
      </c>
      <c r="AP452" s="16">
        <f>IF(AA452="","",AK452-AA452)</f>
        <v/>
      </c>
      <c r="AQ452" s="16">
        <f>IF(AB452="","",AL452-AB452)</f>
        <v/>
      </c>
      <c r="AR452" s="16">
        <f>IF(AC452="","",AM452-AC452)</f>
        <v/>
      </c>
      <c r="AS452" s="16">
        <f>IF(AD452="","",AN452-AD452)</f>
        <v/>
      </c>
    </row>
    <row r="453">
      <c r="A453">
        <f>ROW()-1</f>
        <v/>
      </c>
      <c r="B453" s="8" t="n"/>
      <c r="C453" s="11" t="n"/>
      <c r="D453" s="10">
        <f>IF(B453="","",CHOOSE(WEEKDAY(B453,2),"Lu","Ma","Mi","Jo","Vi","Sa","Du"))</f>
        <v/>
      </c>
      <c r="E453" s="10">
        <f>IF(OR(B453="",C453=""),"",IF(OR(WEEKDAY(B453,2)=1,WEEKDAY(B453,2)=5),"D",IF(AND(C453&gt;=TIME(15,30,0),C453&lt;TIME(16,30,0)),"C",IF(AND(AND(WEEKDAY(B453,2)&gt;=2,WEEKDAY(B453,2)&lt;=4),C453&gt;=TIME(16,35,0),C453&lt;TIME(17,0,0)),"A1",IF(AND(AND(WEEKDAY(B453,2)&gt;=2,WEEKDAY(B453,2)&lt;=4),C453&gt;=TIME(17,0,0),C453&lt;TIME(18,0,0)),"A2",IF(AND(AND(WEEKDAY(B453,2)&gt;=2,WEEKDAY(B453,2)&lt;=4),C453&gt;=TIME(18,0,0),C453&lt;TIME(19,0,0)),"A3",IF(AND(AND(WEEKDAY(B453,2)&gt;=2,WEEKDAY(B453,2)&lt;=4),C453&gt;=TIME(22,0,0),C453&lt;TIME(22,45,0)),"B","Other")))))))</f>
        <v/>
      </c>
      <c r="F453" s="11" t="n"/>
      <c r="G453" s="11" t="n"/>
      <c r="H453" s="11" t="n"/>
      <c r="I453" s="11" t="n"/>
      <c r="J453" s="12" t="n"/>
      <c r="K453" s="12" t="n"/>
      <c r="L453" s="12" t="n"/>
      <c r="M453" s="12" t="n"/>
      <c r="N453" s="11" t="n"/>
      <c r="O453" s="11" t="n"/>
      <c r="P453" s="13">
        <f>IF(N453="","",IF(N453="SL",-1,K453/J453))</f>
        <v/>
      </c>
      <c r="Q453" s="13">
        <f>IF(N453="","",IF(OR(N453="SL",N453="TP0 only"),-1,L453/J453))</f>
        <v/>
      </c>
      <c r="R453" s="13">
        <f>IF(N453="","",IF(N453="TP2",M453/J453,-1))</f>
        <v/>
      </c>
      <c r="S453" s="13">
        <f>IF(N453="","",IF(N453="SL",-1,IF(N453="TP0 only",0.5*K453/J453,0.5*(K453+L453)/J453)))</f>
        <v/>
      </c>
      <c r="T453" s="13">
        <f>IF(N453="","",IF(N453="SL",-1,IF(N453="TP0 only",0.5*K453/J453-0.5,0.5*(K453+L453)/J453)))</f>
        <v/>
      </c>
      <c r="U453" s="14">
        <f>IF(P453="","",P453*Config!$B$6)</f>
        <v/>
      </c>
      <c r="V453" s="14">
        <f>IF(Q453="","",Q453*Config!$B$6)</f>
        <v/>
      </c>
      <c r="W453" s="14">
        <f>IF(R453="","",R453*Config!$B$6)</f>
        <v/>
      </c>
      <c r="X453" s="14">
        <f>IF(S453="","",S453*Config!$B$6)</f>
        <v/>
      </c>
      <c r="Y453" s="14">
        <f>IF(T453="","",T453*Config!$B$6)</f>
        <v/>
      </c>
      <c r="Z453" s="14">
        <f>IF(U453="","",Config!$B$4 + SUM($U$2:U453))</f>
        <v/>
      </c>
      <c r="AA453" s="14">
        <f>IF(V453="","",Config!$B$4 + SUM($V$2:V453))</f>
        <v/>
      </c>
      <c r="AB453" s="14">
        <f>IF(W453="","",Config!$B$4 + SUM($W$2:W453))</f>
        <v/>
      </c>
      <c r="AC453" s="14">
        <f>IF(X453="","",Config!$B$4 + SUM($X$2:X453))</f>
        <v/>
      </c>
      <c r="AD453" s="14">
        <f>IF(Y453="","",Config!$B$4 + SUM($Y$2:Y453))</f>
        <v/>
      </c>
      <c r="AE453" s="15">
        <f>IF(P453="","",IF(P453&gt;0,1,0))</f>
        <v/>
      </c>
      <c r="AF453" s="15">
        <f>IF(Q453="","",IF(Q453&gt;0,1,0))</f>
        <v/>
      </c>
      <c r="AG453" s="15">
        <f>IF(R453="","",IF(R453&gt;0,1,0))</f>
        <v/>
      </c>
      <c r="AH453" s="15">
        <f>IF(S453="","",IF(S453&gt;0,1,0))</f>
        <v/>
      </c>
      <c r="AI453" s="15">
        <f>IF(T453="","",IF(T453&gt;0,1,0))</f>
        <v/>
      </c>
      <c r="AJ453" s="16">
        <f>IF(Z453="","",IF(AJ452="",Z453,MAX(AJ452,Z453)))</f>
        <v/>
      </c>
      <c r="AK453" s="16">
        <f>IF(AA453="","",IF(AK452="",AA453,MAX(AK452,AA453)))</f>
        <v/>
      </c>
      <c r="AL453" s="16">
        <f>IF(AB453="","",IF(AL452="",AB453,MAX(AL452,AB453)))</f>
        <v/>
      </c>
      <c r="AM453" s="16">
        <f>IF(AC453="","",IF(AM452="",AC453,MAX(AM452,AC453)))</f>
        <v/>
      </c>
      <c r="AN453" s="16">
        <f>IF(AD453="","",IF(AN452="",AD453,MAX(AN452,AD453)))</f>
        <v/>
      </c>
      <c r="AO453" s="16">
        <f>IF(Z453="","",AJ453-Z453)</f>
        <v/>
      </c>
      <c r="AP453" s="16">
        <f>IF(AA453="","",AK453-AA453)</f>
        <v/>
      </c>
      <c r="AQ453" s="16">
        <f>IF(AB453="","",AL453-AB453)</f>
        <v/>
      </c>
      <c r="AR453" s="16">
        <f>IF(AC453="","",AM453-AC453)</f>
        <v/>
      </c>
      <c r="AS453" s="16">
        <f>IF(AD453="","",AN453-AD453)</f>
        <v/>
      </c>
    </row>
    <row r="454">
      <c r="A454">
        <f>ROW()-1</f>
        <v/>
      </c>
      <c r="B454" s="8" t="n"/>
      <c r="C454" s="11" t="n"/>
      <c r="D454" s="10">
        <f>IF(B454="","",CHOOSE(WEEKDAY(B454,2),"Lu","Ma","Mi","Jo","Vi","Sa","Du"))</f>
        <v/>
      </c>
      <c r="E454" s="10">
        <f>IF(OR(B454="",C454=""),"",IF(OR(WEEKDAY(B454,2)=1,WEEKDAY(B454,2)=5),"D",IF(AND(C454&gt;=TIME(15,30,0),C454&lt;TIME(16,30,0)),"C",IF(AND(AND(WEEKDAY(B454,2)&gt;=2,WEEKDAY(B454,2)&lt;=4),C454&gt;=TIME(16,35,0),C454&lt;TIME(17,0,0)),"A1",IF(AND(AND(WEEKDAY(B454,2)&gt;=2,WEEKDAY(B454,2)&lt;=4),C454&gt;=TIME(17,0,0),C454&lt;TIME(18,0,0)),"A2",IF(AND(AND(WEEKDAY(B454,2)&gt;=2,WEEKDAY(B454,2)&lt;=4),C454&gt;=TIME(18,0,0),C454&lt;TIME(19,0,0)),"A3",IF(AND(AND(WEEKDAY(B454,2)&gt;=2,WEEKDAY(B454,2)&lt;=4),C454&gt;=TIME(22,0,0),C454&lt;TIME(22,45,0)),"B","Other")))))))</f>
        <v/>
      </c>
      <c r="F454" s="11" t="n"/>
      <c r="G454" s="11" t="n"/>
      <c r="H454" s="11" t="n"/>
      <c r="I454" s="11" t="n"/>
      <c r="J454" s="12" t="n"/>
      <c r="K454" s="12" t="n"/>
      <c r="L454" s="12" t="n"/>
      <c r="M454" s="12" t="n"/>
      <c r="N454" s="11" t="n"/>
      <c r="O454" s="11" t="n"/>
      <c r="P454" s="13">
        <f>IF(N454="","",IF(N454="SL",-1,K454/J454))</f>
        <v/>
      </c>
      <c r="Q454" s="13">
        <f>IF(N454="","",IF(OR(N454="SL",N454="TP0 only"),-1,L454/J454))</f>
        <v/>
      </c>
      <c r="R454" s="13">
        <f>IF(N454="","",IF(N454="TP2",M454/J454,-1))</f>
        <v/>
      </c>
      <c r="S454" s="13">
        <f>IF(N454="","",IF(N454="SL",-1,IF(N454="TP0 only",0.5*K454/J454,0.5*(K454+L454)/J454)))</f>
        <v/>
      </c>
      <c r="T454" s="13">
        <f>IF(N454="","",IF(N454="SL",-1,IF(N454="TP0 only",0.5*K454/J454-0.5,0.5*(K454+L454)/J454)))</f>
        <v/>
      </c>
      <c r="U454" s="14">
        <f>IF(P454="","",P454*Config!$B$6)</f>
        <v/>
      </c>
      <c r="V454" s="14">
        <f>IF(Q454="","",Q454*Config!$B$6)</f>
        <v/>
      </c>
      <c r="W454" s="14">
        <f>IF(R454="","",R454*Config!$B$6)</f>
        <v/>
      </c>
      <c r="X454" s="14">
        <f>IF(S454="","",S454*Config!$B$6)</f>
        <v/>
      </c>
      <c r="Y454" s="14">
        <f>IF(T454="","",T454*Config!$B$6)</f>
        <v/>
      </c>
      <c r="Z454" s="14">
        <f>IF(U454="","",Config!$B$4 + SUM($U$2:U454))</f>
        <v/>
      </c>
      <c r="AA454" s="14">
        <f>IF(V454="","",Config!$B$4 + SUM($V$2:V454))</f>
        <v/>
      </c>
      <c r="AB454" s="14">
        <f>IF(W454="","",Config!$B$4 + SUM($W$2:W454))</f>
        <v/>
      </c>
      <c r="AC454" s="14">
        <f>IF(X454="","",Config!$B$4 + SUM($X$2:X454))</f>
        <v/>
      </c>
      <c r="AD454" s="14">
        <f>IF(Y454="","",Config!$B$4 + SUM($Y$2:Y454))</f>
        <v/>
      </c>
      <c r="AE454" s="15">
        <f>IF(P454="","",IF(P454&gt;0,1,0))</f>
        <v/>
      </c>
      <c r="AF454" s="15">
        <f>IF(Q454="","",IF(Q454&gt;0,1,0))</f>
        <v/>
      </c>
      <c r="AG454" s="15">
        <f>IF(R454="","",IF(R454&gt;0,1,0))</f>
        <v/>
      </c>
      <c r="AH454" s="15">
        <f>IF(S454="","",IF(S454&gt;0,1,0))</f>
        <v/>
      </c>
      <c r="AI454" s="15">
        <f>IF(T454="","",IF(T454&gt;0,1,0))</f>
        <v/>
      </c>
      <c r="AJ454" s="16">
        <f>IF(Z454="","",IF(AJ453="",Z454,MAX(AJ453,Z454)))</f>
        <v/>
      </c>
      <c r="AK454" s="16">
        <f>IF(AA454="","",IF(AK453="",AA454,MAX(AK453,AA454)))</f>
        <v/>
      </c>
      <c r="AL454" s="16">
        <f>IF(AB454="","",IF(AL453="",AB454,MAX(AL453,AB454)))</f>
        <v/>
      </c>
      <c r="AM454" s="16">
        <f>IF(AC454="","",IF(AM453="",AC454,MAX(AM453,AC454)))</f>
        <v/>
      </c>
      <c r="AN454" s="16">
        <f>IF(AD454="","",IF(AN453="",AD454,MAX(AN453,AD454)))</f>
        <v/>
      </c>
      <c r="AO454" s="16">
        <f>IF(Z454="","",AJ454-Z454)</f>
        <v/>
      </c>
      <c r="AP454" s="16">
        <f>IF(AA454="","",AK454-AA454)</f>
        <v/>
      </c>
      <c r="AQ454" s="16">
        <f>IF(AB454="","",AL454-AB454)</f>
        <v/>
      </c>
      <c r="AR454" s="16">
        <f>IF(AC454="","",AM454-AC454)</f>
        <v/>
      </c>
      <c r="AS454" s="16">
        <f>IF(AD454="","",AN454-AD454)</f>
        <v/>
      </c>
    </row>
    <row r="455">
      <c r="A455">
        <f>ROW()-1</f>
        <v/>
      </c>
      <c r="B455" s="8" t="n"/>
      <c r="C455" s="11" t="n"/>
      <c r="D455" s="10">
        <f>IF(B455="","",CHOOSE(WEEKDAY(B455,2),"Lu","Ma","Mi","Jo","Vi","Sa","Du"))</f>
        <v/>
      </c>
      <c r="E455" s="10">
        <f>IF(OR(B455="",C455=""),"",IF(OR(WEEKDAY(B455,2)=1,WEEKDAY(B455,2)=5),"D",IF(AND(C455&gt;=TIME(15,30,0),C455&lt;TIME(16,30,0)),"C",IF(AND(AND(WEEKDAY(B455,2)&gt;=2,WEEKDAY(B455,2)&lt;=4),C455&gt;=TIME(16,35,0),C455&lt;TIME(17,0,0)),"A1",IF(AND(AND(WEEKDAY(B455,2)&gt;=2,WEEKDAY(B455,2)&lt;=4),C455&gt;=TIME(17,0,0),C455&lt;TIME(18,0,0)),"A2",IF(AND(AND(WEEKDAY(B455,2)&gt;=2,WEEKDAY(B455,2)&lt;=4),C455&gt;=TIME(18,0,0),C455&lt;TIME(19,0,0)),"A3",IF(AND(AND(WEEKDAY(B455,2)&gt;=2,WEEKDAY(B455,2)&lt;=4),C455&gt;=TIME(22,0,0),C455&lt;TIME(22,45,0)),"B","Other")))))))</f>
        <v/>
      </c>
      <c r="F455" s="11" t="n"/>
      <c r="G455" s="11" t="n"/>
      <c r="H455" s="11" t="n"/>
      <c r="I455" s="11" t="n"/>
      <c r="J455" s="12" t="n"/>
      <c r="K455" s="12" t="n"/>
      <c r="L455" s="12" t="n"/>
      <c r="M455" s="12" t="n"/>
      <c r="N455" s="11" t="n"/>
      <c r="O455" s="11" t="n"/>
      <c r="P455" s="13">
        <f>IF(N455="","",IF(N455="SL",-1,K455/J455))</f>
        <v/>
      </c>
      <c r="Q455" s="13">
        <f>IF(N455="","",IF(OR(N455="SL",N455="TP0 only"),-1,L455/J455))</f>
        <v/>
      </c>
      <c r="R455" s="13">
        <f>IF(N455="","",IF(N455="TP2",M455/J455,-1))</f>
        <v/>
      </c>
      <c r="S455" s="13">
        <f>IF(N455="","",IF(N455="SL",-1,IF(N455="TP0 only",0.5*K455/J455,0.5*(K455+L455)/J455)))</f>
        <v/>
      </c>
      <c r="T455" s="13">
        <f>IF(N455="","",IF(N455="SL",-1,IF(N455="TP0 only",0.5*K455/J455-0.5,0.5*(K455+L455)/J455)))</f>
        <v/>
      </c>
      <c r="U455" s="14">
        <f>IF(P455="","",P455*Config!$B$6)</f>
        <v/>
      </c>
      <c r="V455" s="14">
        <f>IF(Q455="","",Q455*Config!$B$6)</f>
        <v/>
      </c>
      <c r="W455" s="14">
        <f>IF(R455="","",R455*Config!$B$6)</f>
        <v/>
      </c>
      <c r="X455" s="14">
        <f>IF(S455="","",S455*Config!$B$6)</f>
        <v/>
      </c>
      <c r="Y455" s="14">
        <f>IF(T455="","",T455*Config!$B$6)</f>
        <v/>
      </c>
      <c r="Z455" s="14">
        <f>IF(U455="","",Config!$B$4 + SUM($U$2:U455))</f>
        <v/>
      </c>
      <c r="AA455" s="14">
        <f>IF(V455="","",Config!$B$4 + SUM($V$2:V455))</f>
        <v/>
      </c>
      <c r="AB455" s="14">
        <f>IF(W455="","",Config!$B$4 + SUM($W$2:W455))</f>
        <v/>
      </c>
      <c r="AC455" s="14">
        <f>IF(X455="","",Config!$B$4 + SUM($X$2:X455))</f>
        <v/>
      </c>
      <c r="AD455" s="14">
        <f>IF(Y455="","",Config!$B$4 + SUM($Y$2:Y455))</f>
        <v/>
      </c>
      <c r="AE455" s="15">
        <f>IF(P455="","",IF(P455&gt;0,1,0))</f>
        <v/>
      </c>
      <c r="AF455" s="15">
        <f>IF(Q455="","",IF(Q455&gt;0,1,0))</f>
        <v/>
      </c>
      <c r="AG455" s="15">
        <f>IF(R455="","",IF(R455&gt;0,1,0))</f>
        <v/>
      </c>
      <c r="AH455" s="15">
        <f>IF(S455="","",IF(S455&gt;0,1,0))</f>
        <v/>
      </c>
      <c r="AI455" s="15">
        <f>IF(T455="","",IF(T455&gt;0,1,0))</f>
        <v/>
      </c>
      <c r="AJ455" s="16">
        <f>IF(Z455="","",IF(AJ454="",Z455,MAX(AJ454,Z455)))</f>
        <v/>
      </c>
      <c r="AK455" s="16">
        <f>IF(AA455="","",IF(AK454="",AA455,MAX(AK454,AA455)))</f>
        <v/>
      </c>
      <c r="AL455" s="16">
        <f>IF(AB455="","",IF(AL454="",AB455,MAX(AL454,AB455)))</f>
        <v/>
      </c>
      <c r="AM455" s="16">
        <f>IF(AC455="","",IF(AM454="",AC455,MAX(AM454,AC455)))</f>
        <v/>
      </c>
      <c r="AN455" s="16">
        <f>IF(AD455="","",IF(AN454="",AD455,MAX(AN454,AD455)))</f>
        <v/>
      </c>
      <c r="AO455" s="16">
        <f>IF(Z455="","",AJ455-Z455)</f>
        <v/>
      </c>
      <c r="AP455" s="16">
        <f>IF(AA455="","",AK455-AA455)</f>
        <v/>
      </c>
      <c r="AQ455" s="16">
        <f>IF(AB455="","",AL455-AB455)</f>
        <v/>
      </c>
      <c r="AR455" s="16">
        <f>IF(AC455="","",AM455-AC455)</f>
        <v/>
      </c>
      <c r="AS455" s="16">
        <f>IF(AD455="","",AN455-AD455)</f>
        <v/>
      </c>
    </row>
    <row r="456">
      <c r="A456">
        <f>ROW()-1</f>
        <v/>
      </c>
      <c r="B456" s="8" t="n"/>
      <c r="C456" s="11" t="n"/>
      <c r="D456" s="10">
        <f>IF(B456="","",CHOOSE(WEEKDAY(B456,2),"Lu","Ma","Mi","Jo","Vi","Sa","Du"))</f>
        <v/>
      </c>
      <c r="E456" s="10">
        <f>IF(OR(B456="",C456=""),"",IF(OR(WEEKDAY(B456,2)=1,WEEKDAY(B456,2)=5),"D",IF(AND(C456&gt;=TIME(15,30,0),C456&lt;TIME(16,30,0)),"C",IF(AND(AND(WEEKDAY(B456,2)&gt;=2,WEEKDAY(B456,2)&lt;=4),C456&gt;=TIME(16,35,0),C456&lt;TIME(17,0,0)),"A1",IF(AND(AND(WEEKDAY(B456,2)&gt;=2,WEEKDAY(B456,2)&lt;=4),C456&gt;=TIME(17,0,0),C456&lt;TIME(18,0,0)),"A2",IF(AND(AND(WEEKDAY(B456,2)&gt;=2,WEEKDAY(B456,2)&lt;=4),C456&gt;=TIME(18,0,0),C456&lt;TIME(19,0,0)),"A3",IF(AND(AND(WEEKDAY(B456,2)&gt;=2,WEEKDAY(B456,2)&lt;=4),C456&gt;=TIME(22,0,0),C456&lt;TIME(22,45,0)),"B","Other")))))))</f>
        <v/>
      </c>
      <c r="F456" s="11" t="n"/>
      <c r="G456" s="11" t="n"/>
      <c r="H456" s="11" t="n"/>
      <c r="I456" s="11" t="n"/>
      <c r="J456" s="12" t="n"/>
      <c r="K456" s="12" t="n"/>
      <c r="L456" s="12" t="n"/>
      <c r="M456" s="12" t="n"/>
      <c r="N456" s="11" t="n"/>
      <c r="O456" s="11" t="n"/>
      <c r="P456" s="13">
        <f>IF(N456="","",IF(N456="SL",-1,K456/J456))</f>
        <v/>
      </c>
      <c r="Q456" s="13">
        <f>IF(N456="","",IF(OR(N456="SL",N456="TP0 only"),-1,L456/J456))</f>
        <v/>
      </c>
      <c r="R456" s="13">
        <f>IF(N456="","",IF(N456="TP2",M456/J456,-1))</f>
        <v/>
      </c>
      <c r="S456" s="13">
        <f>IF(N456="","",IF(N456="SL",-1,IF(N456="TP0 only",0.5*K456/J456,0.5*(K456+L456)/J456)))</f>
        <v/>
      </c>
      <c r="T456" s="13">
        <f>IF(N456="","",IF(N456="SL",-1,IF(N456="TP0 only",0.5*K456/J456-0.5,0.5*(K456+L456)/J456)))</f>
        <v/>
      </c>
      <c r="U456" s="14">
        <f>IF(P456="","",P456*Config!$B$6)</f>
        <v/>
      </c>
      <c r="V456" s="14">
        <f>IF(Q456="","",Q456*Config!$B$6)</f>
        <v/>
      </c>
      <c r="W456" s="14">
        <f>IF(R456="","",R456*Config!$B$6)</f>
        <v/>
      </c>
      <c r="X456" s="14">
        <f>IF(S456="","",S456*Config!$B$6)</f>
        <v/>
      </c>
      <c r="Y456" s="14">
        <f>IF(T456="","",T456*Config!$B$6)</f>
        <v/>
      </c>
      <c r="Z456" s="14">
        <f>IF(U456="","",Config!$B$4 + SUM($U$2:U456))</f>
        <v/>
      </c>
      <c r="AA456" s="14">
        <f>IF(V456="","",Config!$B$4 + SUM($V$2:V456))</f>
        <v/>
      </c>
      <c r="AB456" s="14">
        <f>IF(W456="","",Config!$B$4 + SUM($W$2:W456))</f>
        <v/>
      </c>
      <c r="AC456" s="14">
        <f>IF(X456="","",Config!$B$4 + SUM($X$2:X456))</f>
        <v/>
      </c>
      <c r="AD456" s="14">
        <f>IF(Y456="","",Config!$B$4 + SUM($Y$2:Y456))</f>
        <v/>
      </c>
      <c r="AE456" s="15">
        <f>IF(P456="","",IF(P456&gt;0,1,0))</f>
        <v/>
      </c>
      <c r="AF456" s="15">
        <f>IF(Q456="","",IF(Q456&gt;0,1,0))</f>
        <v/>
      </c>
      <c r="AG456" s="15">
        <f>IF(R456="","",IF(R456&gt;0,1,0))</f>
        <v/>
      </c>
      <c r="AH456" s="15">
        <f>IF(S456="","",IF(S456&gt;0,1,0))</f>
        <v/>
      </c>
      <c r="AI456" s="15">
        <f>IF(T456="","",IF(T456&gt;0,1,0))</f>
        <v/>
      </c>
      <c r="AJ456" s="16">
        <f>IF(Z456="","",IF(AJ455="",Z456,MAX(AJ455,Z456)))</f>
        <v/>
      </c>
      <c r="AK456" s="16">
        <f>IF(AA456="","",IF(AK455="",AA456,MAX(AK455,AA456)))</f>
        <v/>
      </c>
      <c r="AL456" s="16">
        <f>IF(AB456="","",IF(AL455="",AB456,MAX(AL455,AB456)))</f>
        <v/>
      </c>
      <c r="AM456" s="16">
        <f>IF(AC456="","",IF(AM455="",AC456,MAX(AM455,AC456)))</f>
        <v/>
      </c>
      <c r="AN456" s="16">
        <f>IF(AD456="","",IF(AN455="",AD456,MAX(AN455,AD456)))</f>
        <v/>
      </c>
      <c r="AO456" s="16">
        <f>IF(Z456="","",AJ456-Z456)</f>
        <v/>
      </c>
      <c r="AP456" s="16">
        <f>IF(AA456="","",AK456-AA456)</f>
        <v/>
      </c>
      <c r="AQ456" s="16">
        <f>IF(AB456="","",AL456-AB456)</f>
        <v/>
      </c>
      <c r="AR456" s="16">
        <f>IF(AC456="","",AM456-AC456)</f>
        <v/>
      </c>
      <c r="AS456" s="16">
        <f>IF(AD456="","",AN456-AD456)</f>
        <v/>
      </c>
    </row>
    <row r="457">
      <c r="A457">
        <f>ROW()-1</f>
        <v/>
      </c>
      <c r="B457" s="8" t="n"/>
      <c r="C457" s="11" t="n"/>
      <c r="D457" s="10">
        <f>IF(B457="","",CHOOSE(WEEKDAY(B457,2),"Lu","Ma","Mi","Jo","Vi","Sa","Du"))</f>
        <v/>
      </c>
      <c r="E457" s="10">
        <f>IF(OR(B457="",C457=""),"",IF(OR(WEEKDAY(B457,2)=1,WEEKDAY(B457,2)=5),"D",IF(AND(C457&gt;=TIME(15,30,0),C457&lt;TIME(16,30,0)),"C",IF(AND(AND(WEEKDAY(B457,2)&gt;=2,WEEKDAY(B457,2)&lt;=4),C457&gt;=TIME(16,35,0),C457&lt;TIME(17,0,0)),"A1",IF(AND(AND(WEEKDAY(B457,2)&gt;=2,WEEKDAY(B457,2)&lt;=4),C457&gt;=TIME(17,0,0),C457&lt;TIME(18,0,0)),"A2",IF(AND(AND(WEEKDAY(B457,2)&gt;=2,WEEKDAY(B457,2)&lt;=4),C457&gt;=TIME(18,0,0),C457&lt;TIME(19,0,0)),"A3",IF(AND(AND(WEEKDAY(B457,2)&gt;=2,WEEKDAY(B457,2)&lt;=4),C457&gt;=TIME(22,0,0),C457&lt;TIME(22,45,0)),"B","Other")))))))</f>
        <v/>
      </c>
      <c r="F457" s="11" t="n"/>
      <c r="G457" s="11" t="n"/>
      <c r="H457" s="11" t="n"/>
      <c r="I457" s="11" t="n"/>
      <c r="J457" s="12" t="n"/>
      <c r="K457" s="12" t="n"/>
      <c r="L457" s="12" t="n"/>
      <c r="M457" s="12" t="n"/>
      <c r="N457" s="11" t="n"/>
      <c r="O457" s="11" t="n"/>
      <c r="P457" s="13">
        <f>IF(N457="","",IF(N457="SL",-1,K457/J457))</f>
        <v/>
      </c>
      <c r="Q457" s="13">
        <f>IF(N457="","",IF(OR(N457="SL",N457="TP0 only"),-1,L457/J457))</f>
        <v/>
      </c>
      <c r="R457" s="13">
        <f>IF(N457="","",IF(N457="TP2",M457/J457,-1))</f>
        <v/>
      </c>
      <c r="S457" s="13">
        <f>IF(N457="","",IF(N457="SL",-1,IF(N457="TP0 only",0.5*K457/J457,0.5*(K457+L457)/J457)))</f>
        <v/>
      </c>
      <c r="T457" s="13">
        <f>IF(N457="","",IF(N457="SL",-1,IF(N457="TP0 only",0.5*K457/J457-0.5,0.5*(K457+L457)/J457)))</f>
        <v/>
      </c>
      <c r="U457" s="14">
        <f>IF(P457="","",P457*Config!$B$6)</f>
        <v/>
      </c>
      <c r="V457" s="14">
        <f>IF(Q457="","",Q457*Config!$B$6)</f>
        <v/>
      </c>
      <c r="W457" s="14">
        <f>IF(R457="","",R457*Config!$B$6)</f>
        <v/>
      </c>
      <c r="X457" s="14">
        <f>IF(S457="","",S457*Config!$B$6)</f>
        <v/>
      </c>
      <c r="Y457" s="14">
        <f>IF(T457="","",T457*Config!$B$6)</f>
        <v/>
      </c>
      <c r="Z457" s="14">
        <f>IF(U457="","",Config!$B$4 + SUM($U$2:U457))</f>
        <v/>
      </c>
      <c r="AA457" s="14">
        <f>IF(V457="","",Config!$B$4 + SUM($V$2:V457))</f>
        <v/>
      </c>
      <c r="AB457" s="14">
        <f>IF(W457="","",Config!$B$4 + SUM($W$2:W457))</f>
        <v/>
      </c>
      <c r="AC457" s="14">
        <f>IF(X457="","",Config!$B$4 + SUM($X$2:X457))</f>
        <v/>
      </c>
      <c r="AD457" s="14">
        <f>IF(Y457="","",Config!$B$4 + SUM($Y$2:Y457))</f>
        <v/>
      </c>
      <c r="AE457" s="15">
        <f>IF(P457="","",IF(P457&gt;0,1,0))</f>
        <v/>
      </c>
      <c r="AF457" s="15">
        <f>IF(Q457="","",IF(Q457&gt;0,1,0))</f>
        <v/>
      </c>
      <c r="AG457" s="15">
        <f>IF(R457="","",IF(R457&gt;0,1,0))</f>
        <v/>
      </c>
      <c r="AH457" s="15">
        <f>IF(S457="","",IF(S457&gt;0,1,0))</f>
        <v/>
      </c>
      <c r="AI457" s="15">
        <f>IF(T457="","",IF(T457&gt;0,1,0))</f>
        <v/>
      </c>
      <c r="AJ457" s="16">
        <f>IF(Z457="","",IF(AJ456="",Z457,MAX(AJ456,Z457)))</f>
        <v/>
      </c>
      <c r="AK457" s="16">
        <f>IF(AA457="","",IF(AK456="",AA457,MAX(AK456,AA457)))</f>
        <v/>
      </c>
      <c r="AL457" s="16">
        <f>IF(AB457="","",IF(AL456="",AB457,MAX(AL456,AB457)))</f>
        <v/>
      </c>
      <c r="AM457" s="16">
        <f>IF(AC457="","",IF(AM456="",AC457,MAX(AM456,AC457)))</f>
        <v/>
      </c>
      <c r="AN457" s="16">
        <f>IF(AD457="","",IF(AN456="",AD457,MAX(AN456,AD457)))</f>
        <v/>
      </c>
      <c r="AO457" s="16">
        <f>IF(Z457="","",AJ457-Z457)</f>
        <v/>
      </c>
      <c r="AP457" s="16">
        <f>IF(AA457="","",AK457-AA457)</f>
        <v/>
      </c>
      <c r="AQ457" s="16">
        <f>IF(AB457="","",AL457-AB457)</f>
        <v/>
      </c>
      <c r="AR457" s="16">
        <f>IF(AC457="","",AM457-AC457)</f>
        <v/>
      </c>
      <c r="AS457" s="16">
        <f>IF(AD457="","",AN457-AD457)</f>
        <v/>
      </c>
    </row>
    <row r="458">
      <c r="A458">
        <f>ROW()-1</f>
        <v/>
      </c>
      <c r="B458" s="8" t="n"/>
      <c r="C458" s="11" t="n"/>
      <c r="D458" s="10">
        <f>IF(B458="","",CHOOSE(WEEKDAY(B458,2),"Lu","Ma","Mi","Jo","Vi","Sa","Du"))</f>
        <v/>
      </c>
      <c r="E458" s="10">
        <f>IF(OR(B458="",C458=""),"",IF(OR(WEEKDAY(B458,2)=1,WEEKDAY(B458,2)=5),"D",IF(AND(C458&gt;=TIME(15,30,0),C458&lt;TIME(16,30,0)),"C",IF(AND(AND(WEEKDAY(B458,2)&gt;=2,WEEKDAY(B458,2)&lt;=4),C458&gt;=TIME(16,35,0),C458&lt;TIME(17,0,0)),"A1",IF(AND(AND(WEEKDAY(B458,2)&gt;=2,WEEKDAY(B458,2)&lt;=4),C458&gt;=TIME(17,0,0),C458&lt;TIME(18,0,0)),"A2",IF(AND(AND(WEEKDAY(B458,2)&gt;=2,WEEKDAY(B458,2)&lt;=4),C458&gt;=TIME(18,0,0),C458&lt;TIME(19,0,0)),"A3",IF(AND(AND(WEEKDAY(B458,2)&gt;=2,WEEKDAY(B458,2)&lt;=4),C458&gt;=TIME(22,0,0),C458&lt;TIME(22,45,0)),"B","Other")))))))</f>
        <v/>
      </c>
      <c r="F458" s="11" t="n"/>
      <c r="G458" s="11" t="n"/>
      <c r="H458" s="11" t="n"/>
      <c r="I458" s="11" t="n"/>
      <c r="J458" s="12" t="n"/>
      <c r="K458" s="12" t="n"/>
      <c r="L458" s="12" t="n"/>
      <c r="M458" s="12" t="n"/>
      <c r="N458" s="11" t="n"/>
      <c r="O458" s="11" t="n"/>
      <c r="P458" s="13">
        <f>IF(N458="","",IF(N458="SL",-1,K458/J458))</f>
        <v/>
      </c>
      <c r="Q458" s="13">
        <f>IF(N458="","",IF(OR(N458="SL",N458="TP0 only"),-1,L458/J458))</f>
        <v/>
      </c>
      <c r="R458" s="13">
        <f>IF(N458="","",IF(N458="TP2",M458/J458,-1))</f>
        <v/>
      </c>
      <c r="S458" s="13">
        <f>IF(N458="","",IF(N458="SL",-1,IF(N458="TP0 only",0.5*K458/J458,0.5*(K458+L458)/J458)))</f>
        <v/>
      </c>
      <c r="T458" s="13">
        <f>IF(N458="","",IF(N458="SL",-1,IF(N458="TP0 only",0.5*K458/J458-0.5,0.5*(K458+L458)/J458)))</f>
        <v/>
      </c>
      <c r="U458" s="14">
        <f>IF(P458="","",P458*Config!$B$6)</f>
        <v/>
      </c>
      <c r="V458" s="14">
        <f>IF(Q458="","",Q458*Config!$B$6)</f>
        <v/>
      </c>
      <c r="W458" s="14">
        <f>IF(R458="","",R458*Config!$B$6)</f>
        <v/>
      </c>
      <c r="X458" s="14">
        <f>IF(S458="","",S458*Config!$B$6)</f>
        <v/>
      </c>
      <c r="Y458" s="14">
        <f>IF(T458="","",T458*Config!$B$6)</f>
        <v/>
      </c>
      <c r="Z458" s="14">
        <f>IF(U458="","",Config!$B$4 + SUM($U$2:U458))</f>
        <v/>
      </c>
      <c r="AA458" s="14">
        <f>IF(V458="","",Config!$B$4 + SUM($V$2:V458))</f>
        <v/>
      </c>
      <c r="AB458" s="14">
        <f>IF(W458="","",Config!$B$4 + SUM($W$2:W458))</f>
        <v/>
      </c>
      <c r="AC458" s="14">
        <f>IF(X458="","",Config!$B$4 + SUM($X$2:X458))</f>
        <v/>
      </c>
      <c r="AD458" s="14">
        <f>IF(Y458="","",Config!$B$4 + SUM($Y$2:Y458))</f>
        <v/>
      </c>
      <c r="AE458" s="15">
        <f>IF(P458="","",IF(P458&gt;0,1,0))</f>
        <v/>
      </c>
      <c r="AF458" s="15">
        <f>IF(Q458="","",IF(Q458&gt;0,1,0))</f>
        <v/>
      </c>
      <c r="AG458" s="15">
        <f>IF(R458="","",IF(R458&gt;0,1,0))</f>
        <v/>
      </c>
      <c r="AH458" s="15">
        <f>IF(S458="","",IF(S458&gt;0,1,0))</f>
        <v/>
      </c>
      <c r="AI458" s="15">
        <f>IF(T458="","",IF(T458&gt;0,1,0))</f>
        <v/>
      </c>
      <c r="AJ458" s="16">
        <f>IF(Z458="","",IF(AJ457="",Z458,MAX(AJ457,Z458)))</f>
        <v/>
      </c>
      <c r="AK458" s="16">
        <f>IF(AA458="","",IF(AK457="",AA458,MAX(AK457,AA458)))</f>
        <v/>
      </c>
      <c r="AL458" s="16">
        <f>IF(AB458="","",IF(AL457="",AB458,MAX(AL457,AB458)))</f>
        <v/>
      </c>
      <c r="AM458" s="16">
        <f>IF(AC458="","",IF(AM457="",AC458,MAX(AM457,AC458)))</f>
        <v/>
      </c>
      <c r="AN458" s="16">
        <f>IF(AD458="","",IF(AN457="",AD458,MAX(AN457,AD458)))</f>
        <v/>
      </c>
      <c r="AO458" s="16">
        <f>IF(Z458="","",AJ458-Z458)</f>
        <v/>
      </c>
      <c r="AP458" s="16">
        <f>IF(AA458="","",AK458-AA458)</f>
        <v/>
      </c>
      <c r="AQ458" s="16">
        <f>IF(AB458="","",AL458-AB458)</f>
        <v/>
      </c>
      <c r="AR458" s="16">
        <f>IF(AC458="","",AM458-AC458)</f>
        <v/>
      </c>
      <c r="AS458" s="16">
        <f>IF(AD458="","",AN458-AD458)</f>
        <v/>
      </c>
    </row>
    <row r="459">
      <c r="A459">
        <f>ROW()-1</f>
        <v/>
      </c>
      <c r="B459" s="8" t="n"/>
      <c r="C459" s="11" t="n"/>
      <c r="D459" s="10">
        <f>IF(B459="","",CHOOSE(WEEKDAY(B459,2),"Lu","Ma","Mi","Jo","Vi","Sa","Du"))</f>
        <v/>
      </c>
      <c r="E459" s="10">
        <f>IF(OR(B459="",C459=""),"",IF(OR(WEEKDAY(B459,2)=1,WEEKDAY(B459,2)=5),"D",IF(AND(C459&gt;=TIME(15,30,0),C459&lt;TIME(16,30,0)),"C",IF(AND(AND(WEEKDAY(B459,2)&gt;=2,WEEKDAY(B459,2)&lt;=4),C459&gt;=TIME(16,35,0),C459&lt;TIME(17,0,0)),"A1",IF(AND(AND(WEEKDAY(B459,2)&gt;=2,WEEKDAY(B459,2)&lt;=4),C459&gt;=TIME(17,0,0),C459&lt;TIME(18,0,0)),"A2",IF(AND(AND(WEEKDAY(B459,2)&gt;=2,WEEKDAY(B459,2)&lt;=4),C459&gt;=TIME(18,0,0),C459&lt;TIME(19,0,0)),"A3",IF(AND(AND(WEEKDAY(B459,2)&gt;=2,WEEKDAY(B459,2)&lt;=4),C459&gt;=TIME(22,0,0),C459&lt;TIME(22,45,0)),"B","Other")))))))</f>
        <v/>
      </c>
      <c r="F459" s="11" t="n"/>
      <c r="G459" s="11" t="n"/>
      <c r="H459" s="11" t="n"/>
      <c r="I459" s="11" t="n"/>
      <c r="J459" s="12" t="n"/>
      <c r="K459" s="12" t="n"/>
      <c r="L459" s="12" t="n"/>
      <c r="M459" s="12" t="n"/>
      <c r="N459" s="11" t="n"/>
      <c r="O459" s="11" t="n"/>
      <c r="P459" s="13">
        <f>IF(N459="","",IF(N459="SL",-1,K459/J459))</f>
        <v/>
      </c>
      <c r="Q459" s="13">
        <f>IF(N459="","",IF(OR(N459="SL",N459="TP0 only"),-1,L459/J459))</f>
        <v/>
      </c>
      <c r="R459" s="13">
        <f>IF(N459="","",IF(N459="TP2",M459/J459,-1))</f>
        <v/>
      </c>
      <c r="S459" s="13">
        <f>IF(N459="","",IF(N459="SL",-1,IF(N459="TP0 only",0.5*K459/J459,0.5*(K459+L459)/J459)))</f>
        <v/>
      </c>
      <c r="T459" s="13">
        <f>IF(N459="","",IF(N459="SL",-1,IF(N459="TP0 only",0.5*K459/J459-0.5,0.5*(K459+L459)/J459)))</f>
        <v/>
      </c>
      <c r="U459" s="14">
        <f>IF(P459="","",P459*Config!$B$6)</f>
        <v/>
      </c>
      <c r="V459" s="14">
        <f>IF(Q459="","",Q459*Config!$B$6)</f>
        <v/>
      </c>
      <c r="W459" s="14">
        <f>IF(R459="","",R459*Config!$B$6)</f>
        <v/>
      </c>
      <c r="X459" s="14">
        <f>IF(S459="","",S459*Config!$B$6)</f>
        <v/>
      </c>
      <c r="Y459" s="14">
        <f>IF(T459="","",T459*Config!$B$6)</f>
        <v/>
      </c>
      <c r="Z459" s="14">
        <f>IF(U459="","",Config!$B$4 + SUM($U$2:U459))</f>
        <v/>
      </c>
      <c r="AA459" s="14">
        <f>IF(V459="","",Config!$B$4 + SUM($V$2:V459))</f>
        <v/>
      </c>
      <c r="AB459" s="14">
        <f>IF(W459="","",Config!$B$4 + SUM($W$2:W459))</f>
        <v/>
      </c>
      <c r="AC459" s="14">
        <f>IF(X459="","",Config!$B$4 + SUM($X$2:X459))</f>
        <v/>
      </c>
      <c r="AD459" s="14">
        <f>IF(Y459="","",Config!$B$4 + SUM($Y$2:Y459))</f>
        <v/>
      </c>
      <c r="AE459" s="15">
        <f>IF(P459="","",IF(P459&gt;0,1,0))</f>
        <v/>
      </c>
      <c r="AF459" s="15">
        <f>IF(Q459="","",IF(Q459&gt;0,1,0))</f>
        <v/>
      </c>
      <c r="AG459" s="15">
        <f>IF(R459="","",IF(R459&gt;0,1,0))</f>
        <v/>
      </c>
      <c r="AH459" s="15">
        <f>IF(S459="","",IF(S459&gt;0,1,0))</f>
        <v/>
      </c>
      <c r="AI459" s="15">
        <f>IF(T459="","",IF(T459&gt;0,1,0))</f>
        <v/>
      </c>
      <c r="AJ459" s="16">
        <f>IF(Z459="","",IF(AJ458="",Z459,MAX(AJ458,Z459)))</f>
        <v/>
      </c>
      <c r="AK459" s="16">
        <f>IF(AA459="","",IF(AK458="",AA459,MAX(AK458,AA459)))</f>
        <v/>
      </c>
      <c r="AL459" s="16">
        <f>IF(AB459="","",IF(AL458="",AB459,MAX(AL458,AB459)))</f>
        <v/>
      </c>
      <c r="AM459" s="16">
        <f>IF(AC459="","",IF(AM458="",AC459,MAX(AM458,AC459)))</f>
        <v/>
      </c>
      <c r="AN459" s="16">
        <f>IF(AD459="","",IF(AN458="",AD459,MAX(AN458,AD459)))</f>
        <v/>
      </c>
      <c r="AO459" s="16">
        <f>IF(Z459="","",AJ459-Z459)</f>
        <v/>
      </c>
      <c r="AP459" s="16">
        <f>IF(AA459="","",AK459-AA459)</f>
        <v/>
      </c>
      <c r="AQ459" s="16">
        <f>IF(AB459="","",AL459-AB459)</f>
        <v/>
      </c>
      <c r="AR459" s="16">
        <f>IF(AC459="","",AM459-AC459)</f>
        <v/>
      </c>
      <c r="AS459" s="16">
        <f>IF(AD459="","",AN459-AD459)</f>
        <v/>
      </c>
    </row>
    <row r="460">
      <c r="A460">
        <f>ROW()-1</f>
        <v/>
      </c>
      <c r="B460" s="8" t="n"/>
      <c r="C460" s="11" t="n"/>
      <c r="D460" s="10">
        <f>IF(B460="","",CHOOSE(WEEKDAY(B460,2),"Lu","Ma","Mi","Jo","Vi","Sa","Du"))</f>
        <v/>
      </c>
      <c r="E460" s="10">
        <f>IF(OR(B460="",C460=""),"",IF(OR(WEEKDAY(B460,2)=1,WEEKDAY(B460,2)=5),"D",IF(AND(C460&gt;=TIME(15,30,0),C460&lt;TIME(16,30,0)),"C",IF(AND(AND(WEEKDAY(B460,2)&gt;=2,WEEKDAY(B460,2)&lt;=4),C460&gt;=TIME(16,35,0),C460&lt;TIME(17,0,0)),"A1",IF(AND(AND(WEEKDAY(B460,2)&gt;=2,WEEKDAY(B460,2)&lt;=4),C460&gt;=TIME(17,0,0),C460&lt;TIME(18,0,0)),"A2",IF(AND(AND(WEEKDAY(B460,2)&gt;=2,WEEKDAY(B460,2)&lt;=4),C460&gt;=TIME(18,0,0),C460&lt;TIME(19,0,0)),"A3",IF(AND(AND(WEEKDAY(B460,2)&gt;=2,WEEKDAY(B460,2)&lt;=4),C460&gt;=TIME(22,0,0),C460&lt;TIME(22,45,0)),"B","Other")))))))</f>
        <v/>
      </c>
      <c r="F460" s="11" t="n"/>
      <c r="G460" s="11" t="n"/>
      <c r="H460" s="11" t="n"/>
      <c r="I460" s="11" t="n"/>
      <c r="J460" s="12" t="n"/>
      <c r="K460" s="12" t="n"/>
      <c r="L460" s="12" t="n"/>
      <c r="M460" s="12" t="n"/>
      <c r="N460" s="11" t="n"/>
      <c r="O460" s="11" t="n"/>
      <c r="P460" s="13">
        <f>IF(N460="","",IF(N460="SL",-1,K460/J460))</f>
        <v/>
      </c>
      <c r="Q460" s="13">
        <f>IF(N460="","",IF(OR(N460="SL",N460="TP0 only"),-1,L460/J460))</f>
        <v/>
      </c>
      <c r="R460" s="13">
        <f>IF(N460="","",IF(N460="TP2",M460/J460,-1))</f>
        <v/>
      </c>
      <c r="S460" s="13">
        <f>IF(N460="","",IF(N460="SL",-1,IF(N460="TP0 only",0.5*K460/J460,0.5*(K460+L460)/J460)))</f>
        <v/>
      </c>
      <c r="T460" s="13">
        <f>IF(N460="","",IF(N460="SL",-1,IF(N460="TP0 only",0.5*K460/J460-0.5,0.5*(K460+L460)/J460)))</f>
        <v/>
      </c>
      <c r="U460" s="14">
        <f>IF(P460="","",P460*Config!$B$6)</f>
        <v/>
      </c>
      <c r="V460" s="14">
        <f>IF(Q460="","",Q460*Config!$B$6)</f>
        <v/>
      </c>
      <c r="W460" s="14">
        <f>IF(R460="","",R460*Config!$B$6)</f>
        <v/>
      </c>
      <c r="X460" s="14">
        <f>IF(S460="","",S460*Config!$B$6)</f>
        <v/>
      </c>
      <c r="Y460" s="14">
        <f>IF(T460="","",T460*Config!$B$6)</f>
        <v/>
      </c>
      <c r="Z460" s="14">
        <f>IF(U460="","",Config!$B$4 + SUM($U$2:U460))</f>
        <v/>
      </c>
      <c r="AA460" s="14">
        <f>IF(V460="","",Config!$B$4 + SUM($V$2:V460))</f>
        <v/>
      </c>
      <c r="AB460" s="14">
        <f>IF(W460="","",Config!$B$4 + SUM($W$2:W460))</f>
        <v/>
      </c>
      <c r="AC460" s="14">
        <f>IF(X460="","",Config!$B$4 + SUM($X$2:X460))</f>
        <v/>
      </c>
      <c r="AD460" s="14">
        <f>IF(Y460="","",Config!$B$4 + SUM($Y$2:Y460))</f>
        <v/>
      </c>
      <c r="AE460" s="15">
        <f>IF(P460="","",IF(P460&gt;0,1,0))</f>
        <v/>
      </c>
      <c r="AF460" s="15">
        <f>IF(Q460="","",IF(Q460&gt;0,1,0))</f>
        <v/>
      </c>
      <c r="AG460" s="15">
        <f>IF(R460="","",IF(R460&gt;0,1,0))</f>
        <v/>
      </c>
      <c r="AH460" s="15">
        <f>IF(S460="","",IF(S460&gt;0,1,0))</f>
        <v/>
      </c>
      <c r="AI460" s="15">
        <f>IF(T460="","",IF(T460&gt;0,1,0))</f>
        <v/>
      </c>
      <c r="AJ460" s="16">
        <f>IF(Z460="","",IF(AJ459="",Z460,MAX(AJ459,Z460)))</f>
        <v/>
      </c>
      <c r="AK460" s="16">
        <f>IF(AA460="","",IF(AK459="",AA460,MAX(AK459,AA460)))</f>
        <v/>
      </c>
      <c r="AL460" s="16">
        <f>IF(AB460="","",IF(AL459="",AB460,MAX(AL459,AB460)))</f>
        <v/>
      </c>
      <c r="AM460" s="16">
        <f>IF(AC460="","",IF(AM459="",AC460,MAX(AM459,AC460)))</f>
        <v/>
      </c>
      <c r="AN460" s="16">
        <f>IF(AD460="","",IF(AN459="",AD460,MAX(AN459,AD460)))</f>
        <v/>
      </c>
      <c r="AO460" s="16">
        <f>IF(Z460="","",AJ460-Z460)</f>
        <v/>
      </c>
      <c r="AP460" s="16">
        <f>IF(AA460="","",AK460-AA460)</f>
        <v/>
      </c>
      <c r="AQ460" s="16">
        <f>IF(AB460="","",AL460-AB460)</f>
        <v/>
      </c>
      <c r="AR460" s="16">
        <f>IF(AC460="","",AM460-AC460)</f>
        <v/>
      </c>
      <c r="AS460" s="16">
        <f>IF(AD460="","",AN460-AD460)</f>
        <v/>
      </c>
    </row>
    <row r="461">
      <c r="A461">
        <f>ROW()-1</f>
        <v/>
      </c>
      <c r="B461" s="8" t="n"/>
      <c r="C461" s="11" t="n"/>
      <c r="D461" s="10">
        <f>IF(B461="","",CHOOSE(WEEKDAY(B461,2),"Lu","Ma","Mi","Jo","Vi","Sa","Du"))</f>
        <v/>
      </c>
      <c r="E461" s="10">
        <f>IF(OR(B461="",C461=""),"",IF(OR(WEEKDAY(B461,2)=1,WEEKDAY(B461,2)=5),"D",IF(AND(C461&gt;=TIME(15,30,0),C461&lt;TIME(16,30,0)),"C",IF(AND(AND(WEEKDAY(B461,2)&gt;=2,WEEKDAY(B461,2)&lt;=4),C461&gt;=TIME(16,35,0),C461&lt;TIME(17,0,0)),"A1",IF(AND(AND(WEEKDAY(B461,2)&gt;=2,WEEKDAY(B461,2)&lt;=4),C461&gt;=TIME(17,0,0),C461&lt;TIME(18,0,0)),"A2",IF(AND(AND(WEEKDAY(B461,2)&gt;=2,WEEKDAY(B461,2)&lt;=4),C461&gt;=TIME(18,0,0),C461&lt;TIME(19,0,0)),"A3",IF(AND(AND(WEEKDAY(B461,2)&gt;=2,WEEKDAY(B461,2)&lt;=4),C461&gt;=TIME(22,0,0),C461&lt;TIME(22,45,0)),"B","Other")))))))</f>
        <v/>
      </c>
      <c r="F461" s="11" t="n"/>
      <c r="G461" s="11" t="n"/>
      <c r="H461" s="11" t="n"/>
      <c r="I461" s="11" t="n"/>
      <c r="J461" s="12" t="n"/>
      <c r="K461" s="12" t="n"/>
      <c r="L461" s="12" t="n"/>
      <c r="M461" s="12" t="n"/>
      <c r="N461" s="11" t="n"/>
      <c r="O461" s="11" t="n"/>
      <c r="P461" s="13">
        <f>IF(N461="","",IF(N461="SL",-1,K461/J461))</f>
        <v/>
      </c>
      <c r="Q461" s="13">
        <f>IF(N461="","",IF(OR(N461="SL",N461="TP0 only"),-1,L461/J461))</f>
        <v/>
      </c>
      <c r="R461" s="13">
        <f>IF(N461="","",IF(N461="TP2",M461/J461,-1))</f>
        <v/>
      </c>
      <c r="S461" s="13">
        <f>IF(N461="","",IF(N461="SL",-1,IF(N461="TP0 only",0.5*K461/J461,0.5*(K461+L461)/J461)))</f>
        <v/>
      </c>
      <c r="T461" s="13">
        <f>IF(N461="","",IF(N461="SL",-1,IF(N461="TP0 only",0.5*K461/J461-0.5,0.5*(K461+L461)/J461)))</f>
        <v/>
      </c>
      <c r="U461" s="14">
        <f>IF(P461="","",P461*Config!$B$6)</f>
        <v/>
      </c>
      <c r="V461" s="14">
        <f>IF(Q461="","",Q461*Config!$B$6)</f>
        <v/>
      </c>
      <c r="W461" s="14">
        <f>IF(R461="","",R461*Config!$B$6)</f>
        <v/>
      </c>
      <c r="X461" s="14">
        <f>IF(S461="","",S461*Config!$B$6)</f>
        <v/>
      </c>
      <c r="Y461" s="14">
        <f>IF(T461="","",T461*Config!$B$6)</f>
        <v/>
      </c>
      <c r="Z461" s="14">
        <f>IF(U461="","",Config!$B$4 + SUM($U$2:U461))</f>
        <v/>
      </c>
      <c r="AA461" s="14">
        <f>IF(V461="","",Config!$B$4 + SUM($V$2:V461))</f>
        <v/>
      </c>
      <c r="AB461" s="14">
        <f>IF(W461="","",Config!$B$4 + SUM($W$2:W461))</f>
        <v/>
      </c>
      <c r="AC461" s="14">
        <f>IF(X461="","",Config!$B$4 + SUM($X$2:X461))</f>
        <v/>
      </c>
      <c r="AD461" s="14">
        <f>IF(Y461="","",Config!$B$4 + SUM($Y$2:Y461))</f>
        <v/>
      </c>
      <c r="AE461" s="15">
        <f>IF(P461="","",IF(P461&gt;0,1,0))</f>
        <v/>
      </c>
      <c r="AF461" s="15">
        <f>IF(Q461="","",IF(Q461&gt;0,1,0))</f>
        <v/>
      </c>
      <c r="AG461" s="15">
        <f>IF(R461="","",IF(R461&gt;0,1,0))</f>
        <v/>
      </c>
      <c r="AH461" s="15">
        <f>IF(S461="","",IF(S461&gt;0,1,0))</f>
        <v/>
      </c>
      <c r="AI461" s="15">
        <f>IF(T461="","",IF(T461&gt;0,1,0))</f>
        <v/>
      </c>
      <c r="AJ461" s="16">
        <f>IF(Z461="","",IF(AJ460="",Z461,MAX(AJ460,Z461)))</f>
        <v/>
      </c>
      <c r="AK461" s="16">
        <f>IF(AA461="","",IF(AK460="",AA461,MAX(AK460,AA461)))</f>
        <v/>
      </c>
      <c r="AL461" s="16">
        <f>IF(AB461="","",IF(AL460="",AB461,MAX(AL460,AB461)))</f>
        <v/>
      </c>
      <c r="AM461" s="16">
        <f>IF(AC461="","",IF(AM460="",AC461,MAX(AM460,AC461)))</f>
        <v/>
      </c>
      <c r="AN461" s="16">
        <f>IF(AD461="","",IF(AN460="",AD461,MAX(AN460,AD461)))</f>
        <v/>
      </c>
      <c r="AO461" s="16">
        <f>IF(Z461="","",AJ461-Z461)</f>
        <v/>
      </c>
      <c r="AP461" s="16">
        <f>IF(AA461="","",AK461-AA461)</f>
        <v/>
      </c>
      <c r="AQ461" s="16">
        <f>IF(AB461="","",AL461-AB461)</f>
        <v/>
      </c>
      <c r="AR461" s="16">
        <f>IF(AC461="","",AM461-AC461)</f>
        <v/>
      </c>
      <c r="AS461" s="16">
        <f>IF(AD461="","",AN461-AD461)</f>
        <v/>
      </c>
    </row>
    <row r="462">
      <c r="A462">
        <f>ROW()-1</f>
        <v/>
      </c>
      <c r="B462" s="8" t="n"/>
      <c r="C462" s="11" t="n"/>
      <c r="D462" s="10">
        <f>IF(B462="","",CHOOSE(WEEKDAY(B462,2),"Lu","Ma","Mi","Jo","Vi","Sa","Du"))</f>
        <v/>
      </c>
      <c r="E462" s="10">
        <f>IF(OR(B462="",C462=""),"",IF(OR(WEEKDAY(B462,2)=1,WEEKDAY(B462,2)=5),"D",IF(AND(C462&gt;=TIME(15,30,0),C462&lt;TIME(16,30,0)),"C",IF(AND(AND(WEEKDAY(B462,2)&gt;=2,WEEKDAY(B462,2)&lt;=4),C462&gt;=TIME(16,35,0),C462&lt;TIME(17,0,0)),"A1",IF(AND(AND(WEEKDAY(B462,2)&gt;=2,WEEKDAY(B462,2)&lt;=4),C462&gt;=TIME(17,0,0),C462&lt;TIME(18,0,0)),"A2",IF(AND(AND(WEEKDAY(B462,2)&gt;=2,WEEKDAY(B462,2)&lt;=4),C462&gt;=TIME(18,0,0),C462&lt;TIME(19,0,0)),"A3",IF(AND(AND(WEEKDAY(B462,2)&gt;=2,WEEKDAY(B462,2)&lt;=4),C462&gt;=TIME(22,0,0),C462&lt;TIME(22,45,0)),"B","Other")))))))</f>
        <v/>
      </c>
      <c r="F462" s="11" t="n"/>
      <c r="G462" s="11" t="n"/>
      <c r="H462" s="11" t="n"/>
      <c r="I462" s="11" t="n"/>
      <c r="J462" s="12" t="n"/>
      <c r="K462" s="12" t="n"/>
      <c r="L462" s="12" t="n"/>
      <c r="M462" s="12" t="n"/>
      <c r="N462" s="11" t="n"/>
      <c r="O462" s="11" t="n"/>
      <c r="P462" s="13">
        <f>IF(N462="","",IF(N462="SL",-1,K462/J462))</f>
        <v/>
      </c>
      <c r="Q462" s="13">
        <f>IF(N462="","",IF(OR(N462="SL",N462="TP0 only"),-1,L462/J462))</f>
        <v/>
      </c>
      <c r="R462" s="13">
        <f>IF(N462="","",IF(N462="TP2",M462/J462,-1))</f>
        <v/>
      </c>
      <c r="S462" s="13">
        <f>IF(N462="","",IF(N462="SL",-1,IF(N462="TP0 only",0.5*K462/J462,0.5*(K462+L462)/J462)))</f>
        <v/>
      </c>
      <c r="T462" s="13">
        <f>IF(N462="","",IF(N462="SL",-1,IF(N462="TP0 only",0.5*K462/J462-0.5,0.5*(K462+L462)/J462)))</f>
        <v/>
      </c>
      <c r="U462" s="14">
        <f>IF(P462="","",P462*Config!$B$6)</f>
        <v/>
      </c>
      <c r="V462" s="14">
        <f>IF(Q462="","",Q462*Config!$B$6)</f>
        <v/>
      </c>
      <c r="W462" s="14">
        <f>IF(R462="","",R462*Config!$B$6)</f>
        <v/>
      </c>
      <c r="X462" s="14">
        <f>IF(S462="","",S462*Config!$B$6)</f>
        <v/>
      </c>
      <c r="Y462" s="14">
        <f>IF(T462="","",T462*Config!$B$6)</f>
        <v/>
      </c>
      <c r="Z462" s="14">
        <f>IF(U462="","",Config!$B$4 + SUM($U$2:U462))</f>
        <v/>
      </c>
      <c r="AA462" s="14">
        <f>IF(V462="","",Config!$B$4 + SUM($V$2:V462))</f>
        <v/>
      </c>
      <c r="AB462" s="14">
        <f>IF(W462="","",Config!$B$4 + SUM($W$2:W462))</f>
        <v/>
      </c>
      <c r="AC462" s="14">
        <f>IF(X462="","",Config!$B$4 + SUM($X$2:X462))</f>
        <v/>
      </c>
      <c r="AD462" s="14">
        <f>IF(Y462="","",Config!$B$4 + SUM($Y$2:Y462))</f>
        <v/>
      </c>
      <c r="AE462" s="15">
        <f>IF(P462="","",IF(P462&gt;0,1,0))</f>
        <v/>
      </c>
      <c r="AF462" s="15">
        <f>IF(Q462="","",IF(Q462&gt;0,1,0))</f>
        <v/>
      </c>
      <c r="AG462" s="15">
        <f>IF(R462="","",IF(R462&gt;0,1,0))</f>
        <v/>
      </c>
      <c r="AH462" s="15">
        <f>IF(S462="","",IF(S462&gt;0,1,0))</f>
        <v/>
      </c>
      <c r="AI462" s="15">
        <f>IF(T462="","",IF(T462&gt;0,1,0))</f>
        <v/>
      </c>
      <c r="AJ462" s="16">
        <f>IF(Z462="","",IF(AJ461="",Z462,MAX(AJ461,Z462)))</f>
        <v/>
      </c>
      <c r="AK462" s="16">
        <f>IF(AA462="","",IF(AK461="",AA462,MAX(AK461,AA462)))</f>
        <v/>
      </c>
      <c r="AL462" s="16">
        <f>IF(AB462="","",IF(AL461="",AB462,MAX(AL461,AB462)))</f>
        <v/>
      </c>
      <c r="AM462" s="16">
        <f>IF(AC462="","",IF(AM461="",AC462,MAX(AM461,AC462)))</f>
        <v/>
      </c>
      <c r="AN462" s="16">
        <f>IF(AD462="","",IF(AN461="",AD462,MAX(AN461,AD462)))</f>
        <v/>
      </c>
      <c r="AO462" s="16">
        <f>IF(Z462="","",AJ462-Z462)</f>
        <v/>
      </c>
      <c r="AP462" s="16">
        <f>IF(AA462="","",AK462-AA462)</f>
        <v/>
      </c>
      <c r="AQ462" s="16">
        <f>IF(AB462="","",AL462-AB462)</f>
        <v/>
      </c>
      <c r="AR462" s="16">
        <f>IF(AC462="","",AM462-AC462)</f>
        <v/>
      </c>
      <c r="AS462" s="16">
        <f>IF(AD462="","",AN462-AD462)</f>
        <v/>
      </c>
    </row>
    <row r="463">
      <c r="A463">
        <f>ROW()-1</f>
        <v/>
      </c>
      <c r="B463" s="8" t="n"/>
      <c r="C463" s="11" t="n"/>
      <c r="D463" s="10">
        <f>IF(B463="","",CHOOSE(WEEKDAY(B463,2),"Lu","Ma","Mi","Jo","Vi","Sa","Du"))</f>
        <v/>
      </c>
      <c r="E463" s="10">
        <f>IF(OR(B463="",C463=""),"",IF(OR(WEEKDAY(B463,2)=1,WEEKDAY(B463,2)=5),"D",IF(AND(C463&gt;=TIME(15,30,0),C463&lt;TIME(16,30,0)),"C",IF(AND(AND(WEEKDAY(B463,2)&gt;=2,WEEKDAY(B463,2)&lt;=4),C463&gt;=TIME(16,35,0),C463&lt;TIME(17,0,0)),"A1",IF(AND(AND(WEEKDAY(B463,2)&gt;=2,WEEKDAY(B463,2)&lt;=4),C463&gt;=TIME(17,0,0),C463&lt;TIME(18,0,0)),"A2",IF(AND(AND(WEEKDAY(B463,2)&gt;=2,WEEKDAY(B463,2)&lt;=4),C463&gt;=TIME(18,0,0),C463&lt;TIME(19,0,0)),"A3",IF(AND(AND(WEEKDAY(B463,2)&gt;=2,WEEKDAY(B463,2)&lt;=4),C463&gt;=TIME(22,0,0),C463&lt;TIME(22,45,0)),"B","Other")))))))</f>
        <v/>
      </c>
      <c r="F463" s="11" t="n"/>
      <c r="G463" s="11" t="n"/>
      <c r="H463" s="11" t="n"/>
      <c r="I463" s="11" t="n"/>
      <c r="J463" s="12" t="n"/>
      <c r="K463" s="12" t="n"/>
      <c r="L463" s="12" t="n"/>
      <c r="M463" s="12" t="n"/>
      <c r="N463" s="11" t="n"/>
      <c r="O463" s="11" t="n"/>
      <c r="P463" s="13">
        <f>IF(N463="","",IF(N463="SL",-1,K463/J463))</f>
        <v/>
      </c>
      <c r="Q463" s="13">
        <f>IF(N463="","",IF(OR(N463="SL",N463="TP0 only"),-1,L463/J463))</f>
        <v/>
      </c>
      <c r="R463" s="13">
        <f>IF(N463="","",IF(N463="TP2",M463/J463,-1))</f>
        <v/>
      </c>
      <c r="S463" s="13">
        <f>IF(N463="","",IF(N463="SL",-1,IF(N463="TP0 only",0.5*K463/J463,0.5*(K463+L463)/J463)))</f>
        <v/>
      </c>
      <c r="T463" s="13">
        <f>IF(N463="","",IF(N463="SL",-1,IF(N463="TP0 only",0.5*K463/J463-0.5,0.5*(K463+L463)/J463)))</f>
        <v/>
      </c>
      <c r="U463" s="14">
        <f>IF(P463="","",P463*Config!$B$6)</f>
        <v/>
      </c>
      <c r="V463" s="14">
        <f>IF(Q463="","",Q463*Config!$B$6)</f>
        <v/>
      </c>
      <c r="W463" s="14">
        <f>IF(R463="","",R463*Config!$B$6)</f>
        <v/>
      </c>
      <c r="X463" s="14">
        <f>IF(S463="","",S463*Config!$B$6)</f>
        <v/>
      </c>
      <c r="Y463" s="14">
        <f>IF(T463="","",T463*Config!$B$6)</f>
        <v/>
      </c>
      <c r="Z463" s="14">
        <f>IF(U463="","",Config!$B$4 + SUM($U$2:U463))</f>
        <v/>
      </c>
      <c r="AA463" s="14">
        <f>IF(V463="","",Config!$B$4 + SUM($V$2:V463))</f>
        <v/>
      </c>
      <c r="AB463" s="14">
        <f>IF(W463="","",Config!$B$4 + SUM($W$2:W463))</f>
        <v/>
      </c>
      <c r="AC463" s="14">
        <f>IF(X463="","",Config!$B$4 + SUM($X$2:X463))</f>
        <v/>
      </c>
      <c r="AD463" s="14">
        <f>IF(Y463="","",Config!$B$4 + SUM($Y$2:Y463))</f>
        <v/>
      </c>
      <c r="AE463" s="15">
        <f>IF(P463="","",IF(P463&gt;0,1,0))</f>
        <v/>
      </c>
      <c r="AF463" s="15">
        <f>IF(Q463="","",IF(Q463&gt;0,1,0))</f>
        <v/>
      </c>
      <c r="AG463" s="15">
        <f>IF(R463="","",IF(R463&gt;0,1,0))</f>
        <v/>
      </c>
      <c r="AH463" s="15">
        <f>IF(S463="","",IF(S463&gt;0,1,0))</f>
        <v/>
      </c>
      <c r="AI463" s="15">
        <f>IF(T463="","",IF(T463&gt;0,1,0))</f>
        <v/>
      </c>
      <c r="AJ463" s="16">
        <f>IF(Z463="","",IF(AJ462="",Z463,MAX(AJ462,Z463)))</f>
        <v/>
      </c>
      <c r="AK463" s="16">
        <f>IF(AA463="","",IF(AK462="",AA463,MAX(AK462,AA463)))</f>
        <v/>
      </c>
      <c r="AL463" s="16">
        <f>IF(AB463="","",IF(AL462="",AB463,MAX(AL462,AB463)))</f>
        <v/>
      </c>
      <c r="AM463" s="16">
        <f>IF(AC463="","",IF(AM462="",AC463,MAX(AM462,AC463)))</f>
        <v/>
      </c>
      <c r="AN463" s="16">
        <f>IF(AD463="","",IF(AN462="",AD463,MAX(AN462,AD463)))</f>
        <v/>
      </c>
      <c r="AO463" s="16">
        <f>IF(Z463="","",AJ463-Z463)</f>
        <v/>
      </c>
      <c r="AP463" s="16">
        <f>IF(AA463="","",AK463-AA463)</f>
        <v/>
      </c>
      <c r="AQ463" s="16">
        <f>IF(AB463="","",AL463-AB463)</f>
        <v/>
      </c>
      <c r="AR463" s="16">
        <f>IF(AC463="","",AM463-AC463)</f>
        <v/>
      </c>
      <c r="AS463" s="16">
        <f>IF(AD463="","",AN463-AD463)</f>
        <v/>
      </c>
    </row>
    <row r="464">
      <c r="A464">
        <f>ROW()-1</f>
        <v/>
      </c>
      <c r="B464" s="8" t="n"/>
      <c r="C464" s="11" t="n"/>
      <c r="D464" s="10">
        <f>IF(B464="","",CHOOSE(WEEKDAY(B464,2),"Lu","Ma","Mi","Jo","Vi","Sa","Du"))</f>
        <v/>
      </c>
      <c r="E464" s="10">
        <f>IF(OR(B464="",C464=""),"",IF(OR(WEEKDAY(B464,2)=1,WEEKDAY(B464,2)=5),"D",IF(AND(C464&gt;=TIME(15,30,0),C464&lt;TIME(16,30,0)),"C",IF(AND(AND(WEEKDAY(B464,2)&gt;=2,WEEKDAY(B464,2)&lt;=4),C464&gt;=TIME(16,35,0),C464&lt;TIME(17,0,0)),"A1",IF(AND(AND(WEEKDAY(B464,2)&gt;=2,WEEKDAY(B464,2)&lt;=4),C464&gt;=TIME(17,0,0),C464&lt;TIME(18,0,0)),"A2",IF(AND(AND(WEEKDAY(B464,2)&gt;=2,WEEKDAY(B464,2)&lt;=4),C464&gt;=TIME(18,0,0),C464&lt;TIME(19,0,0)),"A3",IF(AND(AND(WEEKDAY(B464,2)&gt;=2,WEEKDAY(B464,2)&lt;=4),C464&gt;=TIME(22,0,0),C464&lt;TIME(22,45,0)),"B","Other")))))))</f>
        <v/>
      </c>
      <c r="F464" s="11" t="n"/>
      <c r="G464" s="11" t="n"/>
      <c r="H464" s="11" t="n"/>
      <c r="I464" s="11" t="n"/>
      <c r="J464" s="12" t="n"/>
      <c r="K464" s="12" t="n"/>
      <c r="L464" s="12" t="n"/>
      <c r="M464" s="12" t="n"/>
      <c r="N464" s="11" t="n"/>
      <c r="O464" s="11" t="n"/>
      <c r="P464" s="13">
        <f>IF(N464="","",IF(N464="SL",-1,K464/J464))</f>
        <v/>
      </c>
      <c r="Q464" s="13">
        <f>IF(N464="","",IF(OR(N464="SL",N464="TP0 only"),-1,L464/J464))</f>
        <v/>
      </c>
      <c r="R464" s="13">
        <f>IF(N464="","",IF(N464="TP2",M464/J464,-1))</f>
        <v/>
      </c>
      <c r="S464" s="13">
        <f>IF(N464="","",IF(N464="SL",-1,IF(N464="TP0 only",0.5*K464/J464,0.5*(K464+L464)/J464)))</f>
        <v/>
      </c>
      <c r="T464" s="13">
        <f>IF(N464="","",IF(N464="SL",-1,IF(N464="TP0 only",0.5*K464/J464-0.5,0.5*(K464+L464)/J464)))</f>
        <v/>
      </c>
      <c r="U464" s="14">
        <f>IF(P464="","",P464*Config!$B$6)</f>
        <v/>
      </c>
      <c r="V464" s="14">
        <f>IF(Q464="","",Q464*Config!$B$6)</f>
        <v/>
      </c>
      <c r="W464" s="14">
        <f>IF(R464="","",R464*Config!$B$6)</f>
        <v/>
      </c>
      <c r="X464" s="14">
        <f>IF(S464="","",S464*Config!$B$6)</f>
        <v/>
      </c>
      <c r="Y464" s="14">
        <f>IF(T464="","",T464*Config!$B$6)</f>
        <v/>
      </c>
      <c r="Z464" s="14">
        <f>IF(U464="","",Config!$B$4 + SUM($U$2:U464))</f>
        <v/>
      </c>
      <c r="AA464" s="14">
        <f>IF(V464="","",Config!$B$4 + SUM($V$2:V464))</f>
        <v/>
      </c>
      <c r="AB464" s="14">
        <f>IF(W464="","",Config!$B$4 + SUM($W$2:W464))</f>
        <v/>
      </c>
      <c r="AC464" s="14">
        <f>IF(X464="","",Config!$B$4 + SUM($X$2:X464))</f>
        <v/>
      </c>
      <c r="AD464" s="14">
        <f>IF(Y464="","",Config!$B$4 + SUM($Y$2:Y464))</f>
        <v/>
      </c>
      <c r="AE464" s="15">
        <f>IF(P464="","",IF(P464&gt;0,1,0))</f>
        <v/>
      </c>
      <c r="AF464" s="15">
        <f>IF(Q464="","",IF(Q464&gt;0,1,0))</f>
        <v/>
      </c>
      <c r="AG464" s="15">
        <f>IF(R464="","",IF(R464&gt;0,1,0))</f>
        <v/>
      </c>
      <c r="AH464" s="15">
        <f>IF(S464="","",IF(S464&gt;0,1,0))</f>
        <v/>
      </c>
      <c r="AI464" s="15">
        <f>IF(T464="","",IF(T464&gt;0,1,0))</f>
        <v/>
      </c>
      <c r="AJ464" s="16">
        <f>IF(Z464="","",IF(AJ463="",Z464,MAX(AJ463,Z464)))</f>
        <v/>
      </c>
      <c r="AK464" s="16">
        <f>IF(AA464="","",IF(AK463="",AA464,MAX(AK463,AA464)))</f>
        <v/>
      </c>
      <c r="AL464" s="16">
        <f>IF(AB464="","",IF(AL463="",AB464,MAX(AL463,AB464)))</f>
        <v/>
      </c>
      <c r="AM464" s="16">
        <f>IF(AC464="","",IF(AM463="",AC464,MAX(AM463,AC464)))</f>
        <v/>
      </c>
      <c r="AN464" s="16">
        <f>IF(AD464="","",IF(AN463="",AD464,MAX(AN463,AD464)))</f>
        <v/>
      </c>
      <c r="AO464" s="16">
        <f>IF(Z464="","",AJ464-Z464)</f>
        <v/>
      </c>
      <c r="AP464" s="16">
        <f>IF(AA464="","",AK464-AA464)</f>
        <v/>
      </c>
      <c r="AQ464" s="16">
        <f>IF(AB464="","",AL464-AB464)</f>
        <v/>
      </c>
      <c r="AR464" s="16">
        <f>IF(AC464="","",AM464-AC464)</f>
        <v/>
      </c>
      <c r="AS464" s="16">
        <f>IF(AD464="","",AN464-AD464)</f>
        <v/>
      </c>
    </row>
    <row r="465">
      <c r="A465">
        <f>ROW()-1</f>
        <v/>
      </c>
      <c r="B465" s="8" t="n"/>
      <c r="C465" s="11" t="n"/>
      <c r="D465" s="10">
        <f>IF(B465="","",CHOOSE(WEEKDAY(B465,2),"Lu","Ma","Mi","Jo","Vi","Sa","Du"))</f>
        <v/>
      </c>
      <c r="E465" s="10">
        <f>IF(OR(B465="",C465=""),"",IF(OR(WEEKDAY(B465,2)=1,WEEKDAY(B465,2)=5),"D",IF(AND(C465&gt;=TIME(15,30,0),C465&lt;TIME(16,30,0)),"C",IF(AND(AND(WEEKDAY(B465,2)&gt;=2,WEEKDAY(B465,2)&lt;=4),C465&gt;=TIME(16,35,0),C465&lt;TIME(17,0,0)),"A1",IF(AND(AND(WEEKDAY(B465,2)&gt;=2,WEEKDAY(B465,2)&lt;=4),C465&gt;=TIME(17,0,0),C465&lt;TIME(18,0,0)),"A2",IF(AND(AND(WEEKDAY(B465,2)&gt;=2,WEEKDAY(B465,2)&lt;=4),C465&gt;=TIME(18,0,0),C465&lt;TIME(19,0,0)),"A3",IF(AND(AND(WEEKDAY(B465,2)&gt;=2,WEEKDAY(B465,2)&lt;=4),C465&gt;=TIME(22,0,0),C465&lt;TIME(22,45,0)),"B","Other")))))))</f>
        <v/>
      </c>
      <c r="F465" s="11" t="n"/>
      <c r="G465" s="11" t="n"/>
      <c r="H465" s="11" t="n"/>
      <c r="I465" s="11" t="n"/>
      <c r="J465" s="12" t="n"/>
      <c r="K465" s="12" t="n"/>
      <c r="L465" s="12" t="n"/>
      <c r="M465" s="12" t="n"/>
      <c r="N465" s="11" t="n"/>
      <c r="O465" s="11" t="n"/>
      <c r="P465" s="13">
        <f>IF(N465="","",IF(N465="SL",-1,K465/J465))</f>
        <v/>
      </c>
      <c r="Q465" s="13">
        <f>IF(N465="","",IF(OR(N465="SL",N465="TP0 only"),-1,L465/J465))</f>
        <v/>
      </c>
      <c r="R465" s="13">
        <f>IF(N465="","",IF(N465="TP2",M465/J465,-1))</f>
        <v/>
      </c>
      <c r="S465" s="13">
        <f>IF(N465="","",IF(N465="SL",-1,IF(N465="TP0 only",0.5*K465/J465,0.5*(K465+L465)/J465)))</f>
        <v/>
      </c>
      <c r="T465" s="13">
        <f>IF(N465="","",IF(N465="SL",-1,IF(N465="TP0 only",0.5*K465/J465-0.5,0.5*(K465+L465)/J465)))</f>
        <v/>
      </c>
      <c r="U465" s="14">
        <f>IF(P465="","",P465*Config!$B$6)</f>
        <v/>
      </c>
      <c r="V465" s="14">
        <f>IF(Q465="","",Q465*Config!$B$6)</f>
        <v/>
      </c>
      <c r="W465" s="14">
        <f>IF(R465="","",R465*Config!$B$6)</f>
        <v/>
      </c>
      <c r="X465" s="14">
        <f>IF(S465="","",S465*Config!$B$6)</f>
        <v/>
      </c>
      <c r="Y465" s="14">
        <f>IF(T465="","",T465*Config!$B$6)</f>
        <v/>
      </c>
      <c r="Z465" s="14">
        <f>IF(U465="","",Config!$B$4 + SUM($U$2:U465))</f>
        <v/>
      </c>
      <c r="AA465" s="14">
        <f>IF(V465="","",Config!$B$4 + SUM($V$2:V465))</f>
        <v/>
      </c>
      <c r="AB465" s="14">
        <f>IF(W465="","",Config!$B$4 + SUM($W$2:W465))</f>
        <v/>
      </c>
      <c r="AC465" s="14">
        <f>IF(X465="","",Config!$B$4 + SUM($X$2:X465))</f>
        <v/>
      </c>
      <c r="AD465" s="14">
        <f>IF(Y465="","",Config!$B$4 + SUM($Y$2:Y465))</f>
        <v/>
      </c>
      <c r="AE465" s="15">
        <f>IF(P465="","",IF(P465&gt;0,1,0))</f>
        <v/>
      </c>
      <c r="AF465" s="15">
        <f>IF(Q465="","",IF(Q465&gt;0,1,0))</f>
        <v/>
      </c>
      <c r="AG465" s="15">
        <f>IF(R465="","",IF(R465&gt;0,1,0))</f>
        <v/>
      </c>
      <c r="AH465" s="15">
        <f>IF(S465="","",IF(S465&gt;0,1,0))</f>
        <v/>
      </c>
      <c r="AI465" s="15">
        <f>IF(T465="","",IF(T465&gt;0,1,0))</f>
        <v/>
      </c>
      <c r="AJ465" s="16">
        <f>IF(Z465="","",IF(AJ464="",Z465,MAX(AJ464,Z465)))</f>
        <v/>
      </c>
      <c r="AK465" s="16">
        <f>IF(AA465="","",IF(AK464="",AA465,MAX(AK464,AA465)))</f>
        <v/>
      </c>
      <c r="AL465" s="16">
        <f>IF(AB465="","",IF(AL464="",AB465,MAX(AL464,AB465)))</f>
        <v/>
      </c>
      <c r="AM465" s="16">
        <f>IF(AC465="","",IF(AM464="",AC465,MAX(AM464,AC465)))</f>
        <v/>
      </c>
      <c r="AN465" s="16">
        <f>IF(AD465="","",IF(AN464="",AD465,MAX(AN464,AD465)))</f>
        <v/>
      </c>
      <c r="AO465" s="16">
        <f>IF(Z465="","",AJ465-Z465)</f>
        <v/>
      </c>
      <c r="AP465" s="16">
        <f>IF(AA465="","",AK465-AA465)</f>
        <v/>
      </c>
      <c r="AQ465" s="16">
        <f>IF(AB465="","",AL465-AB465)</f>
        <v/>
      </c>
      <c r="AR465" s="16">
        <f>IF(AC465="","",AM465-AC465)</f>
        <v/>
      </c>
      <c r="AS465" s="16">
        <f>IF(AD465="","",AN465-AD465)</f>
        <v/>
      </c>
    </row>
    <row r="466">
      <c r="A466">
        <f>ROW()-1</f>
        <v/>
      </c>
      <c r="B466" s="8" t="n"/>
      <c r="C466" s="11" t="n"/>
      <c r="D466" s="10">
        <f>IF(B466="","",CHOOSE(WEEKDAY(B466,2),"Lu","Ma","Mi","Jo","Vi","Sa","Du"))</f>
        <v/>
      </c>
      <c r="E466" s="10">
        <f>IF(OR(B466="",C466=""),"",IF(OR(WEEKDAY(B466,2)=1,WEEKDAY(B466,2)=5),"D",IF(AND(C466&gt;=TIME(15,30,0),C466&lt;TIME(16,30,0)),"C",IF(AND(AND(WEEKDAY(B466,2)&gt;=2,WEEKDAY(B466,2)&lt;=4),C466&gt;=TIME(16,35,0),C466&lt;TIME(17,0,0)),"A1",IF(AND(AND(WEEKDAY(B466,2)&gt;=2,WEEKDAY(B466,2)&lt;=4),C466&gt;=TIME(17,0,0),C466&lt;TIME(18,0,0)),"A2",IF(AND(AND(WEEKDAY(B466,2)&gt;=2,WEEKDAY(B466,2)&lt;=4),C466&gt;=TIME(18,0,0),C466&lt;TIME(19,0,0)),"A3",IF(AND(AND(WEEKDAY(B466,2)&gt;=2,WEEKDAY(B466,2)&lt;=4),C466&gt;=TIME(22,0,0),C466&lt;TIME(22,45,0)),"B","Other")))))))</f>
        <v/>
      </c>
      <c r="F466" s="11" t="n"/>
      <c r="G466" s="11" t="n"/>
      <c r="H466" s="11" t="n"/>
      <c r="I466" s="11" t="n"/>
      <c r="J466" s="12" t="n"/>
      <c r="K466" s="12" t="n"/>
      <c r="L466" s="12" t="n"/>
      <c r="M466" s="12" t="n"/>
      <c r="N466" s="11" t="n"/>
      <c r="O466" s="11" t="n"/>
      <c r="P466" s="13">
        <f>IF(N466="","",IF(N466="SL",-1,K466/J466))</f>
        <v/>
      </c>
      <c r="Q466" s="13">
        <f>IF(N466="","",IF(OR(N466="SL",N466="TP0 only"),-1,L466/J466))</f>
        <v/>
      </c>
      <c r="R466" s="13">
        <f>IF(N466="","",IF(N466="TP2",M466/J466,-1))</f>
        <v/>
      </c>
      <c r="S466" s="13">
        <f>IF(N466="","",IF(N466="SL",-1,IF(N466="TP0 only",0.5*K466/J466,0.5*(K466+L466)/J466)))</f>
        <v/>
      </c>
      <c r="T466" s="13">
        <f>IF(N466="","",IF(N466="SL",-1,IF(N466="TP0 only",0.5*K466/J466-0.5,0.5*(K466+L466)/J466)))</f>
        <v/>
      </c>
      <c r="U466" s="14">
        <f>IF(P466="","",P466*Config!$B$6)</f>
        <v/>
      </c>
      <c r="V466" s="14">
        <f>IF(Q466="","",Q466*Config!$B$6)</f>
        <v/>
      </c>
      <c r="W466" s="14">
        <f>IF(R466="","",R466*Config!$B$6)</f>
        <v/>
      </c>
      <c r="X466" s="14">
        <f>IF(S466="","",S466*Config!$B$6)</f>
        <v/>
      </c>
      <c r="Y466" s="14">
        <f>IF(T466="","",T466*Config!$B$6)</f>
        <v/>
      </c>
      <c r="Z466" s="14">
        <f>IF(U466="","",Config!$B$4 + SUM($U$2:U466))</f>
        <v/>
      </c>
      <c r="AA466" s="14">
        <f>IF(V466="","",Config!$B$4 + SUM($V$2:V466))</f>
        <v/>
      </c>
      <c r="AB466" s="14">
        <f>IF(W466="","",Config!$B$4 + SUM($W$2:W466))</f>
        <v/>
      </c>
      <c r="AC466" s="14">
        <f>IF(X466="","",Config!$B$4 + SUM($X$2:X466))</f>
        <v/>
      </c>
      <c r="AD466" s="14">
        <f>IF(Y466="","",Config!$B$4 + SUM($Y$2:Y466))</f>
        <v/>
      </c>
      <c r="AE466" s="15">
        <f>IF(P466="","",IF(P466&gt;0,1,0))</f>
        <v/>
      </c>
      <c r="AF466" s="15">
        <f>IF(Q466="","",IF(Q466&gt;0,1,0))</f>
        <v/>
      </c>
      <c r="AG466" s="15">
        <f>IF(R466="","",IF(R466&gt;0,1,0))</f>
        <v/>
      </c>
      <c r="AH466" s="15">
        <f>IF(S466="","",IF(S466&gt;0,1,0))</f>
        <v/>
      </c>
      <c r="AI466" s="15">
        <f>IF(T466="","",IF(T466&gt;0,1,0))</f>
        <v/>
      </c>
      <c r="AJ466" s="16">
        <f>IF(Z466="","",IF(AJ465="",Z466,MAX(AJ465,Z466)))</f>
        <v/>
      </c>
      <c r="AK466" s="16">
        <f>IF(AA466="","",IF(AK465="",AA466,MAX(AK465,AA466)))</f>
        <v/>
      </c>
      <c r="AL466" s="16">
        <f>IF(AB466="","",IF(AL465="",AB466,MAX(AL465,AB466)))</f>
        <v/>
      </c>
      <c r="AM466" s="16">
        <f>IF(AC466="","",IF(AM465="",AC466,MAX(AM465,AC466)))</f>
        <v/>
      </c>
      <c r="AN466" s="16">
        <f>IF(AD466="","",IF(AN465="",AD466,MAX(AN465,AD466)))</f>
        <v/>
      </c>
      <c r="AO466" s="16">
        <f>IF(Z466="","",AJ466-Z466)</f>
        <v/>
      </c>
      <c r="AP466" s="16">
        <f>IF(AA466="","",AK466-AA466)</f>
        <v/>
      </c>
      <c r="AQ466" s="16">
        <f>IF(AB466="","",AL466-AB466)</f>
        <v/>
      </c>
      <c r="AR466" s="16">
        <f>IF(AC466="","",AM466-AC466)</f>
        <v/>
      </c>
      <c r="AS466" s="16">
        <f>IF(AD466="","",AN466-AD466)</f>
        <v/>
      </c>
    </row>
    <row r="467">
      <c r="A467">
        <f>ROW()-1</f>
        <v/>
      </c>
      <c r="B467" s="8" t="n"/>
      <c r="C467" s="11" t="n"/>
      <c r="D467" s="10">
        <f>IF(B467="","",CHOOSE(WEEKDAY(B467,2),"Lu","Ma","Mi","Jo","Vi","Sa","Du"))</f>
        <v/>
      </c>
      <c r="E467" s="10">
        <f>IF(OR(B467="",C467=""),"",IF(OR(WEEKDAY(B467,2)=1,WEEKDAY(B467,2)=5),"D",IF(AND(C467&gt;=TIME(15,30,0),C467&lt;TIME(16,30,0)),"C",IF(AND(AND(WEEKDAY(B467,2)&gt;=2,WEEKDAY(B467,2)&lt;=4),C467&gt;=TIME(16,35,0),C467&lt;TIME(17,0,0)),"A1",IF(AND(AND(WEEKDAY(B467,2)&gt;=2,WEEKDAY(B467,2)&lt;=4),C467&gt;=TIME(17,0,0),C467&lt;TIME(18,0,0)),"A2",IF(AND(AND(WEEKDAY(B467,2)&gt;=2,WEEKDAY(B467,2)&lt;=4),C467&gt;=TIME(18,0,0),C467&lt;TIME(19,0,0)),"A3",IF(AND(AND(WEEKDAY(B467,2)&gt;=2,WEEKDAY(B467,2)&lt;=4),C467&gt;=TIME(22,0,0),C467&lt;TIME(22,45,0)),"B","Other")))))))</f>
        <v/>
      </c>
      <c r="F467" s="11" t="n"/>
      <c r="G467" s="11" t="n"/>
      <c r="H467" s="11" t="n"/>
      <c r="I467" s="11" t="n"/>
      <c r="J467" s="12" t="n"/>
      <c r="K467" s="12" t="n"/>
      <c r="L467" s="12" t="n"/>
      <c r="M467" s="12" t="n"/>
      <c r="N467" s="11" t="n"/>
      <c r="O467" s="11" t="n"/>
      <c r="P467" s="13">
        <f>IF(N467="","",IF(N467="SL",-1,K467/J467))</f>
        <v/>
      </c>
      <c r="Q467" s="13">
        <f>IF(N467="","",IF(OR(N467="SL",N467="TP0 only"),-1,L467/J467))</f>
        <v/>
      </c>
      <c r="R467" s="13">
        <f>IF(N467="","",IF(N467="TP2",M467/J467,-1))</f>
        <v/>
      </c>
      <c r="S467" s="13">
        <f>IF(N467="","",IF(N467="SL",-1,IF(N467="TP0 only",0.5*K467/J467,0.5*(K467+L467)/J467)))</f>
        <v/>
      </c>
      <c r="T467" s="13">
        <f>IF(N467="","",IF(N467="SL",-1,IF(N467="TP0 only",0.5*K467/J467-0.5,0.5*(K467+L467)/J467)))</f>
        <v/>
      </c>
      <c r="U467" s="14">
        <f>IF(P467="","",P467*Config!$B$6)</f>
        <v/>
      </c>
      <c r="V467" s="14">
        <f>IF(Q467="","",Q467*Config!$B$6)</f>
        <v/>
      </c>
      <c r="W467" s="14">
        <f>IF(R467="","",R467*Config!$B$6)</f>
        <v/>
      </c>
      <c r="X467" s="14">
        <f>IF(S467="","",S467*Config!$B$6)</f>
        <v/>
      </c>
      <c r="Y467" s="14">
        <f>IF(T467="","",T467*Config!$B$6)</f>
        <v/>
      </c>
      <c r="Z467" s="14">
        <f>IF(U467="","",Config!$B$4 + SUM($U$2:U467))</f>
        <v/>
      </c>
      <c r="AA467" s="14">
        <f>IF(V467="","",Config!$B$4 + SUM($V$2:V467))</f>
        <v/>
      </c>
      <c r="AB467" s="14">
        <f>IF(W467="","",Config!$B$4 + SUM($W$2:W467))</f>
        <v/>
      </c>
      <c r="AC467" s="14">
        <f>IF(X467="","",Config!$B$4 + SUM($X$2:X467))</f>
        <v/>
      </c>
      <c r="AD467" s="14">
        <f>IF(Y467="","",Config!$B$4 + SUM($Y$2:Y467))</f>
        <v/>
      </c>
      <c r="AE467" s="15">
        <f>IF(P467="","",IF(P467&gt;0,1,0))</f>
        <v/>
      </c>
      <c r="AF467" s="15">
        <f>IF(Q467="","",IF(Q467&gt;0,1,0))</f>
        <v/>
      </c>
      <c r="AG467" s="15">
        <f>IF(R467="","",IF(R467&gt;0,1,0))</f>
        <v/>
      </c>
      <c r="AH467" s="15">
        <f>IF(S467="","",IF(S467&gt;0,1,0))</f>
        <v/>
      </c>
      <c r="AI467" s="15">
        <f>IF(T467="","",IF(T467&gt;0,1,0))</f>
        <v/>
      </c>
      <c r="AJ467" s="16">
        <f>IF(Z467="","",IF(AJ466="",Z467,MAX(AJ466,Z467)))</f>
        <v/>
      </c>
      <c r="AK467" s="16">
        <f>IF(AA467="","",IF(AK466="",AA467,MAX(AK466,AA467)))</f>
        <v/>
      </c>
      <c r="AL467" s="16">
        <f>IF(AB467="","",IF(AL466="",AB467,MAX(AL466,AB467)))</f>
        <v/>
      </c>
      <c r="AM467" s="16">
        <f>IF(AC467="","",IF(AM466="",AC467,MAX(AM466,AC467)))</f>
        <v/>
      </c>
      <c r="AN467" s="16">
        <f>IF(AD467="","",IF(AN466="",AD467,MAX(AN466,AD467)))</f>
        <v/>
      </c>
      <c r="AO467" s="16">
        <f>IF(Z467="","",AJ467-Z467)</f>
        <v/>
      </c>
      <c r="AP467" s="16">
        <f>IF(AA467="","",AK467-AA467)</f>
        <v/>
      </c>
      <c r="AQ467" s="16">
        <f>IF(AB467="","",AL467-AB467)</f>
        <v/>
      </c>
      <c r="AR467" s="16">
        <f>IF(AC467="","",AM467-AC467)</f>
        <v/>
      </c>
      <c r="AS467" s="16">
        <f>IF(AD467="","",AN467-AD467)</f>
        <v/>
      </c>
    </row>
    <row r="468">
      <c r="A468">
        <f>ROW()-1</f>
        <v/>
      </c>
      <c r="B468" s="8" t="n"/>
      <c r="C468" s="11" t="n"/>
      <c r="D468" s="10">
        <f>IF(B468="","",CHOOSE(WEEKDAY(B468,2),"Lu","Ma","Mi","Jo","Vi","Sa","Du"))</f>
        <v/>
      </c>
      <c r="E468" s="10">
        <f>IF(OR(B468="",C468=""),"",IF(OR(WEEKDAY(B468,2)=1,WEEKDAY(B468,2)=5),"D",IF(AND(C468&gt;=TIME(15,30,0),C468&lt;TIME(16,30,0)),"C",IF(AND(AND(WEEKDAY(B468,2)&gt;=2,WEEKDAY(B468,2)&lt;=4),C468&gt;=TIME(16,35,0),C468&lt;TIME(17,0,0)),"A1",IF(AND(AND(WEEKDAY(B468,2)&gt;=2,WEEKDAY(B468,2)&lt;=4),C468&gt;=TIME(17,0,0),C468&lt;TIME(18,0,0)),"A2",IF(AND(AND(WEEKDAY(B468,2)&gt;=2,WEEKDAY(B468,2)&lt;=4),C468&gt;=TIME(18,0,0),C468&lt;TIME(19,0,0)),"A3",IF(AND(AND(WEEKDAY(B468,2)&gt;=2,WEEKDAY(B468,2)&lt;=4),C468&gt;=TIME(22,0,0),C468&lt;TIME(22,45,0)),"B","Other")))))))</f>
        <v/>
      </c>
      <c r="F468" s="11" t="n"/>
      <c r="G468" s="11" t="n"/>
      <c r="H468" s="11" t="n"/>
      <c r="I468" s="11" t="n"/>
      <c r="J468" s="12" t="n"/>
      <c r="K468" s="12" t="n"/>
      <c r="L468" s="12" t="n"/>
      <c r="M468" s="12" t="n"/>
      <c r="N468" s="11" t="n"/>
      <c r="O468" s="11" t="n"/>
      <c r="P468" s="13">
        <f>IF(N468="","",IF(N468="SL",-1,K468/J468))</f>
        <v/>
      </c>
      <c r="Q468" s="13">
        <f>IF(N468="","",IF(OR(N468="SL",N468="TP0 only"),-1,L468/J468))</f>
        <v/>
      </c>
      <c r="R468" s="13">
        <f>IF(N468="","",IF(N468="TP2",M468/J468,-1))</f>
        <v/>
      </c>
      <c r="S468" s="13">
        <f>IF(N468="","",IF(N468="SL",-1,IF(N468="TP0 only",0.5*K468/J468,0.5*(K468+L468)/J468)))</f>
        <v/>
      </c>
      <c r="T468" s="13">
        <f>IF(N468="","",IF(N468="SL",-1,IF(N468="TP0 only",0.5*K468/J468-0.5,0.5*(K468+L468)/J468)))</f>
        <v/>
      </c>
      <c r="U468" s="14">
        <f>IF(P468="","",P468*Config!$B$6)</f>
        <v/>
      </c>
      <c r="V468" s="14">
        <f>IF(Q468="","",Q468*Config!$B$6)</f>
        <v/>
      </c>
      <c r="W468" s="14">
        <f>IF(R468="","",R468*Config!$B$6)</f>
        <v/>
      </c>
      <c r="X468" s="14">
        <f>IF(S468="","",S468*Config!$B$6)</f>
        <v/>
      </c>
      <c r="Y468" s="14">
        <f>IF(T468="","",T468*Config!$B$6)</f>
        <v/>
      </c>
      <c r="Z468" s="14">
        <f>IF(U468="","",Config!$B$4 + SUM($U$2:U468))</f>
        <v/>
      </c>
      <c r="AA468" s="14">
        <f>IF(V468="","",Config!$B$4 + SUM($V$2:V468))</f>
        <v/>
      </c>
      <c r="AB468" s="14">
        <f>IF(W468="","",Config!$B$4 + SUM($W$2:W468))</f>
        <v/>
      </c>
      <c r="AC468" s="14">
        <f>IF(X468="","",Config!$B$4 + SUM($X$2:X468))</f>
        <v/>
      </c>
      <c r="AD468" s="14">
        <f>IF(Y468="","",Config!$B$4 + SUM($Y$2:Y468))</f>
        <v/>
      </c>
      <c r="AE468" s="15">
        <f>IF(P468="","",IF(P468&gt;0,1,0))</f>
        <v/>
      </c>
      <c r="AF468" s="15">
        <f>IF(Q468="","",IF(Q468&gt;0,1,0))</f>
        <v/>
      </c>
      <c r="AG468" s="15">
        <f>IF(R468="","",IF(R468&gt;0,1,0))</f>
        <v/>
      </c>
      <c r="AH468" s="15">
        <f>IF(S468="","",IF(S468&gt;0,1,0))</f>
        <v/>
      </c>
      <c r="AI468" s="15">
        <f>IF(T468="","",IF(T468&gt;0,1,0))</f>
        <v/>
      </c>
      <c r="AJ468" s="16">
        <f>IF(Z468="","",IF(AJ467="",Z468,MAX(AJ467,Z468)))</f>
        <v/>
      </c>
      <c r="AK468" s="16">
        <f>IF(AA468="","",IF(AK467="",AA468,MAX(AK467,AA468)))</f>
        <v/>
      </c>
      <c r="AL468" s="16">
        <f>IF(AB468="","",IF(AL467="",AB468,MAX(AL467,AB468)))</f>
        <v/>
      </c>
      <c r="AM468" s="16">
        <f>IF(AC468="","",IF(AM467="",AC468,MAX(AM467,AC468)))</f>
        <v/>
      </c>
      <c r="AN468" s="16">
        <f>IF(AD468="","",IF(AN467="",AD468,MAX(AN467,AD468)))</f>
        <v/>
      </c>
      <c r="AO468" s="16">
        <f>IF(Z468="","",AJ468-Z468)</f>
        <v/>
      </c>
      <c r="AP468" s="16">
        <f>IF(AA468="","",AK468-AA468)</f>
        <v/>
      </c>
      <c r="AQ468" s="16">
        <f>IF(AB468="","",AL468-AB468)</f>
        <v/>
      </c>
      <c r="AR468" s="16">
        <f>IF(AC468="","",AM468-AC468)</f>
        <v/>
      </c>
      <c r="AS468" s="16">
        <f>IF(AD468="","",AN468-AD468)</f>
        <v/>
      </c>
    </row>
    <row r="469">
      <c r="A469">
        <f>ROW()-1</f>
        <v/>
      </c>
      <c r="B469" s="8" t="n"/>
      <c r="C469" s="11" t="n"/>
      <c r="D469" s="10">
        <f>IF(B469="","",CHOOSE(WEEKDAY(B469,2),"Lu","Ma","Mi","Jo","Vi","Sa","Du"))</f>
        <v/>
      </c>
      <c r="E469" s="10">
        <f>IF(OR(B469="",C469=""),"",IF(OR(WEEKDAY(B469,2)=1,WEEKDAY(B469,2)=5),"D",IF(AND(C469&gt;=TIME(15,30,0),C469&lt;TIME(16,30,0)),"C",IF(AND(AND(WEEKDAY(B469,2)&gt;=2,WEEKDAY(B469,2)&lt;=4),C469&gt;=TIME(16,35,0),C469&lt;TIME(17,0,0)),"A1",IF(AND(AND(WEEKDAY(B469,2)&gt;=2,WEEKDAY(B469,2)&lt;=4),C469&gt;=TIME(17,0,0),C469&lt;TIME(18,0,0)),"A2",IF(AND(AND(WEEKDAY(B469,2)&gt;=2,WEEKDAY(B469,2)&lt;=4),C469&gt;=TIME(18,0,0),C469&lt;TIME(19,0,0)),"A3",IF(AND(AND(WEEKDAY(B469,2)&gt;=2,WEEKDAY(B469,2)&lt;=4),C469&gt;=TIME(22,0,0),C469&lt;TIME(22,45,0)),"B","Other")))))))</f>
        <v/>
      </c>
      <c r="F469" s="11" t="n"/>
      <c r="G469" s="11" t="n"/>
      <c r="H469" s="11" t="n"/>
      <c r="I469" s="11" t="n"/>
      <c r="J469" s="12" t="n"/>
      <c r="K469" s="12" t="n"/>
      <c r="L469" s="12" t="n"/>
      <c r="M469" s="12" t="n"/>
      <c r="N469" s="11" t="n"/>
      <c r="O469" s="11" t="n"/>
      <c r="P469" s="13">
        <f>IF(N469="","",IF(N469="SL",-1,K469/J469))</f>
        <v/>
      </c>
      <c r="Q469" s="13">
        <f>IF(N469="","",IF(OR(N469="SL",N469="TP0 only"),-1,L469/J469))</f>
        <v/>
      </c>
      <c r="R469" s="13">
        <f>IF(N469="","",IF(N469="TP2",M469/J469,-1))</f>
        <v/>
      </c>
      <c r="S469" s="13">
        <f>IF(N469="","",IF(N469="SL",-1,IF(N469="TP0 only",0.5*K469/J469,0.5*(K469+L469)/J469)))</f>
        <v/>
      </c>
      <c r="T469" s="13">
        <f>IF(N469="","",IF(N469="SL",-1,IF(N469="TP0 only",0.5*K469/J469-0.5,0.5*(K469+L469)/J469)))</f>
        <v/>
      </c>
      <c r="U469" s="14">
        <f>IF(P469="","",P469*Config!$B$6)</f>
        <v/>
      </c>
      <c r="V469" s="14">
        <f>IF(Q469="","",Q469*Config!$B$6)</f>
        <v/>
      </c>
      <c r="W469" s="14">
        <f>IF(R469="","",R469*Config!$B$6)</f>
        <v/>
      </c>
      <c r="X469" s="14">
        <f>IF(S469="","",S469*Config!$B$6)</f>
        <v/>
      </c>
      <c r="Y469" s="14">
        <f>IF(T469="","",T469*Config!$B$6)</f>
        <v/>
      </c>
      <c r="Z469" s="14">
        <f>IF(U469="","",Config!$B$4 + SUM($U$2:U469))</f>
        <v/>
      </c>
      <c r="AA469" s="14">
        <f>IF(V469="","",Config!$B$4 + SUM($V$2:V469))</f>
        <v/>
      </c>
      <c r="AB469" s="14">
        <f>IF(W469="","",Config!$B$4 + SUM($W$2:W469))</f>
        <v/>
      </c>
      <c r="AC469" s="14">
        <f>IF(X469="","",Config!$B$4 + SUM($X$2:X469))</f>
        <v/>
      </c>
      <c r="AD469" s="14">
        <f>IF(Y469="","",Config!$B$4 + SUM($Y$2:Y469))</f>
        <v/>
      </c>
      <c r="AE469" s="15">
        <f>IF(P469="","",IF(P469&gt;0,1,0))</f>
        <v/>
      </c>
      <c r="AF469" s="15">
        <f>IF(Q469="","",IF(Q469&gt;0,1,0))</f>
        <v/>
      </c>
      <c r="AG469" s="15">
        <f>IF(R469="","",IF(R469&gt;0,1,0))</f>
        <v/>
      </c>
      <c r="AH469" s="15">
        <f>IF(S469="","",IF(S469&gt;0,1,0))</f>
        <v/>
      </c>
      <c r="AI469" s="15">
        <f>IF(T469="","",IF(T469&gt;0,1,0))</f>
        <v/>
      </c>
      <c r="AJ469" s="16">
        <f>IF(Z469="","",IF(AJ468="",Z469,MAX(AJ468,Z469)))</f>
        <v/>
      </c>
      <c r="AK469" s="16">
        <f>IF(AA469="","",IF(AK468="",AA469,MAX(AK468,AA469)))</f>
        <v/>
      </c>
      <c r="AL469" s="16">
        <f>IF(AB469="","",IF(AL468="",AB469,MAX(AL468,AB469)))</f>
        <v/>
      </c>
      <c r="AM469" s="16">
        <f>IF(AC469="","",IF(AM468="",AC469,MAX(AM468,AC469)))</f>
        <v/>
      </c>
      <c r="AN469" s="16">
        <f>IF(AD469="","",IF(AN468="",AD469,MAX(AN468,AD469)))</f>
        <v/>
      </c>
      <c r="AO469" s="16">
        <f>IF(Z469="","",AJ469-Z469)</f>
        <v/>
      </c>
      <c r="AP469" s="16">
        <f>IF(AA469="","",AK469-AA469)</f>
        <v/>
      </c>
      <c r="AQ469" s="16">
        <f>IF(AB469="","",AL469-AB469)</f>
        <v/>
      </c>
      <c r="AR469" s="16">
        <f>IF(AC469="","",AM469-AC469)</f>
        <v/>
      </c>
      <c r="AS469" s="16">
        <f>IF(AD469="","",AN469-AD469)</f>
        <v/>
      </c>
    </row>
    <row r="470">
      <c r="A470">
        <f>ROW()-1</f>
        <v/>
      </c>
      <c r="B470" s="8" t="n"/>
      <c r="C470" s="11" t="n"/>
      <c r="D470" s="10">
        <f>IF(B470="","",CHOOSE(WEEKDAY(B470,2),"Lu","Ma","Mi","Jo","Vi","Sa","Du"))</f>
        <v/>
      </c>
      <c r="E470" s="10">
        <f>IF(OR(B470="",C470=""),"",IF(OR(WEEKDAY(B470,2)=1,WEEKDAY(B470,2)=5),"D",IF(AND(C470&gt;=TIME(15,30,0),C470&lt;TIME(16,30,0)),"C",IF(AND(AND(WEEKDAY(B470,2)&gt;=2,WEEKDAY(B470,2)&lt;=4),C470&gt;=TIME(16,35,0),C470&lt;TIME(17,0,0)),"A1",IF(AND(AND(WEEKDAY(B470,2)&gt;=2,WEEKDAY(B470,2)&lt;=4),C470&gt;=TIME(17,0,0),C470&lt;TIME(18,0,0)),"A2",IF(AND(AND(WEEKDAY(B470,2)&gt;=2,WEEKDAY(B470,2)&lt;=4),C470&gt;=TIME(18,0,0),C470&lt;TIME(19,0,0)),"A3",IF(AND(AND(WEEKDAY(B470,2)&gt;=2,WEEKDAY(B470,2)&lt;=4),C470&gt;=TIME(22,0,0),C470&lt;TIME(22,45,0)),"B","Other")))))))</f>
        <v/>
      </c>
      <c r="F470" s="11" t="n"/>
      <c r="G470" s="11" t="n"/>
      <c r="H470" s="11" t="n"/>
      <c r="I470" s="11" t="n"/>
      <c r="J470" s="12" t="n"/>
      <c r="K470" s="12" t="n"/>
      <c r="L470" s="12" t="n"/>
      <c r="M470" s="12" t="n"/>
      <c r="N470" s="11" t="n"/>
      <c r="O470" s="11" t="n"/>
      <c r="P470" s="13">
        <f>IF(N470="","",IF(N470="SL",-1,K470/J470))</f>
        <v/>
      </c>
      <c r="Q470" s="13">
        <f>IF(N470="","",IF(OR(N470="SL",N470="TP0 only"),-1,L470/J470))</f>
        <v/>
      </c>
      <c r="R470" s="13">
        <f>IF(N470="","",IF(N470="TP2",M470/J470,-1))</f>
        <v/>
      </c>
      <c r="S470" s="13">
        <f>IF(N470="","",IF(N470="SL",-1,IF(N470="TP0 only",0.5*K470/J470,0.5*(K470+L470)/J470)))</f>
        <v/>
      </c>
      <c r="T470" s="13">
        <f>IF(N470="","",IF(N470="SL",-1,IF(N470="TP0 only",0.5*K470/J470-0.5,0.5*(K470+L470)/J470)))</f>
        <v/>
      </c>
      <c r="U470" s="14">
        <f>IF(P470="","",P470*Config!$B$6)</f>
        <v/>
      </c>
      <c r="V470" s="14">
        <f>IF(Q470="","",Q470*Config!$B$6)</f>
        <v/>
      </c>
      <c r="W470" s="14">
        <f>IF(R470="","",R470*Config!$B$6)</f>
        <v/>
      </c>
      <c r="X470" s="14">
        <f>IF(S470="","",S470*Config!$B$6)</f>
        <v/>
      </c>
      <c r="Y470" s="14">
        <f>IF(T470="","",T470*Config!$B$6)</f>
        <v/>
      </c>
      <c r="Z470" s="14">
        <f>IF(U470="","",Config!$B$4 + SUM($U$2:U470))</f>
        <v/>
      </c>
      <c r="AA470" s="14">
        <f>IF(V470="","",Config!$B$4 + SUM($V$2:V470))</f>
        <v/>
      </c>
      <c r="AB470" s="14">
        <f>IF(W470="","",Config!$B$4 + SUM($W$2:W470))</f>
        <v/>
      </c>
      <c r="AC470" s="14">
        <f>IF(X470="","",Config!$B$4 + SUM($X$2:X470))</f>
        <v/>
      </c>
      <c r="AD470" s="14">
        <f>IF(Y470="","",Config!$B$4 + SUM($Y$2:Y470))</f>
        <v/>
      </c>
      <c r="AE470" s="15">
        <f>IF(P470="","",IF(P470&gt;0,1,0))</f>
        <v/>
      </c>
      <c r="AF470" s="15">
        <f>IF(Q470="","",IF(Q470&gt;0,1,0))</f>
        <v/>
      </c>
      <c r="AG470" s="15">
        <f>IF(R470="","",IF(R470&gt;0,1,0))</f>
        <v/>
      </c>
      <c r="AH470" s="15">
        <f>IF(S470="","",IF(S470&gt;0,1,0))</f>
        <v/>
      </c>
      <c r="AI470" s="15">
        <f>IF(T470="","",IF(T470&gt;0,1,0))</f>
        <v/>
      </c>
      <c r="AJ470" s="16">
        <f>IF(Z470="","",IF(AJ469="",Z470,MAX(AJ469,Z470)))</f>
        <v/>
      </c>
      <c r="AK470" s="16">
        <f>IF(AA470="","",IF(AK469="",AA470,MAX(AK469,AA470)))</f>
        <v/>
      </c>
      <c r="AL470" s="16">
        <f>IF(AB470="","",IF(AL469="",AB470,MAX(AL469,AB470)))</f>
        <v/>
      </c>
      <c r="AM470" s="16">
        <f>IF(AC470="","",IF(AM469="",AC470,MAX(AM469,AC470)))</f>
        <v/>
      </c>
      <c r="AN470" s="16">
        <f>IF(AD470="","",IF(AN469="",AD470,MAX(AN469,AD470)))</f>
        <v/>
      </c>
      <c r="AO470" s="16">
        <f>IF(Z470="","",AJ470-Z470)</f>
        <v/>
      </c>
      <c r="AP470" s="16">
        <f>IF(AA470="","",AK470-AA470)</f>
        <v/>
      </c>
      <c r="AQ470" s="16">
        <f>IF(AB470="","",AL470-AB470)</f>
        <v/>
      </c>
      <c r="AR470" s="16">
        <f>IF(AC470="","",AM470-AC470)</f>
        <v/>
      </c>
      <c r="AS470" s="16">
        <f>IF(AD470="","",AN470-AD470)</f>
        <v/>
      </c>
    </row>
    <row r="471">
      <c r="A471">
        <f>ROW()-1</f>
        <v/>
      </c>
      <c r="B471" s="8" t="n"/>
      <c r="C471" s="11" t="n"/>
      <c r="D471" s="10">
        <f>IF(B471="","",CHOOSE(WEEKDAY(B471,2),"Lu","Ma","Mi","Jo","Vi","Sa","Du"))</f>
        <v/>
      </c>
      <c r="E471" s="10">
        <f>IF(OR(B471="",C471=""),"",IF(OR(WEEKDAY(B471,2)=1,WEEKDAY(B471,2)=5),"D",IF(AND(C471&gt;=TIME(15,30,0),C471&lt;TIME(16,30,0)),"C",IF(AND(AND(WEEKDAY(B471,2)&gt;=2,WEEKDAY(B471,2)&lt;=4),C471&gt;=TIME(16,35,0),C471&lt;TIME(17,0,0)),"A1",IF(AND(AND(WEEKDAY(B471,2)&gt;=2,WEEKDAY(B471,2)&lt;=4),C471&gt;=TIME(17,0,0),C471&lt;TIME(18,0,0)),"A2",IF(AND(AND(WEEKDAY(B471,2)&gt;=2,WEEKDAY(B471,2)&lt;=4),C471&gt;=TIME(18,0,0),C471&lt;TIME(19,0,0)),"A3",IF(AND(AND(WEEKDAY(B471,2)&gt;=2,WEEKDAY(B471,2)&lt;=4),C471&gt;=TIME(22,0,0),C471&lt;TIME(22,45,0)),"B","Other")))))))</f>
        <v/>
      </c>
      <c r="F471" s="11" t="n"/>
      <c r="G471" s="11" t="n"/>
      <c r="H471" s="11" t="n"/>
      <c r="I471" s="11" t="n"/>
      <c r="J471" s="12" t="n"/>
      <c r="K471" s="12" t="n"/>
      <c r="L471" s="12" t="n"/>
      <c r="M471" s="12" t="n"/>
      <c r="N471" s="11" t="n"/>
      <c r="O471" s="11" t="n"/>
      <c r="P471" s="13">
        <f>IF(N471="","",IF(N471="SL",-1,K471/J471))</f>
        <v/>
      </c>
      <c r="Q471" s="13">
        <f>IF(N471="","",IF(OR(N471="SL",N471="TP0 only"),-1,L471/J471))</f>
        <v/>
      </c>
      <c r="R471" s="13">
        <f>IF(N471="","",IF(N471="TP2",M471/J471,-1))</f>
        <v/>
      </c>
      <c r="S471" s="13">
        <f>IF(N471="","",IF(N471="SL",-1,IF(N471="TP0 only",0.5*K471/J471,0.5*(K471+L471)/J471)))</f>
        <v/>
      </c>
      <c r="T471" s="13">
        <f>IF(N471="","",IF(N471="SL",-1,IF(N471="TP0 only",0.5*K471/J471-0.5,0.5*(K471+L471)/J471)))</f>
        <v/>
      </c>
      <c r="U471" s="14">
        <f>IF(P471="","",P471*Config!$B$6)</f>
        <v/>
      </c>
      <c r="V471" s="14">
        <f>IF(Q471="","",Q471*Config!$B$6)</f>
        <v/>
      </c>
      <c r="W471" s="14">
        <f>IF(R471="","",R471*Config!$B$6)</f>
        <v/>
      </c>
      <c r="X471" s="14">
        <f>IF(S471="","",S471*Config!$B$6)</f>
        <v/>
      </c>
      <c r="Y471" s="14">
        <f>IF(T471="","",T471*Config!$B$6)</f>
        <v/>
      </c>
      <c r="Z471" s="14">
        <f>IF(U471="","",Config!$B$4 + SUM($U$2:U471))</f>
        <v/>
      </c>
      <c r="AA471" s="14">
        <f>IF(V471="","",Config!$B$4 + SUM($V$2:V471))</f>
        <v/>
      </c>
      <c r="AB471" s="14">
        <f>IF(W471="","",Config!$B$4 + SUM($W$2:W471))</f>
        <v/>
      </c>
      <c r="AC471" s="14">
        <f>IF(X471="","",Config!$B$4 + SUM($X$2:X471))</f>
        <v/>
      </c>
      <c r="AD471" s="14">
        <f>IF(Y471="","",Config!$B$4 + SUM($Y$2:Y471))</f>
        <v/>
      </c>
      <c r="AE471" s="15">
        <f>IF(P471="","",IF(P471&gt;0,1,0))</f>
        <v/>
      </c>
      <c r="AF471" s="15">
        <f>IF(Q471="","",IF(Q471&gt;0,1,0))</f>
        <v/>
      </c>
      <c r="AG471" s="15">
        <f>IF(R471="","",IF(R471&gt;0,1,0))</f>
        <v/>
      </c>
      <c r="AH471" s="15">
        <f>IF(S471="","",IF(S471&gt;0,1,0))</f>
        <v/>
      </c>
      <c r="AI471" s="15">
        <f>IF(T471="","",IF(T471&gt;0,1,0))</f>
        <v/>
      </c>
      <c r="AJ471" s="16">
        <f>IF(Z471="","",IF(AJ470="",Z471,MAX(AJ470,Z471)))</f>
        <v/>
      </c>
      <c r="AK471" s="16">
        <f>IF(AA471="","",IF(AK470="",AA471,MAX(AK470,AA471)))</f>
        <v/>
      </c>
      <c r="AL471" s="16">
        <f>IF(AB471="","",IF(AL470="",AB471,MAX(AL470,AB471)))</f>
        <v/>
      </c>
      <c r="AM471" s="16">
        <f>IF(AC471="","",IF(AM470="",AC471,MAX(AM470,AC471)))</f>
        <v/>
      </c>
      <c r="AN471" s="16">
        <f>IF(AD471="","",IF(AN470="",AD471,MAX(AN470,AD471)))</f>
        <v/>
      </c>
      <c r="AO471" s="16">
        <f>IF(Z471="","",AJ471-Z471)</f>
        <v/>
      </c>
      <c r="AP471" s="16">
        <f>IF(AA471="","",AK471-AA471)</f>
        <v/>
      </c>
      <c r="AQ471" s="16">
        <f>IF(AB471="","",AL471-AB471)</f>
        <v/>
      </c>
      <c r="AR471" s="16">
        <f>IF(AC471="","",AM471-AC471)</f>
        <v/>
      </c>
      <c r="AS471" s="16">
        <f>IF(AD471="","",AN471-AD471)</f>
        <v/>
      </c>
    </row>
    <row r="472">
      <c r="A472">
        <f>ROW()-1</f>
        <v/>
      </c>
      <c r="B472" s="8" t="n"/>
      <c r="C472" s="11" t="n"/>
      <c r="D472" s="10">
        <f>IF(B472="","",CHOOSE(WEEKDAY(B472,2),"Lu","Ma","Mi","Jo","Vi","Sa","Du"))</f>
        <v/>
      </c>
      <c r="E472" s="10">
        <f>IF(OR(B472="",C472=""),"",IF(OR(WEEKDAY(B472,2)=1,WEEKDAY(B472,2)=5),"D",IF(AND(C472&gt;=TIME(15,30,0),C472&lt;TIME(16,30,0)),"C",IF(AND(AND(WEEKDAY(B472,2)&gt;=2,WEEKDAY(B472,2)&lt;=4),C472&gt;=TIME(16,35,0),C472&lt;TIME(17,0,0)),"A1",IF(AND(AND(WEEKDAY(B472,2)&gt;=2,WEEKDAY(B472,2)&lt;=4),C472&gt;=TIME(17,0,0),C472&lt;TIME(18,0,0)),"A2",IF(AND(AND(WEEKDAY(B472,2)&gt;=2,WEEKDAY(B472,2)&lt;=4),C472&gt;=TIME(18,0,0),C472&lt;TIME(19,0,0)),"A3",IF(AND(AND(WEEKDAY(B472,2)&gt;=2,WEEKDAY(B472,2)&lt;=4),C472&gt;=TIME(22,0,0),C472&lt;TIME(22,45,0)),"B","Other")))))))</f>
        <v/>
      </c>
      <c r="F472" s="11" t="n"/>
      <c r="G472" s="11" t="n"/>
      <c r="H472" s="11" t="n"/>
      <c r="I472" s="11" t="n"/>
      <c r="J472" s="12" t="n"/>
      <c r="K472" s="12" t="n"/>
      <c r="L472" s="12" t="n"/>
      <c r="M472" s="12" t="n"/>
      <c r="N472" s="11" t="n"/>
      <c r="O472" s="11" t="n"/>
      <c r="P472" s="13">
        <f>IF(N472="","",IF(N472="SL",-1,K472/J472))</f>
        <v/>
      </c>
      <c r="Q472" s="13">
        <f>IF(N472="","",IF(OR(N472="SL",N472="TP0 only"),-1,L472/J472))</f>
        <v/>
      </c>
      <c r="R472" s="13">
        <f>IF(N472="","",IF(N472="TP2",M472/J472,-1))</f>
        <v/>
      </c>
      <c r="S472" s="13">
        <f>IF(N472="","",IF(N472="SL",-1,IF(N472="TP0 only",0.5*K472/J472,0.5*(K472+L472)/J472)))</f>
        <v/>
      </c>
      <c r="T472" s="13">
        <f>IF(N472="","",IF(N472="SL",-1,IF(N472="TP0 only",0.5*K472/J472-0.5,0.5*(K472+L472)/J472)))</f>
        <v/>
      </c>
      <c r="U472" s="14">
        <f>IF(P472="","",P472*Config!$B$6)</f>
        <v/>
      </c>
      <c r="V472" s="14">
        <f>IF(Q472="","",Q472*Config!$B$6)</f>
        <v/>
      </c>
      <c r="W472" s="14">
        <f>IF(R472="","",R472*Config!$B$6)</f>
        <v/>
      </c>
      <c r="X472" s="14">
        <f>IF(S472="","",S472*Config!$B$6)</f>
        <v/>
      </c>
      <c r="Y472" s="14">
        <f>IF(T472="","",T472*Config!$B$6)</f>
        <v/>
      </c>
      <c r="Z472" s="14">
        <f>IF(U472="","",Config!$B$4 + SUM($U$2:U472))</f>
        <v/>
      </c>
      <c r="AA472" s="14">
        <f>IF(V472="","",Config!$B$4 + SUM($V$2:V472))</f>
        <v/>
      </c>
      <c r="AB472" s="14">
        <f>IF(W472="","",Config!$B$4 + SUM($W$2:W472))</f>
        <v/>
      </c>
      <c r="AC472" s="14">
        <f>IF(X472="","",Config!$B$4 + SUM($X$2:X472))</f>
        <v/>
      </c>
      <c r="AD472" s="14">
        <f>IF(Y472="","",Config!$B$4 + SUM($Y$2:Y472))</f>
        <v/>
      </c>
      <c r="AE472" s="15">
        <f>IF(P472="","",IF(P472&gt;0,1,0))</f>
        <v/>
      </c>
      <c r="AF472" s="15">
        <f>IF(Q472="","",IF(Q472&gt;0,1,0))</f>
        <v/>
      </c>
      <c r="AG472" s="15">
        <f>IF(R472="","",IF(R472&gt;0,1,0))</f>
        <v/>
      </c>
      <c r="AH472" s="15">
        <f>IF(S472="","",IF(S472&gt;0,1,0))</f>
        <v/>
      </c>
      <c r="AI472" s="15">
        <f>IF(T472="","",IF(T472&gt;0,1,0))</f>
        <v/>
      </c>
      <c r="AJ472" s="16">
        <f>IF(Z472="","",IF(AJ471="",Z472,MAX(AJ471,Z472)))</f>
        <v/>
      </c>
      <c r="AK472" s="16">
        <f>IF(AA472="","",IF(AK471="",AA472,MAX(AK471,AA472)))</f>
        <v/>
      </c>
      <c r="AL472" s="16">
        <f>IF(AB472="","",IF(AL471="",AB472,MAX(AL471,AB472)))</f>
        <v/>
      </c>
      <c r="AM472" s="16">
        <f>IF(AC472="","",IF(AM471="",AC472,MAX(AM471,AC472)))</f>
        <v/>
      </c>
      <c r="AN472" s="16">
        <f>IF(AD472="","",IF(AN471="",AD472,MAX(AN471,AD472)))</f>
        <v/>
      </c>
      <c r="AO472" s="16">
        <f>IF(Z472="","",AJ472-Z472)</f>
        <v/>
      </c>
      <c r="AP472" s="16">
        <f>IF(AA472="","",AK472-AA472)</f>
        <v/>
      </c>
      <c r="AQ472" s="16">
        <f>IF(AB472="","",AL472-AB472)</f>
        <v/>
      </c>
      <c r="AR472" s="16">
        <f>IF(AC472="","",AM472-AC472)</f>
        <v/>
      </c>
      <c r="AS472" s="16">
        <f>IF(AD472="","",AN472-AD472)</f>
        <v/>
      </c>
    </row>
    <row r="473">
      <c r="A473">
        <f>ROW()-1</f>
        <v/>
      </c>
      <c r="B473" s="8" t="n"/>
      <c r="C473" s="11" t="n"/>
      <c r="D473" s="10">
        <f>IF(B473="","",CHOOSE(WEEKDAY(B473,2),"Lu","Ma","Mi","Jo","Vi","Sa","Du"))</f>
        <v/>
      </c>
      <c r="E473" s="10">
        <f>IF(OR(B473="",C473=""),"",IF(OR(WEEKDAY(B473,2)=1,WEEKDAY(B473,2)=5),"D",IF(AND(C473&gt;=TIME(15,30,0),C473&lt;TIME(16,30,0)),"C",IF(AND(AND(WEEKDAY(B473,2)&gt;=2,WEEKDAY(B473,2)&lt;=4),C473&gt;=TIME(16,35,0),C473&lt;TIME(17,0,0)),"A1",IF(AND(AND(WEEKDAY(B473,2)&gt;=2,WEEKDAY(B473,2)&lt;=4),C473&gt;=TIME(17,0,0),C473&lt;TIME(18,0,0)),"A2",IF(AND(AND(WEEKDAY(B473,2)&gt;=2,WEEKDAY(B473,2)&lt;=4),C473&gt;=TIME(18,0,0),C473&lt;TIME(19,0,0)),"A3",IF(AND(AND(WEEKDAY(B473,2)&gt;=2,WEEKDAY(B473,2)&lt;=4),C473&gt;=TIME(22,0,0),C473&lt;TIME(22,45,0)),"B","Other")))))))</f>
        <v/>
      </c>
      <c r="F473" s="11" t="n"/>
      <c r="G473" s="11" t="n"/>
      <c r="H473" s="11" t="n"/>
      <c r="I473" s="11" t="n"/>
      <c r="J473" s="12" t="n"/>
      <c r="K473" s="12" t="n"/>
      <c r="L473" s="12" t="n"/>
      <c r="M473" s="12" t="n"/>
      <c r="N473" s="11" t="n"/>
      <c r="O473" s="11" t="n"/>
      <c r="P473" s="13">
        <f>IF(N473="","",IF(N473="SL",-1,K473/J473))</f>
        <v/>
      </c>
      <c r="Q473" s="13">
        <f>IF(N473="","",IF(OR(N473="SL",N473="TP0 only"),-1,L473/J473))</f>
        <v/>
      </c>
      <c r="R473" s="13">
        <f>IF(N473="","",IF(N473="TP2",M473/J473,-1))</f>
        <v/>
      </c>
      <c r="S473" s="13">
        <f>IF(N473="","",IF(N473="SL",-1,IF(N473="TP0 only",0.5*K473/J473,0.5*(K473+L473)/J473)))</f>
        <v/>
      </c>
      <c r="T473" s="13">
        <f>IF(N473="","",IF(N473="SL",-1,IF(N473="TP0 only",0.5*K473/J473-0.5,0.5*(K473+L473)/J473)))</f>
        <v/>
      </c>
      <c r="U473" s="14">
        <f>IF(P473="","",P473*Config!$B$6)</f>
        <v/>
      </c>
      <c r="V473" s="14">
        <f>IF(Q473="","",Q473*Config!$B$6)</f>
        <v/>
      </c>
      <c r="W473" s="14">
        <f>IF(R473="","",R473*Config!$B$6)</f>
        <v/>
      </c>
      <c r="X473" s="14">
        <f>IF(S473="","",S473*Config!$B$6)</f>
        <v/>
      </c>
      <c r="Y473" s="14">
        <f>IF(T473="","",T473*Config!$B$6)</f>
        <v/>
      </c>
      <c r="Z473" s="14">
        <f>IF(U473="","",Config!$B$4 + SUM($U$2:U473))</f>
        <v/>
      </c>
      <c r="AA473" s="14">
        <f>IF(V473="","",Config!$B$4 + SUM($V$2:V473))</f>
        <v/>
      </c>
      <c r="AB473" s="14">
        <f>IF(W473="","",Config!$B$4 + SUM($W$2:W473))</f>
        <v/>
      </c>
      <c r="AC473" s="14">
        <f>IF(X473="","",Config!$B$4 + SUM($X$2:X473))</f>
        <v/>
      </c>
      <c r="AD473" s="14">
        <f>IF(Y473="","",Config!$B$4 + SUM($Y$2:Y473))</f>
        <v/>
      </c>
      <c r="AE473" s="15">
        <f>IF(P473="","",IF(P473&gt;0,1,0))</f>
        <v/>
      </c>
      <c r="AF473" s="15">
        <f>IF(Q473="","",IF(Q473&gt;0,1,0))</f>
        <v/>
      </c>
      <c r="AG473" s="15">
        <f>IF(R473="","",IF(R473&gt;0,1,0))</f>
        <v/>
      </c>
      <c r="AH473" s="15">
        <f>IF(S473="","",IF(S473&gt;0,1,0))</f>
        <v/>
      </c>
      <c r="AI473" s="15">
        <f>IF(T473="","",IF(T473&gt;0,1,0))</f>
        <v/>
      </c>
      <c r="AJ473" s="16">
        <f>IF(Z473="","",IF(AJ472="",Z473,MAX(AJ472,Z473)))</f>
        <v/>
      </c>
      <c r="AK473" s="16">
        <f>IF(AA473="","",IF(AK472="",AA473,MAX(AK472,AA473)))</f>
        <v/>
      </c>
      <c r="AL473" s="16">
        <f>IF(AB473="","",IF(AL472="",AB473,MAX(AL472,AB473)))</f>
        <v/>
      </c>
      <c r="AM473" s="16">
        <f>IF(AC473="","",IF(AM472="",AC473,MAX(AM472,AC473)))</f>
        <v/>
      </c>
      <c r="AN473" s="16">
        <f>IF(AD473="","",IF(AN472="",AD473,MAX(AN472,AD473)))</f>
        <v/>
      </c>
      <c r="AO473" s="16">
        <f>IF(Z473="","",AJ473-Z473)</f>
        <v/>
      </c>
      <c r="AP473" s="16">
        <f>IF(AA473="","",AK473-AA473)</f>
        <v/>
      </c>
      <c r="AQ473" s="16">
        <f>IF(AB473="","",AL473-AB473)</f>
        <v/>
      </c>
      <c r="AR473" s="16">
        <f>IF(AC473="","",AM473-AC473)</f>
        <v/>
      </c>
      <c r="AS473" s="16">
        <f>IF(AD473="","",AN473-AD473)</f>
        <v/>
      </c>
    </row>
    <row r="474">
      <c r="A474">
        <f>ROW()-1</f>
        <v/>
      </c>
      <c r="B474" s="8" t="n"/>
      <c r="C474" s="11" t="n"/>
      <c r="D474" s="10">
        <f>IF(B474="","",CHOOSE(WEEKDAY(B474,2),"Lu","Ma","Mi","Jo","Vi","Sa","Du"))</f>
        <v/>
      </c>
      <c r="E474" s="10">
        <f>IF(OR(B474="",C474=""),"",IF(OR(WEEKDAY(B474,2)=1,WEEKDAY(B474,2)=5),"D",IF(AND(C474&gt;=TIME(15,30,0),C474&lt;TIME(16,30,0)),"C",IF(AND(AND(WEEKDAY(B474,2)&gt;=2,WEEKDAY(B474,2)&lt;=4),C474&gt;=TIME(16,35,0),C474&lt;TIME(17,0,0)),"A1",IF(AND(AND(WEEKDAY(B474,2)&gt;=2,WEEKDAY(B474,2)&lt;=4),C474&gt;=TIME(17,0,0),C474&lt;TIME(18,0,0)),"A2",IF(AND(AND(WEEKDAY(B474,2)&gt;=2,WEEKDAY(B474,2)&lt;=4),C474&gt;=TIME(18,0,0),C474&lt;TIME(19,0,0)),"A3",IF(AND(AND(WEEKDAY(B474,2)&gt;=2,WEEKDAY(B474,2)&lt;=4),C474&gt;=TIME(22,0,0),C474&lt;TIME(22,45,0)),"B","Other")))))))</f>
        <v/>
      </c>
      <c r="F474" s="11" t="n"/>
      <c r="G474" s="11" t="n"/>
      <c r="H474" s="11" t="n"/>
      <c r="I474" s="11" t="n"/>
      <c r="J474" s="12" t="n"/>
      <c r="K474" s="12" t="n"/>
      <c r="L474" s="12" t="n"/>
      <c r="M474" s="12" t="n"/>
      <c r="N474" s="11" t="n"/>
      <c r="O474" s="11" t="n"/>
      <c r="P474" s="13">
        <f>IF(N474="","",IF(N474="SL",-1,K474/J474))</f>
        <v/>
      </c>
      <c r="Q474" s="13">
        <f>IF(N474="","",IF(OR(N474="SL",N474="TP0 only"),-1,L474/J474))</f>
        <v/>
      </c>
      <c r="R474" s="13">
        <f>IF(N474="","",IF(N474="TP2",M474/J474,-1))</f>
        <v/>
      </c>
      <c r="S474" s="13">
        <f>IF(N474="","",IF(N474="SL",-1,IF(N474="TP0 only",0.5*K474/J474,0.5*(K474+L474)/J474)))</f>
        <v/>
      </c>
      <c r="T474" s="13">
        <f>IF(N474="","",IF(N474="SL",-1,IF(N474="TP0 only",0.5*K474/J474-0.5,0.5*(K474+L474)/J474)))</f>
        <v/>
      </c>
      <c r="U474" s="14">
        <f>IF(P474="","",P474*Config!$B$6)</f>
        <v/>
      </c>
      <c r="V474" s="14">
        <f>IF(Q474="","",Q474*Config!$B$6)</f>
        <v/>
      </c>
      <c r="W474" s="14">
        <f>IF(R474="","",R474*Config!$B$6)</f>
        <v/>
      </c>
      <c r="X474" s="14">
        <f>IF(S474="","",S474*Config!$B$6)</f>
        <v/>
      </c>
      <c r="Y474" s="14">
        <f>IF(T474="","",T474*Config!$B$6)</f>
        <v/>
      </c>
      <c r="Z474" s="14">
        <f>IF(U474="","",Config!$B$4 + SUM($U$2:U474))</f>
        <v/>
      </c>
      <c r="AA474" s="14">
        <f>IF(V474="","",Config!$B$4 + SUM($V$2:V474))</f>
        <v/>
      </c>
      <c r="AB474" s="14">
        <f>IF(W474="","",Config!$B$4 + SUM($W$2:W474))</f>
        <v/>
      </c>
      <c r="AC474" s="14">
        <f>IF(X474="","",Config!$B$4 + SUM($X$2:X474))</f>
        <v/>
      </c>
      <c r="AD474" s="14">
        <f>IF(Y474="","",Config!$B$4 + SUM($Y$2:Y474))</f>
        <v/>
      </c>
      <c r="AE474" s="15">
        <f>IF(P474="","",IF(P474&gt;0,1,0))</f>
        <v/>
      </c>
      <c r="AF474" s="15">
        <f>IF(Q474="","",IF(Q474&gt;0,1,0))</f>
        <v/>
      </c>
      <c r="AG474" s="15">
        <f>IF(R474="","",IF(R474&gt;0,1,0))</f>
        <v/>
      </c>
      <c r="AH474" s="15">
        <f>IF(S474="","",IF(S474&gt;0,1,0))</f>
        <v/>
      </c>
      <c r="AI474" s="15">
        <f>IF(T474="","",IF(T474&gt;0,1,0))</f>
        <v/>
      </c>
      <c r="AJ474" s="16">
        <f>IF(Z474="","",IF(AJ473="",Z474,MAX(AJ473,Z474)))</f>
        <v/>
      </c>
      <c r="AK474" s="16">
        <f>IF(AA474="","",IF(AK473="",AA474,MAX(AK473,AA474)))</f>
        <v/>
      </c>
      <c r="AL474" s="16">
        <f>IF(AB474="","",IF(AL473="",AB474,MAX(AL473,AB474)))</f>
        <v/>
      </c>
      <c r="AM474" s="16">
        <f>IF(AC474="","",IF(AM473="",AC474,MAX(AM473,AC474)))</f>
        <v/>
      </c>
      <c r="AN474" s="16">
        <f>IF(AD474="","",IF(AN473="",AD474,MAX(AN473,AD474)))</f>
        <v/>
      </c>
      <c r="AO474" s="16">
        <f>IF(Z474="","",AJ474-Z474)</f>
        <v/>
      </c>
      <c r="AP474" s="16">
        <f>IF(AA474="","",AK474-AA474)</f>
        <v/>
      </c>
      <c r="AQ474" s="16">
        <f>IF(AB474="","",AL474-AB474)</f>
        <v/>
      </c>
      <c r="AR474" s="16">
        <f>IF(AC474="","",AM474-AC474)</f>
        <v/>
      </c>
      <c r="AS474" s="16">
        <f>IF(AD474="","",AN474-AD474)</f>
        <v/>
      </c>
    </row>
    <row r="475">
      <c r="A475">
        <f>ROW()-1</f>
        <v/>
      </c>
      <c r="B475" s="8" t="n"/>
      <c r="C475" s="11" t="n"/>
      <c r="D475" s="10">
        <f>IF(B475="","",CHOOSE(WEEKDAY(B475,2),"Lu","Ma","Mi","Jo","Vi","Sa","Du"))</f>
        <v/>
      </c>
      <c r="E475" s="10">
        <f>IF(OR(B475="",C475=""),"",IF(OR(WEEKDAY(B475,2)=1,WEEKDAY(B475,2)=5),"D",IF(AND(C475&gt;=TIME(15,30,0),C475&lt;TIME(16,30,0)),"C",IF(AND(AND(WEEKDAY(B475,2)&gt;=2,WEEKDAY(B475,2)&lt;=4),C475&gt;=TIME(16,35,0),C475&lt;TIME(17,0,0)),"A1",IF(AND(AND(WEEKDAY(B475,2)&gt;=2,WEEKDAY(B475,2)&lt;=4),C475&gt;=TIME(17,0,0),C475&lt;TIME(18,0,0)),"A2",IF(AND(AND(WEEKDAY(B475,2)&gt;=2,WEEKDAY(B475,2)&lt;=4),C475&gt;=TIME(18,0,0),C475&lt;TIME(19,0,0)),"A3",IF(AND(AND(WEEKDAY(B475,2)&gt;=2,WEEKDAY(B475,2)&lt;=4),C475&gt;=TIME(22,0,0),C475&lt;TIME(22,45,0)),"B","Other")))))))</f>
        <v/>
      </c>
      <c r="F475" s="11" t="n"/>
      <c r="G475" s="11" t="n"/>
      <c r="H475" s="11" t="n"/>
      <c r="I475" s="11" t="n"/>
      <c r="J475" s="12" t="n"/>
      <c r="K475" s="12" t="n"/>
      <c r="L475" s="12" t="n"/>
      <c r="M475" s="12" t="n"/>
      <c r="N475" s="11" t="n"/>
      <c r="O475" s="11" t="n"/>
      <c r="P475" s="13">
        <f>IF(N475="","",IF(N475="SL",-1,K475/J475))</f>
        <v/>
      </c>
      <c r="Q475" s="13">
        <f>IF(N475="","",IF(OR(N475="SL",N475="TP0 only"),-1,L475/J475))</f>
        <v/>
      </c>
      <c r="R475" s="13">
        <f>IF(N475="","",IF(N475="TP2",M475/J475,-1))</f>
        <v/>
      </c>
      <c r="S475" s="13">
        <f>IF(N475="","",IF(N475="SL",-1,IF(N475="TP0 only",0.5*K475/J475,0.5*(K475+L475)/J475)))</f>
        <v/>
      </c>
      <c r="T475" s="13">
        <f>IF(N475="","",IF(N475="SL",-1,IF(N475="TP0 only",0.5*K475/J475-0.5,0.5*(K475+L475)/J475)))</f>
        <v/>
      </c>
      <c r="U475" s="14">
        <f>IF(P475="","",P475*Config!$B$6)</f>
        <v/>
      </c>
      <c r="V475" s="14">
        <f>IF(Q475="","",Q475*Config!$B$6)</f>
        <v/>
      </c>
      <c r="W475" s="14">
        <f>IF(R475="","",R475*Config!$B$6)</f>
        <v/>
      </c>
      <c r="X475" s="14">
        <f>IF(S475="","",S475*Config!$B$6)</f>
        <v/>
      </c>
      <c r="Y475" s="14">
        <f>IF(T475="","",T475*Config!$B$6)</f>
        <v/>
      </c>
      <c r="Z475" s="14">
        <f>IF(U475="","",Config!$B$4 + SUM($U$2:U475))</f>
        <v/>
      </c>
      <c r="AA475" s="14">
        <f>IF(V475="","",Config!$B$4 + SUM($V$2:V475))</f>
        <v/>
      </c>
      <c r="AB475" s="14">
        <f>IF(W475="","",Config!$B$4 + SUM($W$2:W475))</f>
        <v/>
      </c>
      <c r="AC475" s="14">
        <f>IF(X475="","",Config!$B$4 + SUM($X$2:X475))</f>
        <v/>
      </c>
      <c r="AD475" s="14">
        <f>IF(Y475="","",Config!$B$4 + SUM($Y$2:Y475))</f>
        <v/>
      </c>
      <c r="AE475" s="15">
        <f>IF(P475="","",IF(P475&gt;0,1,0))</f>
        <v/>
      </c>
      <c r="AF475" s="15">
        <f>IF(Q475="","",IF(Q475&gt;0,1,0))</f>
        <v/>
      </c>
      <c r="AG475" s="15">
        <f>IF(R475="","",IF(R475&gt;0,1,0))</f>
        <v/>
      </c>
      <c r="AH475" s="15">
        <f>IF(S475="","",IF(S475&gt;0,1,0))</f>
        <v/>
      </c>
      <c r="AI475" s="15">
        <f>IF(T475="","",IF(T475&gt;0,1,0))</f>
        <v/>
      </c>
      <c r="AJ475" s="16">
        <f>IF(Z475="","",IF(AJ474="",Z475,MAX(AJ474,Z475)))</f>
        <v/>
      </c>
      <c r="AK475" s="16">
        <f>IF(AA475="","",IF(AK474="",AA475,MAX(AK474,AA475)))</f>
        <v/>
      </c>
      <c r="AL475" s="16">
        <f>IF(AB475="","",IF(AL474="",AB475,MAX(AL474,AB475)))</f>
        <v/>
      </c>
      <c r="AM475" s="16">
        <f>IF(AC475="","",IF(AM474="",AC475,MAX(AM474,AC475)))</f>
        <v/>
      </c>
      <c r="AN475" s="16">
        <f>IF(AD475="","",IF(AN474="",AD475,MAX(AN474,AD475)))</f>
        <v/>
      </c>
      <c r="AO475" s="16">
        <f>IF(Z475="","",AJ475-Z475)</f>
        <v/>
      </c>
      <c r="AP475" s="16">
        <f>IF(AA475="","",AK475-AA475)</f>
        <v/>
      </c>
      <c r="AQ475" s="16">
        <f>IF(AB475="","",AL475-AB475)</f>
        <v/>
      </c>
      <c r="AR475" s="16">
        <f>IF(AC475="","",AM475-AC475)</f>
        <v/>
      </c>
      <c r="AS475" s="16">
        <f>IF(AD475="","",AN475-AD475)</f>
        <v/>
      </c>
    </row>
    <row r="476">
      <c r="A476">
        <f>ROW()-1</f>
        <v/>
      </c>
      <c r="B476" s="8" t="n"/>
      <c r="C476" s="11" t="n"/>
      <c r="D476" s="10">
        <f>IF(B476="","",CHOOSE(WEEKDAY(B476,2),"Lu","Ma","Mi","Jo","Vi","Sa","Du"))</f>
        <v/>
      </c>
      <c r="E476" s="10">
        <f>IF(OR(B476="",C476=""),"",IF(OR(WEEKDAY(B476,2)=1,WEEKDAY(B476,2)=5),"D",IF(AND(C476&gt;=TIME(15,30,0),C476&lt;TIME(16,30,0)),"C",IF(AND(AND(WEEKDAY(B476,2)&gt;=2,WEEKDAY(B476,2)&lt;=4),C476&gt;=TIME(16,35,0),C476&lt;TIME(17,0,0)),"A1",IF(AND(AND(WEEKDAY(B476,2)&gt;=2,WEEKDAY(B476,2)&lt;=4),C476&gt;=TIME(17,0,0),C476&lt;TIME(18,0,0)),"A2",IF(AND(AND(WEEKDAY(B476,2)&gt;=2,WEEKDAY(B476,2)&lt;=4),C476&gt;=TIME(18,0,0),C476&lt;TIME(19,0,0)),"A3",IF(AND(AND(WEEKDAY(B476,2)&gt;=2,WEEKDAY(B476,2)&lt;=4),C476&gt;=TIME(22,0,0),C476&lt;TIME(22,45,0)),"B","Other")))))))</f>
        <v/>
      </c>
      <c r="F476" s="11" t="n"/>
      <c r="G476" s="11" t="n"/>
      <c r="H476" s="11" t="n"/>
      <c r="I476" s="11" t="n"/>
      <c r="J476" s="12" t="n"/>
      <c r="K476" s="12" t="n"/>
      <c r="L476" s="12" t="n"/>
      <c r="M476" s="12" t="n"/>
      <c r="N476" s="11" t="n"/>
      <c r="O476" s="11" t="n"/>
      <c r="P476" s="13">
        <f>IF(N476="","",IF(N476="SL",-1,K476/J476))</f>
        <v/>
      </c>
      <c r="Q476" s="13">
        <f>IF(N476="","",IF(OR(N476="SL",N476="TP0 only"),-1,L476/J476))</f>
        <v/>
      </c>
      <c r="R476" s="13">
        <f>IF(N476="","",IF(N476="TP2",M476/J476,-1))</f>
        <v/>
      </c>
      <c r="S476" s="13">
        <f>IF(N476="","",IF(N476="SL",-1,IF(N476="TP0 only",0.5*K476/J476,0.5*(K476+L476)/J476)))</f>
        <v/>
      </c>
      <c r="T476" s="13">
        <f>IF(N476="","",IF(N476="SL",-1,IF(N476="TP0 only",0.5*K476/J476-0.5,0.5*(K476+L476)/J476)))</f>
        <v/>
      </c>
      <c r="U476" s="14">
        <f>IF(P476="","",P476*Config!$B$6)</f>
        <v/>
      </c>
      <c r="V476" s="14">
        <f>IF(Q476="","",Q476*Config!$B$6)</f>
        <v/>
      </c>
      <c r="W476" s="14">
        <f>IF(R476="","",R476*Config!$B$6)</f>
        <v/>
      </c>
      <c r="X476" s="14">
        <f>IF(S476="","",S476*Config!$B$6)</f>
        <v/>
      </c>
      <c r="Y476" s="14">
        <f>IF(T476="","",T476*Config!$B$6)</f>
        <v/>
      </c>
      <c r="Z476" s="14">
        <f>IF(U476="","",Config!$B$4 + SUM($U$2:U476))</f>
        <v/>
      </c>
      <c r="AA476" s="14">
        <f>IF(V476="","",Config!$B$4 + SUM($V$2:V476))</f>
        <v/>
      </c>
      <c r="AB476" s="14">
        <f>IF(W476="","",Config!$B$4 + SUM($W$2:W476))</f>
        <v/>
      </c>
      <c r="AC476" s="14">
        <f>IF(X476="","",Config!$B$4 + SUM($X$2:X476))</f>
        <v/>
      </c>
      <c r="AD476" s="14">
        <f>IF(Y476="","",Config!$B$4 + SUM($Y$2:Y476))</f>
        <v/>
      </c>
      <c r="AE476" s="15">
        <f>IF(P476="","",IF(P476&gt;0,1,0))</f>
        <v/>
      </c>
      <c r="AF476" s="15">
        <f>IF(Q476="","",IF(Q476&gt;0,1,0))</f>
        <v/>
      </c>
      <c r="AG476" s="15">
        <f>IF(R476="","",IF(R476&gt;0,1,0))</f>
        <v/>
      </c>
      <c r="AH476" s="15">
        <f>IF(S476="","",IF(S476&gt;0,1,0))</f>
        <v/>
      </c>
      <c r="AI476" s="15">
        <f>IF(T476="","",IF(T476&gt;0,1,0))</f>
        <v/>
      </c>
      <c r="AJ476" s="16">
        <f>IF(Z476="","",IF(AJ475="",Z476,MAX(AJ475,Z476)))</f>
        <v/>
      </c>
      <c r="AK476" s="16">
        <f>IF(AA476="","",IF(AK475="",AA476,MAX(AK475,AA476)))</f>
        <v/>
      </c>
      <c r="AL476" s="16">
        <f>IF(AB476="","",IF(AL475="",AB476,MAX(AL475,AB476)))</f>
        <v/>
      </c>
      <c r="AM476" s="16">
        <f>IF(AC476="","",IF(AM475="",AC476,MAX(AM475,AC476)))</f>
        <v/>
      </c>
      <c r="AN476" s="16">
        <f>IF(AD476="","",IF(AN475="",AD476,MAX(AN475,AD476)))</f>
        <v/>
      </c>
      <c r="AO476" s="16">
        <f>IF(Z476="","",AJ476-Z476)</f>
        <v/>
      </c>
      <c r="AP476" s="16">
        <f>IF(AA476="","",AK476-AA476)</f>
        <v/>
      </c>
      <c r="AQ476" s="16">
        <f>IF(AB476="","",AL476-AB476)</f>
        <v/>
      </c>
      <c r="AR476" s="16">
        <f>IF(AC476="","",AM476-AC476)</f>
        <v/>
      </c>
      <c r="AS476" s="16">
        <f>IF(AD476="","",AN476-AD476)</f>
        <v/>
      </c>
    </row>
    <row r="477">
      <c r="A477">
        <f>ROW()-1</f>
        <v/>
      </c>
      <c r="B477" s="8" t="n"/>
      <c r="C477" s="11" t="n"/>
      <c r="D477" s="10">
        <f>IF(B477="","",CHOOSE(WEEKDAY(B477,2),"Lu","Ma","Mi","Jo","Vi","Sa","Du"))</f>
        <v/>
      </c>
      <c r="E477" s="10">
        <f>IF(OR(B477="",C477=""),"",IF(OR(WEEKDAY(B477,2)=1,WEEKDAY(B477,2)=5),"D",IF(AND(C477&gt;=TIME(15,30,0),C477&lt;TIME(16,30,0)),"C",IF(AND(AND(WEEKDAY(B477,2)&gt;=2,WEEKDAY(B477,2)&lt;=4),C477&gt;=TIME(16,35,0),C477&lt;TIME(17,0,0)),"A1",IF(AND(AND(WEEKDAY(B477,2)&gt;=2,WEEKDAY(B477,2)&lt;=4),C477&gt;=TIME(17,0,0),C477&lt;TIME(18,0,0)),"A2",IF(AND(AND(WEEKDAY(B477,2)&gt;=2,WEEKDAY(B477,2)&lt;=4),C477&gt;=TIME(18,0,0),C477&lt;TIME(19,0,0)),"A3",IF(AND(AND(WEEKDAY(B477,2)&gt;=2,WEEKDAY(B477,2)&lt;=4),C477&gt;=TIME(22,0,0),C477&lt;TIME(22,45,0)),"B","Other")))))))</f>
        <v/>
      </c>
      <c r="F477" s="11" t="n"/>
      <c r="G477" s="11" t="n"/>
      <c r="H477" s="11" t="n"/>
      <c r="I477" s="11" t="n"/>
      <c r="J477" s="12" t="n"/>
      <c r="K477" s="12" t="n"/>
      <c r="L477" s="12" t="n"/>
      <c r="M477" s="12" t="n"/>
      <c r="N477" s="11" t="n"/>
      <c r="O477" s="11" t="n"/>
      <c r="P477" s="13">
        <f>IF(N477="","",IF(N477="SL",-1,K477/J477))</f>
        <v/>
      </c>
      <c r="Q477" s="13">
        <f>IF(N477="","",IF(OR(N477="SL",N477="TP0 only"),-1,L477/J477))</f>
        <v/>
      </c>
      <c r="R477" s="13">
        <f>IF(N477="","",IF(N477="TP2",M477/J477,-1))</f>
        <v/>
      </c>
      <c r="S477" s="13">
        <f>IF(N477="","",IF(N477="SL",-1,IF(N477="TP0 only",0.5*K477/J477,0.5*(K477+L477)/J477)))</f>
        <v/>
      </c>
      <c r="T477" s="13">
        <f>IF(N477="","",IF(N477="SL",-1,IF(N477="TP0 only",0.5*K477/J477-0.5,0.5*(K477+L477)/J477)))</f>
        <v/>
      </c>
      <c r="U477" s="14">
        <f>IF(P477="","",P477*Config!$B$6)</f>
        <v/>
      </c>
      <c r="V477" s="14">
        <f>IF(Q477="","",Q477*Config!$B$6)</f>
        <v/>
      </c>
      <c r="W477" s="14">
        <f>IF(R477="","",R477*Config!$B$6)</f>
        <v/>
      </c>
      <c r="X477" s="14">
        <f>IF(S477="","",S477*Config!$B$6)</f>
        <v/>
      </c>
      <c r="Y477" s="14">
        <f>IF(T477="","",T477*Config!$B$6)</f>
        <v/>
      </c>
      <c r="Z477" s="14">
        <f>IF(U477="","",Config!$B$4 + SUM($U$2:U477))</f>
        <v/>
      </c>
      <c r="AA477" s="14">
        <f>IF(V477="","",Config!$B$4 + SUM($V$2:V477))</f>
        <v/>
      </c>
      <c r="AB477" s="14">
        <f>IF(W477="","",Config!$B$4 + SUM($W$2:W477))</f>
        <v/>
      </c>
      <c r="AC477" s="14">
        <f>IF(X477="","",Config!$B$4 + SUM($X$2:X477))</f>
        <v/>
      </c>
      <c r="AD477" s="14">
        <f>IF(Y477="","",Config!$B$4 + SUM($Y$2:Y477))</f>
        <v/>
      </c>
      <c r="AE477" s="15">
        <f>IF(P477="","",IF(P477&gt;0,1,0))</f>
        <v/>
      </c>
      <c r="AF477" s="15">
        <f>IF(Q477="","",IF(Q477&gt;0,1,0))</f>
        <v/>
      </c>
      <c r="AG477" s="15">
        <f>IF(R477="","",IF(R477&gt;0,1,0))</f>
        <v/>
      </c>
      <c r="AH477" s="15">
        <f>IF(S477="","",IF(S477&gt;0,1,0))</f>
        <v/>
      </c>
      <c r="AI477" s="15">
        <f>IF(T477="","",IF(T477&gt;0,1,0))</f>
        <v/>
      </c>
      <c r="AJ477" s="16">
        <f>IF(Z477="","",IF(AJ476="",Z477,MAX(AJ476,Z477)))</f>
        <v/>
      </c>
      <c r="AK477" s="16">
        <f>IF(AA477="","",IF(AK476="",AA477,MAX(AK476,AA477)))</f>
        <v/>
      </c>
      <c r="AL477" s="16">
        <f>IF(AB477="","",IF(AL476="",AB477,MAX(AL476,AB477)))</f>
        <v/>
      </c>
      <c r="AM477" s="16">
        <f>IF(AC477="","",IF(AM476="",AC477,MAX(AM476,AC477)))</f>
        <v/>
      </c>
      <c r="AN477" s="16">
        <f>IF(AD477="","",IF(AN476="",AD477,MAX(AN476,AD477)))</f>
        <v/>
      </c>
      <c r="AO477" s="16">
        <f>IF(Z477="","",AJ477-Z477)</f>
        <v/>
      </c>
      <c r="AP477" s="16">
        <f>IF(AA477="","",AK477-AA477)</f>
        <v/>
      </c>
      <c r="AQ477" s="16">
        <f>IF(AB477="","",AL477-AB477)</f>
        <v/>
      </c>
      <c r="AR477" s="16">
        <f>IF(AC477="","",AM477-AC477)</f>
        <v/>
      </c>
      <c r="AS477" s="16">
        <f>IF(AD477="","",AN477-AD477)</f>
        <v/>
      </c>
    </row>
    <row r="478">
      <c r="A478">
        <f>ROW()-1</f>
        <v/>
      </c>
      <c r="B478" s="8" t="n"/>
      <c r="C478" s="11" t="n"/>
      <c r="D478" s="10">
        <f>IF(B478="","",CHOOSE(WEEKDAY(B478,2),"Lu","Ma","Mi","Jo","Vi","Sa","Du"))</f>
        <v/>
      </c>
      <c r="E478" s="10">
        <f>IF(OR(B478="",C478=""),"",IF(OR(WEEKDAY(B478,2)=1,WEEKDAY(B478,2)=5),"D",IF(AND(C478&gt;=TIME(15,30,0),C478&lt;TIME(16,30,0)),"C",IF(AND(AND(WEEKDAY(B478,2)&gt;=2,WEEKDAY(B478,2)&lt;=4),C478&gt;=TIME(16,35,0),C478&lt;TIME(17,0,0)),"A1",IF(AND(AND(WEEKDAY(B478,2)&gt;=2,WEEKDAY(B478,2)&lt;=4),C478&gt;=TIME(17,0,0),C478&lt;TIME(18,0,0)),"A2",IF(AND(AND(WEEKDAY(B478,2)&gt;=2,WEEKDAY(B478,2)&lt;=4),C478&gt;=TIME(18,0,0),C478&lt;TIME(19,0,0)),"A3",IF(AND(AND(WEEKDAY(B478,2)&gt;=2,WEEKDAY(B478,2)&lt;=4),C478&gt;=TIME(22,0,0),C478&lt;TIME(22,45,0)),"B","Other")))))))</f>
        <v/>
      </c>
      <c r="F478" s="11" t="n"/>
      <c r="G478" s="11" t="n"/>
      <c r="H478" s="11" t="n"/>
      <c r="I478" s="11" t="n"/>
      <c r="J478" s="12" t="n"/>
      <c r="K478" s="12" t="n"/>
      <c r="L478" s="12" t="n"/>
      <c r="M478" s="12" t="n"/>
      <c r="N478" s="11" t="n"/>
      <c r="O478" s="11" t="n"/>
      <c r="P478" s="13">
        <f>IF(N478="","",IF(N478="SL",-1,K478/J478))</f>
        <v/>
      </c>
      <c r="Q478" s="13">
        <f>IF(N478="","",IF(OR(N478="SL",N478="TP0 only"),-1,L478/J478))</f>
        <v/>
      </c>
      <c r="R478" s="13">
        <f>IF(N478="","",IF(N478="TP2",M478/J478,-1))</f>
        <v/>
      </c>
      <c r="S478" s="13">
        <f>IF(N478="","",IF(N478="SL",-1,IF(N478="TP0 only",0.5*K478/J478,0.5*(K478+L478)/J478)))</f>
        <v/>
      </c>
      <c r="T478" s="13">
        <f>IF(N478="","",IF(N478="SL",-1,IF(N478="TP0 only",0.5*K478/J478-0.5,0.5*(K478+L478)/J478)))</f>
        <v/>
      </c>
      <c r="U478" s="14">
        <f>IF(P478="","",P478*Config!$B$6)</f>
        <v/>
      </c>
      <c r="V478" s="14">
        <f>IF(Q478="","",Q478*Config!$B$6)</f>
        <v/>
      </c>
      <c r="W478" s="14">
        <f>IF(R478="","",R478*Config!$B$6)</f>
        <v/>
      </c>
      <c r="X478" s="14">
        <f>IF(S478="","",S478*Config!$B$6)</f>
        <v/>
      </c>
      <c r="Y478" s="14">
        <f>IF(T478="","",T478*Config!$B$6)</f>
        <v/>
      </c>
      <c r="Z478" s="14">
        <f>IF(U478="","",Config!$B$4 + SUM($U$2:U478))</f>
        <v/>
      </c>
      <c r="AA478" s="14">
        <f>IF(V478="","",Config!$B$4 + SUM($V$2:V478))</f>
        <v/>
      </c>
      <c r="AB478" s="14">
        <f>IF(W478="","",Config!$B$4 + SUM($W$2:W478))</f>
        <v/>
      </c>
      <c r="AC478" s="14">
        <f>IF(X478="","",Config!$B$4 + SUM($X$2:X478))</f>
        <v/>
      </c>
      <c r="AD478" s="14">
        <f>IF(Y478="","",Config!$B$4 + SUM($Y$2:Y478))</f>
        <v/>
      </c>
      <c r="AE478" s="15">
        <f>IF(P478="","",IF(P478&gt;0,1,0))</f>
        <v/>
      </c>
      <c r="AF478" s="15">
        <f>IF(Q478="","",IF(Q478&gt;0,1,0))</f>
        <v/>
      </c>
      <c r="AG478" s="15">
        <f>IF(R478="","",IF(R478&gt;0,1,0))</f>
        <v/>
      </c>
      <c r="AH478" s="15">
        <f>IF(S478="","",IF(S478&gt;0,1,0))</f>
        <v/>
      </c>
      <c r="AI478" s="15">
        <f>IF(T478="","",IF(T478&gt;0,1,0))</f>
        <v/>
      </c>
      <c r="AJ478" s="16">
        <f>IF(Z478="","",IF(AJ477="",Z478,MAX(AJ477,Z478)))</f>
        <v/>
      </c>
      <c r="AK478" s="16">
        <f>IF(AA478="","",IF(AK477="",AA478,MAX(AK477,AA478)))</f>
        <v/>
      </c>
      <c r="AL478" s="16">
        <f>IF(AB478="","",IF(AL477="",AB478,MAX(AL477,AB478)))</f>
        <v/>
      </c>
      <c r="AM478" s="16">
        <f>IF(AC478="","",IF(AM477="",AC478,MAX(AM477,AC478)))</f>
        <v/>
      </c>
      <c r="AN478" s="16">
        <f>IF(AD478="","",IF(AN477="",AD478,MAX(AN477,AD478)))</f>
        <v/>
      </c>
      <c r="AO478" s="16">
        <f>IF(Z478="","",AJ478-Z478)</f>
        <v/>
      </c>
      <c r="AP478" s="16">
        <f>IF(AA478="","",AK478-AA478)</f>
        <v/>
      </c>
      <c r="AQ478" s="16">
        <f>IF(AB478="","",AL478-AB478)</f>
        <v/>
      </c>
      <c r="AR478" s="16">
        <f>IF(AC478="","",AM478-AC478)</f>
        <v/>
      </c>
      <c r="AS478" s="16">
        <f>IF(AD478="","",AN478-AD478)</f>
        <v/>
      </c>
    </row>
    <row r="479">
      <c r="A479">
        <f>ROW()-1</f>
        <v/>
      </c>
      <c r="B479" s="8" t="n"/>
      <c r="C479" s="11" t="n"/>
      <c r="D479" s="10">
        <f>IF(B479="","",CHOOSE(WEEKDAY(B479,2),"Lu","Ma","Mi","Jo","Vi","Sa","Du"))</f>
        <v/>
      </c>
      <c r="E479" s="10">
        <f>IF(OR(B479="",C479=""),"",IF(OR(WEEKDAY(B479,2)=1,WEEKDAY(B479,2)=5),"D",IF(AND(C479&gt;=TIME(15,30,0),C479&lt;TIME(16,30,0)),"C",IF(AND(AND(WEEKDAY(B479,2)&gt;=2,WEEKDAY(B479,2)&lt;=4),C479&gt;=TIME(16,35,0),C479&lt;TIME(17,0,0)),"A1",IF(AND(AND(WEEKDAY(B479,2)&gt;=2,WEEKDAY(B479,2)&lt;=4),C479&gt;=TIME(17,0,0),C479&lt;TIME(18,0,0)),"A2",IF(AND(AND(WEEKDAY(B479,2)&gt;=2,WEEKDAY(B479,2)&lt;=4),C479&gt;=TIME(18,0,0),C479&lt;TIME(19,0,0)),"A3",IF(AND(AND(WEEKDAY(B479,2)&gt;=2,WEEKDAY(B479,2)&lt;=4),C479&gt;=TIME(22,0,0),C479&lt;TIME(22,45,0)),"B","Other")))))))</f>
        <v/>
      </c>
      <c r="F479" s="11" t="n"/>
      <c r="G479" s="11" t="n"/>
      <c r="H479" s="11" t="n"/>
      <c r="I479" s="11" t="n"/>
      <c r="J479" s="12" t="n"/>
      <c r="K479" s="12" t="n"/>
      <c r="L479" s="12" t="n"/>
      <c r="M479" s="12" t="n"/>
      <c r="N479" s="11" t="n"/>
      <c r="O479" s="11" t="n"/>
      <c r="P479" s="13">
        <f>IF(N479="","",IF(N479="SL",-1,K479/J479))</f>
        <v/>
      </c>
      <c r="Q479" s="13">
        <f>IF(N479="","",IF(OR(N479="SL",N479="TP0 only"),-1,L479/J479))</f>
        <v/>
      </c>
      <c r="R479" s="13">
        <f>IF(N479="","",IF(N479="TP2",M479/J479,-1))</f>
        <v/>
      </c>
      <c r="S479" s="13">
        <f>IF(N479="","",IF(N479="SL",-1,IF(N479="TP0 only",0.5*K479/J479,0.5*(K479+L479)/J479)))</f>
        <v/>
      </c>
      <c r="T479" s="13">
        <f>IF(N479="","",IF(N479="SL",-1,IF(N479="TP0 only",0.5*K479/J479-0.5,0.5*(K479+L479)/J479)))</f>
        <v/>
      </c>
      <c r="U479" s="14">
        <f>IF(P479="","",P479*Config!$B$6)</f>
        <v/>
      </c>
      <c r="V479" s="14">
        <f>IF(Q479="","",Q479*Config!$B$6)</f>
        <v/>
      </c>
      <c r="W479" s="14">
        <f>IF(R479="","",R479*Config!$B$6)</f>
        <v/>
      </c>
      <c r="X479" s="14">
        <f>IF(S479="","",S479*Config!$B$6)</f>
        <v/>
      </c>
      <c r="Y479" s="14">
        <f>IF(T479="","",T479*Config!$B$6)</f>
        <v/>
      </c>
      <c r="Z479" s="14">
        <f>IF(U479="","",Config!$B$4 + SUM($U$2:U479))</f>
        <v/>
      </c>
      <c r="AA479" s="14">
        <f>IF(V479="","",Config!$B$4 + SUM($V$2:V479))</f>
        <v/>
      </c>
      <c r="AB479" s="14">
        <f>IF(W479="","",Config!$B$4 + SUM($W$2:W479))</f>
        <v/>
      </c>
      <c r="AC479" s="14">
        <f>IF(X479="","",Config!$B$4 + SUM($X$2:X479))</f>
        <v/>
      </c>
      <c r="AD479" s="14">
        <f>IF(Y479="","",Config!$B$4 + SUM($Y$2:Y479))</f>
        <v/>
      </c>
      <c r="AE479" s="15">
        <f>IF(P479="","",IF(P479&gt;0,1,0))</f>
        <v/>
      </c>
      <c r="AF479" s="15">
        <f>IF(Q479="","",IF(Q479&gt;0,1,0))</f>
        <v/>
      </c>
      <c r="AG479" s="15">
        <f>IF(R479="","",IF(R479&gt;0,1,0))</f>
        <v/>
      </c>
      <c r="AH479" s="15">
        <f>IF(S479="","",IF(S479&gt;0,1,0))</f>
        <v/>
      </c>
      <c r="AI479" s="15">
        <f>IF(T479="","",IF(T479&gt;0,1,0))</f>
        <v/>
      </c>
      <c r="AJ479" s="16">
        <f>IF(Z479="","",IF(AJ478="",Z479,MAX(AJ478,Z479)))</f>
        <v/>
      </c>
      <c r="AK479" s="16">
        <f>IF(AA479="","",IF(AK478="",AA479,MAX(AK478,AA479)))</f>
        <v/>
      </c>
      <c r="AL479" s="16">
        <f>IF(AB479="","",IF(AL478="",AB479,MAX(AL478,AB479)))</f>
        <v/>
      </c>
      <c r="AM479" s="16">
        <f>IF(AC479="","",IF(AM478="",AC479,MAX(AM478,AC479)))</f>
        <v/>
      </c>
      <c r="AN479" s="16">
        <f>IF(AD479="","",IF(AN478="",AD479,MAX(AN478,AD479)))</f>
        <v/>
      </c>
      <c r="AO479" s="16">
        <f>IF(Z479="","",AJ479-Z479)</f>
        <v/>
      </c>
      <c r="AP479" s="16">
        <f>IF(AA479="","",AK479-AA479)</f>
        <v/>
      </c>
      <c r="AQ479" s="16">
        <f>IF(AB479="","",AL479-AB479)</f>
        <v/>
      </c>
      <c r="AR479" s="16">
        <f>IF(AC479="","",AM479-AC479)</f>
        <v/>
      </c>
      <c r="AS479" s="16">
        <f>IF(AD479="","",AN479-AD479)</f>
        <v/>
      </c>
    </row>
    <row r="480">
      <c r="A480">
        <f>ROW()-1</f>
        <v/>
      </c>
      <c r="B480" s="8" t="n"/>
      <c r="C480" s="11" t="n"/>
      <c r="D480" s="10">
        <f>IF(B480="","",CHOOSE(WEEKDAY(B480,2),"Lu","Ma","Mi","Jo","Vi","Sa","Du"))</f>
        <v/>
      </c>
      <c r="E480" s="10">
        <f>IF(OR(B480="",C480=""),"",IF(OR(WEEKDAY(B480,2)=1,WEEKDAY(B480,2)=5),"D",IF(AND(C480&gt;=TIME(15,30,0),C480&lt;TIME(16,30,0)),"C",IF(AND(AND(WEEKDAY(B480,2)&gt;=2,WEEKDAY(B480,2)&lt;=4),C480&gt;=TIME(16,35,0),C480&lt;TIME(17,0,0)),"A1",IF(AND(AND(WEEKDAY(B480,2)&gt;=2,WEEKDAY(B480,2)&lt;=4),C480&gt;=TIME(17,0,0),C480&lt;TIME(18,0,0)),"A2",IF(AND(AND(WEEKDAY(B480,2)&gt;=2,WEEKDAY(B480,2)&lt;=4),C480&gt;=TIME(18,0,0),C480&lt;TIME(19,0,0)),"A3",IF(AND(AND(WEEKDAY(B480,2)&gt;=2,WEEKDAY(B480,2)&lt;=4),C480&gt;=TIME(22,0,0),C480&lt;TIME(22,45,0)),"B","Other")))))))</f>
        <v/>
      </c>
      <c r="F480" s="11" t="n"/>
      <c r="G480" s="11" t="n"/>
      <c r="H480" s="11" t="n"/>
      <c r="I480" s="11" t="n"/>
      <c r="J480" s="12" t="n"/>
      <c r="K480" s="12" t="n"/>
      <c r="L480" s="12" t="n"/>
      <c r="M480" s="12" t="n"/>
      <c r="N480" s="11" t="n"/>
      <c r="O480" s="11" t="n"/>
      <c r="P480" s="13">
        <f>IF(N480="","",IF(N480="SL",-1,K480/J480))</f>
        <v/>
      </c>
      <c r="Q480" s="13">
        <f>IF(N480="","",IF(OR(N480="SL",N480="TP0 only"),-1,L480/J480))</f>
        <v/>
      </c>
      <c r="R480" s="13">
        <f>IF(N480="","",IF(N480="TP2",M480/J480,-1))</f>
        <v/>
      </c>
      <c r="S480" s="13">
        <f>IF(N480="","",IF(N480="SL",-1,IF(N480="TP0 only",0.5*K480/J480,0.5*(K480+L480)/J480)))</f>
        <v/>
      </c>
      <c r="T480" s="13">
        <f>IF(N480="","",IF(N480="SL",-1,IF(N480="TP0 only",0.5*K480/J480-0.5,0.5*(K480+L480)/J480)))</f>
        <v/>
      </c>
      <c r="U480" s="14">
        <f>IF(P480="","",P480*Config!$B$6)</f>
        <v/>
      </c>
      <c r="V480" s="14">
        <f>IF(Q480="","",Q480*Config!$B$6)</f>
        <v/>
      </c>
      <c r="W480" s="14">
        <f>IF(R480="","",R480*Config!$B$6)</f>
        <v/>
      </c>
      <c r="X480" s="14">
        <f>IF(S480="","",S480*Config!$B$6)</f>
        <v/>
      </c>
      <c r="Y480" s="14">
        <f>IF(T480="","",T480*Config!$B$6)</f>
        <v/>
      </c>
      <c r="Z480" s="14">
        <f>IF(U480="","",Config!$B$4 + SUM($U$2:U480))</f>
        <v/>
      </c>
      <c r="AA480" s="14">
        <f>IF(V480="","",Config!$B$4 + SUM($V$2:V480))</f>
        <v/>
      </c>
      <c r="AB480" s="14">
        <f>IF(W480="","",Config!$B$4 + SUM($W$2:W480))</f>
        <v/>
      </c>
      <c r="AC480" s="14">
        <f>IF(X480="","",Config!$B$4 + SUM($X$2:X480))</f>
        <v/>
      </c>
      <c r="AD480" s="14">
        <f>IF(Y480="","",Config!$B$4 + SUM($Y$2:Y480))</f>
        <v/>
      </c>
      <c r="AE480" s="15">
        <f>IF(P480="","",IF(P480&gt;0,1,0))</f>
        <v/>
      </c>
      <c r="AF480" s="15">
        <f>IF(Q480="","",IF(Q480&gt;0,1,0))</f>
        <v/>
      </c>
      <c r="AG480" s="15">
        <f>IF(R480="","",IF(R480&gt;0,1,0))</f>
        <v/>
      </c>
      <c r="AH480" s="15">
        <f>IF(S480="","",IF(S480&gt;0,1,0))</f>
        <v/>
      </c>
      <c r="AI480" s="15">
        <f>IF(T480="","",IF(T480&gt;0,1,0))</f>
        <v/>
      </c>
      <c r="AJ480" s="16">
        <f>IF(Z480="","",IF(AJ479="",Z480,MAX(AJ479,Z480)))</f>
        <v/>
      </c>
      <c r="AK480" s="16">
        <f>IF(AA480="","",IF(AK479="",AA480,MAX(AK479,AA480)))</f>
        <v/>
      </c>
      <c r="AL480" s="16">
        <f>IF(AB480="","",IF(AL479="",AB480,MAX(AL479,AB480)))</f>
        <v/>
      </c>
      <c r="AM480" s="16">
        <f>IF(AC480="","",IF(AM479="",AC480,MAX(AM479,AC480)))</f>
        <v/>
      </c>
      <c r="AN480" s="16">
        <f>IF(AD480="","",IF(AN479="",AD480,MAX(AN479,AD480)))</f>
        <v/>
      </c>
      <c r="AO480" s="16">
        <f>IF(Z480="","",AJ480-Z480)</f>
        <v/>
      </c>
      <c r="AP480" s="16">
        <f>IF(AA480="","",AK480-AA480)</f>
        <v/>
      </c>
      <c r="AQ480" s="16">
        <f>IF(AB480="","",AL480-AB480)</f>
        <v/>
      </c>
      <c r="AR480" s="16">
        <f>IF(AC480="","",AM480-AC480)</f>
        <v/>
      </c>
      <c r="AS480" s="16">
        <f>IF(AD480="","",AN480-AD480)</f>
        <v/>
      </c>
    </row>
    <row r="481">
      <c r="A481">
        <f>ROW()-1</f>
        <v/>
      </c>
      <c r="B481" s="8" t="n"/>
      <c r="C481" s="11" t="n"/>
      <c r="D481" s="10">
        <f>IF(B481="","",CHOOSE(WEEKDAY(B481,2),"Lu","Ma","Mi","Jo","Vi","Sa","Du"))</f>
        <v/>
      </c>
      <c r="E481" s="10">
        <f>IF(OR(B481="",C481=""),"",IF(OR(WEEKDAY(B481,2)=1,WEEKDAY(B481,2)=5),"D",IF(AND(C481&gt;=TIME(15,30,0),C481&lt;TIME(16,30,0)),"C",IF(AND(AND(WEEKDAY(B481,2)&gt;=2,WEEKDAY(B481,2)&lt;=4),C481&gt;=TIME(16,35,0),C481&lt;TIME(17,0,0)),"A1",IF(AND(AND(WEEKDAY(B481,2)&gt;=2,WEEKDAY(B481,2)&lt;=4),C481&gt;=TIME(17,0,0),C481&lt;TIME(18,0,0)),"A2",IF(AND(AND(WEEKDAY(B481,2)&gt;=2,WEEKDAY(B481,2)&lt;=4),C481&gt;=TIME(18,0,0),C481&lt;TIME(19,0,0)),"A3",IF(AND(AND(WEEKDAY(B481,2)&gt;=2,WEEKDAY(B481,2)&lt;=4),C481&gt;=TIME(22,0,0),C481&lt;TIME(22,45,0)),"B","Other")))))))</f>
        <v/>
      </c>
      <c r="F481" s="11" t="n"/>
      <c r="G481" s="11" t="n"/>
      <c r="H481" s="11" t="n"/>
      <c r="I481" s="11" t="n"/>
      <c r="J481" s="12" t="n"/>
      <c r="K481" s="12" t="n"/>
      <c r="L481" s="12" t="n"/>
      <c r="M481" s="12" t="n"/>
      <c r="N481" s="11" t="n"/>
      <c r="O481" s="11" t="n"/>
      <c r="P481" s="13">
        <f>IF(N481="","",IF(N481="SL",-1,K481/J481))</f>
        <v/>
      </c>
      <c r="Q481" s="13">
        <f>IF(N481="","",IF(OR(N481="SL",N481="TP0 only"),-1,L481/J481))</f>
        <v/>
      </c>
      <c r="R481" s="13">
        <f>IF(N481="","",IF(N481="TP2",M481/J481,-1))</f>
        <v/>
      </c>
      <c r="S481" s="13">
        <f>IF(N481="","",IF(N481="SL",-1,IF(N481="TP0 only",0.5*K481/J481,0.5*(K481+L481)/J481)))</f>
        <v/>
      </c>
      <c r="T481" s="13">
        <f>IF(N481="","",IF(N481="SL",-1,IF(N481="TP0 only",0.5*K481/J481-0.5,0.5*(K481+L481)/J481)))</f>
        <v/>
      </c>
      <c r="U481" s="14">
        <f>IF(P481="","",P481*Config!$B$6)</f>
        <v/>
      </c>
      <c r="V481" s="14">
        <f>IF(Q481="","",Q481*Config!$B$6)</f>
        <v/>
      </c>
      <c r="W481" s="14">
        <f>IF(R481="","",R481*Config!$B$6)</f>
        <v/>
      </c>
      <c r="X481" s="14">
        <f>IF(S481="","",S481*Config!$B$6)</f>
        <v/>
      </c>
      <c r="Y481" s="14">
        <f>IF(T481="","",T481*Config!$B$6)</f>
        <v/>
      </c>
      <c r="Z481" s="14">
        <f>IF(U481="","",Config!$B$4 + SUM($U$2:U481))</f>
        <v/>
      </c>
      <c r="AA481" s="14">
        <f>IF(V481="","",Config!$B$4 + SUM($V$2:V481))</f>
        <v/>
      </c>
      <c r="AB481" s="14">
        <f>IF(W481="","",Config!$B$4 + SUM($W$2:W481))</f>
        <v/>
      </c>
      <c r="AC481" s="14">
        <f>IF(X481="","",Config!$B$4 + SUM($X$2:X481))</f>
        <v/>
      </c>
      <c r="AD481" s="14">
        <f>IF(Y481="","",Config!$B$4 + SUM($Y$2:Y481))</f>
        <v/>
      </c>
      <c r="AE481" s="15">
        <f>IF(P481="","",IF(P481&gt;0,1,0))</f>
        <v/>
      </c>
      <c r="AF481" s="15">
        <f>IF(Q481="","",IF(Q481&gt;0,1,0))</f>
        <v/>
      </c>
      <c r="AG481" s="15">
        <f>IF(R481="","",IF(R481&gt;0,1,0))</f>
        <v/>
      </c>
      <c r="AH481" s="15">
        <f>IF(S481="","",IF(S481&gt;0,1,0))</f>
        <v/>
      </c>
      <c r="AI481" s="15">
        <f>IF(T481="","",IF(T481&gt;0,1,0))</f>
        <v/>
      </c>
      <c r="AJ481" s="16">
        <f>IF(Z481="","",IF(AJ480="",Z481,MAX(AJ480,Z481)))</f>
        <v/>
      </c>
      <c r="AK481" s="16">
        <f>IF(AA481="","",IF(AK480="",AA481,MAX(AK480,AA481)))</f>
        <v/>
      </c>
      <c r="AL481" s="16">
        <f>IF(AB481="","",IF(AL480="",AB481,MAX(AL480,AB481)))</f>
        <v/>
      </c>
      <c r="AM481" s="16">
        <f>IF(AC481="","",IF(AM480="",AC481,MAX(AM480,AC481)))</f>
        <v/>
      </c>
      <c r="AN481" s="16">
        <f>IF(AD481="","",IF(AN480="",AD481,MAX(AN480,AD481)))</f>
        <v/>
      </c>
      <c r="AO481" s="16">
        <f>IF(Z481="","",AJ481-Z481)</f>
        <v/>
      </c>
      <c r="AP481" s="16">
        <f>IF(AA481="","",AK481-AA481)</f>
        <v/>
      </c>
      <c r="AQ481" s="16">
        <f>IF(AB481="","",AL481-AB481)</f>
        <v/>
      </c>
      <c r="AR481" s="16">
        <f>IF(AC481="","",AM481-AC481)</f>
        <v/>
      </c>
      <c r="AS481" s="16">
        <f>IF(AD481="","",AN481-AD481)</f>
        <v/>
      </c>
    </row>
    <row r="482">
      <c r="A482">
        <f>ROW()-1</f>
        <v/>
      </c>
      <c r="B482" s="8" t="n"/>
      <c r="C482" s="11" t="n"/>
      <c r="D482" s="10">
        <f>IF(B482="","",CHOOSE(WEEKDAY(B482,2),"Lu","Ma","Mi","Jo","Vi","Sa","Du"))</f>
        <v/>
      </c>
      <c r="E482" s="10">
        <f>IF(OR(B482="",C482=""),"",IF(OR(WEEKDAY(B482,2)=1,WEEKDAY(B482,2)=5),"D",IF(AND(C482&gt;=TIME(15,30,0),C482&lt;TIME(16,30,0)),"C",IF(AND(AND(WEEKDAY(B482,2)&gt;=2,WEEKDAY(B482,2)&lt;=4),C482&gt;=TIME(16,35,0),C482&lt;TIME(17,0,0)),"A1",IF(AND(AND(WEEKDAY(B482,2)&gt;=2,WEEKDAY(B482,2)&lt;=4),C482&gt;=TIME(17,0,0),C482&lt;TIME(18,0,0)),"A2",IF(AND(AND(WEEKDAY(B482,2)&gt;=2,WEEKDAY(B482,2)&lt;=4),C482&gt;=TIME(18,0,0),C482&lt;TIME(19,0,0)),"A3",IF(AND(AND(WEEKDAY(B482,2)&gt;=2,WEEKDAY(B482,2)&lt;=4),C482&gt;=TIME(22,0,0),C482&lt;TIME(22,45,0)),"B","Other")))))))</f>
        <v/>
      </c>
      <c r="F482" s="11" t="n"/>
      <c r="G482" s="11" t="n"/>
      <c r="H482" s="11" t="n"/>
      <c r="I482" s="11" t="n"/>
      <c r="J482" s="12" t="n"/>
      <c r="K482" s="12" t="n"/>
      <c r="L482" s="12" t="n"/>
      <c r="M482" s="12" t="n"/>
      <c r="N482" s="11" t="n"/>
      <c r="O482" s="11" t="n"/>
      <c r="P482" s="13">
        <f>IF(N482="","",IF(N482="SL",-1,K482/J482))</f>
        <v/>
      </c>
      <c r="Q482" s="13">
        <f>IF(N482="","",IF(OR(N482="SL",N482="TP0 only"),-1,L482/J482))</f>
        <v/>
      </c>
      <c r="R482" s="13">
        <f>IF(N482="","",IF(N482="TP2",M482/J482,-1))</f>
        <v/>
      </c>
      <c r="S482" s="13">
        <f>IF(N482="","",IF(N482="SL",-1,IF(N482="TP0 only",0.5*K482/J482,0.5*(K482+L482)/J482)))</f>
        <v/>
      </c>
      <c r="T482" s="13">
        <f>IF(N482="","",IF(N482="SL",-1,IF(N482="TP0 only",0.5*K482/J482-0.5,0.5*(K482+L482)/J482)))</f>
        <v/>
      </c>
      <c r="U482" s="14">
        <f>IF(P482="","",P482*Config!$B$6)</f>
        <v/>
      </c>
      <c r="V482" s="14">
        <f>IF(Q482="","",Q482*Config!$B$6)</f>
        <v/>
      </c>
      <c r="W482" s="14">
        <f>IF(R482="","",R482*Config!$B$6)</f>
        <v/>
      </c>
      <c r="X482" s="14">
        <f>IF(S482="","",S482*Config!$B$6)</f>
        <v/>
      </c>
      <c r="Y482" s="14">
        <f>IF(T482="","",T482*Config!$B$6)</f>
        <v/>
      </c>
      <c r="Z482" s="14">
        <f>IF(U482="","",Config!$B$4 + SUM($U$2:U482))</f>
        <v/>
      </c>
      <c r="AA482" s="14">
        <f>IF(V482="","",Config!$B$4 + SUM($V$2:V482))</f>
        <v/>
      </c>
      <c r="AB482" s="14">
        <f>IF(W482="","",Config!$B$4 + SUM($W$2:W482))</f>
        <v/>
      </c>
      <c r="AC482" s="14">
        <f>IF(X482="","",Config!$B$4 + SUM($X$2:X482))</f>
        <v/>
      </c>
      <c r="AD482" s="14">
        <f>IF(Y482="","",Config!$B$4 + SUM($Y$2:Y482))</f>
        <v/>
      </c>
      <c r="AE482" s="15">
        <f>IF(P482="","",IF(P482&gt;0,1,0))</f>
        <v/>
      </c>
      <c r="AF482" s="15">
        <f>IF(Q482="","",IF(Q482&gt;0,1,0))</f>
        <v/>
      </c>
      <c r="AG482" s="15">
        <f>IF(R482="","",IF(R482&gt;0,1,0))</f>
        <v/>
      </c>
      <c r="AH482" s="15">
        <f>IF(S482="","",IF(S482&gt;0,1,0))</f>
        <v/>
      </c>
      <c r="AI482" s="15">
        <f>IF(T482="","",IF(T482&gt;0,1,0))</f>
        <v/>
      </c>
      <c r="AJ482" s="16">
        <f>IF(Z482="","",IF(AJ481="",Z482,MAX(AJ481,Z482)))</f>
        <v/>
      </c>
      <c r="AK482" s="16">
        <f>IF(AA482="","",IF(AK481="",AA482,MAX(AK481,AA482)))</f>
        <v/>
      </c>
      <c r="AL482" s="16">
        <f>IF(AB482="","",IF(AL481="",AB482,MAX(AL481,AB482)))</f>
        <v/>
      </c>
      <c r="AM482" s="16">
        <f>IF(AC482="","",IF(AM481="",AC482,MAX(AM481,AC482)))</f>
        <v/>
      </c>
      <c r="AN482" s="16">
        <f>IF(AD482="","",IF(AN481="",AD482,MAX(AN481,AD482)))</f>
        <v/>
      </c>
      <c r="AO482" s="16">
        <f>IF(Z482="","",AJ482-Z482)</f>
        <v/>
      </c>
      <c r="AP482" s="16">
        <f>IF(AA482="","",AK482-AA482)</f>
        <v/>
      </c>
      <c r="AQ482" s="16">
        <f>IF(AB482="","",AL482-AB482)</f>
        <v/>
      </c>
      <c r="AR482" s="16">
        <f>IF(AC482="","",AM482-AC482)</f>
        <v/>
      </c>
      <c r="AS482" s="16">
        <f>IF(AD482="","",AN482-AD482)</f>
        <v/>
      </c>
    </row>
    <row r="483">
      <c r="A483">
        <f>ROW()-1</f>
        <v/>
      </c>
      <c r="B483" s="8" t="n"/>
      <c r="C483" s="11" t="n"/>
      <c r="D483" s="10">
        <f>IF(B483="","",CHOOSE(WEEKDAY(B483,2),"Lu","Ma","Mi","Jo","Vi","Sa","Du"))</f>
        <v/>
      </c>
      <c r="E483" s="10">
        <f>IF(OR(B483="",C483=""),"",IF(OR(WEEKDAY(B483,2)=1,WEEKDAY(B483,2)=5),"D",IF(AND(C483&gt;=TIME(15,30,0),C483&lt;TIME(16,30,0)),"C",IF(AND(AND(WEEKDAY(B483,2)&gt;=2,WEEKDAY(B483,2)&lt;=4),C483&gt;=TIME(16,35,0),C483&lt;TIME(17,0,0)),"A1",IF(AND(AND(WEEKDAY(B483,2)&gt;=2,WEEKDAY(B483,2)&lt;=4),C483&gt;=TIME(17,0,0),C483&lt;TIME(18,0,0)),"A2",IF(AND(AND(WEEKDAY(B483,2)&gt;=2,WEEKDAY(B483,2)&lt;=4),C483&gt;=TIME(18,0,0),C483&lt;TIME(19,0,0)),"A3",IF(AND(AND(WEEKDAY(B483,2)&gt;=2,WEEKDAY(B483,2)&lt;=4),C483&gt;=TIME(22,0,0),C483&lt;TIME(22,45,0)),"B","Other")))))))</f>
        <v/>
      </c>
      <c r="F483" s="11" t="n"/>
      <c r="G483" s="11" t="n"/>
      <c r="H483" s="11" t="n"/>
      <c r="I483" s="11" t="n"/>
      <c r="J483" s="12" t="n"/>
      <c r="K483" s="12" t="n"/>
      <c r="L483" s="12" t="n"/>
      <c r="M483" s="12" t="n"/>
      <c r="N483" s="11" t="n"/>
      <c r="O483" s="11" t="n"/>
      <c r="P483" s="13">
        <f>IF(N483="","",IF(N483="SL",-1,K483/J483))</f>
        <v/>
      </c>
      <c r="Q483" s="13">
        <f>IF(N483="","",IF(OR(N483="SL",N483="TP0 only"),-1,L483/J483))</f>
        <v/>
      </c>
      <c r="R483" s="13">
        <f>IF(N483="","",IF(N483="TP2",M483/J483,-1))</f>
        <v/>
      </c>
      <c r="S483" s="13">
        <f>IF(N483="","",IF(N483="SL",-1,IF(N483="TP0 only",0.5*K483/J483,0.5*(K483+L483)/J483)))</f>
        <v/>
      </c>
      <c r="T483" s="13">
        <f>IF(N483="","",IF(N483="SL",-1,IF(N483="TP0 only",0.5*K483/J483-0.5,0.5*(K483+L483)/J483)))</f>
        <v/>
      </c>
      <c r="U483" s="14">
        <f>IF(P483="","",P483*Config!$B$6)</f>
        <v/>
      </c>
      <c r="V483" s="14">
        <f>IF(Q483="","",Q483*Config!$B$6)</f>
        <v/>
      </c>
      <c r="W483" s="14">
        <f>IF(R483="","",R483*Config!$B$6)</f>
        <v/>
      </c>
      <c r="X483" s="14">
        <f>IF(S483="","",S483*Config!$B$6)</f>
        <v/>
      </c>
      <c r="Y483" s="14">
        <f>IF(T483="","",T483*Config!$B$6)</f>
        <v/>
      </c>
      <c r="Z483" s="14">
        <f>IF(U483="","",Config!$B$4 + SUM($U$2:U483))</f>
        <v/>
      </c>
      <c r="AA483" s="14">
        <f>IF(V483="","",Config!$B$4 + SUM($V$2:V483))</f>
        <v/>
      </c>
      <c r="AB483" s="14">
        <f>IF(W483="","",Config!$B$4 + SUM($W$2:W483))</f>
        <v/>
      </c>
      <c r="AC483" s="14">
        <f>IF(X483="","",Config!$B$4 + SUM($X$2:X483))</f>
        <v/>
      </c>
      <c r="AD483" s="14">
        <f>IF(Y483="","",Config!$B$4 + SUM($Y$2:Y483))</f>
        <v/>
      </c>
      <c r="AE483" s="15">
        <f>IF(P483="","",IF(P483&gt;0,1,0))</f>
        <v/>
      </c>
      <c r="AF483" s="15">
        <f>IF(Q483="","",IF(Q483&gt;0,1,0))</f>
        <v/>
      </c>
      <c r="AG483" s="15">
        <f>IF(R483="","",IF(R483&gt;0,1,0))</f>
        <v/>
      </c>
      <c r="AH483" s="15">
        <f>IF(S483="","",IF(S483&gt;0,1,0))</f>
        <v/>
      </c>
      <c r="AI483" s="15">
        <f>IF(T483="","",IF(T483&gt;0,1,0))</f>
        <v/>
      </c>
      <c r="AJ483" s="16">
        <f>IF(Z483="","",IF(AJ482="",Z483,MAX(AJ482,Z483)))</f>
        <v/>
      </c>
      <c r="AK483" s="16">
        <f>IF(AA483="","",IF(AK482="",AA483,MAX(AK482,AA483)))</f>
        <v/>
      </c>
      <c r="AL483" s="16">
        <f>IF(AB483="","",IF(AL482="",AB483,MAX(AL482,AB483)))</f>
        <v/>
      </c>
      <c r="AM483" s="16">
        <f>IF(AC483="","",IF(AM482="",AC483,MAX(AM482,AC483)))</f>
        <v/>
      </c>
      <c r="AN483" s="16">
        <f>IF(AD483="","",IF(AN482="",AD483,MAX(AN482,AD483)))</f>
        <v/>
      </c>
      <c r="AO483" s="16">
        <f>IF(Z483="","",AJ483-Z483)</f>
        <v/>
      </c>
      <c r="AP483" s="16">
        <f>IF(AA483="","",AK483-AA483)</f>
        <v/>
      </c>
      <c r="AQ483" s="16">
        <f>IF(AB483="","",AL483-AB483)</f>
        <v/>
      </c>
      <c r="AR483" s="16">
        <f>IF(AC483="","",AM483-AC483)</f>
        <v/>
      </c>
      <c r="AS483" s="16">
        <f>IF(AD483="","",AN483-AD483)</f>
        <v/>
      </c>
    </row>
    <row r="484">
      <c r="A484">
        <f>ROW()-1</f>
        <v/>
      </c>
      <c r="B484" s="8" t="n"/>
      <c r="C484" s="11" t="n"/>
      <c r="D484" s="10">
        <f>IF(B484="","",CHOOSE(WEEKDAY(B484,2),"Lu","Ma","Mi","Jo","Vi","Sa","Du"))</f>
        <v/>
      </c>
      <c r="E484" s="10">
        <f>IF(OR(B484="",C484=""),"",IF(OR(WEEKDAY(B484,2)=1,WEEKDAY(B484,2)=5),"D",IF(AND(C484&gt;=TIME(15,30,0),C484&lt;TIME(16,30,0)),"C",IF(AND(AND(WEEKDAY(B484,2)&gt;=2,WEEKDAY(B484,2)&lt;=4),C484&gt;=TIME(16,35,0),C484&lt;TIME(17,0,0)),"A1",IF(AND(AND(WEEKDAY(B484,2)&gt;=2,WEEKDAY(B484,2)&lt;=4),C484&gt;=TIME(17,0,0),C484&lt;TIME(18,0,0)),"A2",IF(AND(AND(WEEKDAY(B484,2)&gt;=2,WEEKDAY(B484,2)&lt;=4),C484&gt;=TIME(18,0,0),C484&lt;TIME(19,0,0)),"A3",IF(AND(AND(WEEKDAY(B484,2)&gt;=2,WEEKDAY(B484,2)&lt;=4),C484&gt;=TIME(22,0,0),C484&lt;TIME(22,45,0)),"B","Other")))))))</f>
        <v/>
      </c>
      <c r="F484" s="11" t="n"/>
      <c r="G484" s="11" t="n"/>
      <c r="H484" s="11" t="n"/>
      <c r="I484" s="11" t="n"/>
      <c r="J484" s="12" t="n"/>
      <c r="K484" s="12" t="n"/>
      <c r="L484" s="12" t="n"/>
      <c r="M484" s="12" t="n"/>
      <c r="N484" s="11" t="n"/>
      <c r="O484" s="11" t="n"/>
      <c r="P484" s="13">
        <f>IF(N484="","",IF(N484="SL",-1,K484/J484))</f>
        <v/>
      </c>
      <c r="Q484" s="13">
        <f>IF(N484="","",IF(OR(N484="SL",N484="TP0 only"),-1,L484/J484))</f>
        <v/>
      </c>
      <c r="R484" s="13">
        <f>IF(N484="","",IF(N484="TP2",M484/J484,-1))</f>
        <v/>
      </c>
      <c r="S484" s="13">
        <f>IF(N484="","",IF(N484="SL",-1,IF(N484="TP0 only",0.5*K484/J484,0.5*(K484+L484)/J484)))</f>
        <v/>
      </c>
      <c r="T484" s="13">
        <f>IF(N484="","",IF(N484="SL",-1,IF(N484="TP0 only",0.5*K484/J484-0.5,0.5*(K484+L484)/J484)))</f>
        <v/>
      </c>
      <c r="U484" s="14">
        <f>IF(P484="","",P484*Config!$B$6)</f>
        <v/>
      </c>
      <c r="V484" s="14">
        <f>IF(Q484="","",Q484*Config!$B$6)</f>
        <v/>
      </c>
      <c r="W484" s="14">
        <f>IF(R484="","",R484*Config!$B$6)</f>
        <v/>
      </c>
      <c r="X484" s="14">
        <f>IF(S484="","",S484*Config!$B$6)</f>
        <v/>
      </c>
      <c r="Y484" s="14">
        <f>IF(T484="","",T484*Config!$B$6)</f>
        <v/>
      </c>
      <c r="Z484" s="14">
        <f>IF(U484="","",Config!$B$4 + SUM($U$2:U484))</f>
        <v/>
      </c>
      <c r="AA484" s="14">
        <f>IF(V484="","",Config!$B$4 + SUM($V$2:V484))</f>
        <v/>
      </c>
      <c r="AB484" s="14">
        <f>IF(W484="","",Config!$B$4 + SUM($W$2:W484))</f>
        <v/>
      </c>
      <c r="AC484" s="14">
        <f>IF(X484="","",Config!$B$4 + SUM($X$2:X484))</f>
        <v/>
      </c>
      <c r="AD484" s="14">
        <f>IF(Y484="","",Config!$B$4 + SUM($Y$2:Y484))</f>
        <v/>
      </c>
      <c r="AE484" s="15">
        <f>IF(P484="","",IF(P484&gt;0,1,0))</f>
        <v/>
      </c>
      <c r="AF484" s="15">
        <f>IF(Q484="","",IF(Q484&gt;0,1,0))</f>
        <v/>
      </c>
      <c r="AG484" s="15">
        <f>IF(R484="","",IF(R484&gt;0,1,0))</f>
        <v/>
      </c>
      <c r="AH484" s="15">
        <f>IF(S484="","",IF(S484&gt;0,1,0))</f>
        <v/>
      </c>
      <c r="AI484" s="15">
        <f>IF(T484="","",IF(T484&gt;0,1,0))</f>
        <v/>
      </c>
      <c r="AJ484" s="16">
        <f>IF(Z484="","",IF(AJ483="",Z484,MAX(AJ483,Z484)))</f>
        <v/>
      </c>
      <c r="AK484" s="16">
        <f>IF(AA484="","",IF(AK483="",AA484,MAX(AK483,AA484)))</f>
        <v/>
      </c>
      <c r="AL484" s="16">
        <f>IF(AB484="","",IF(AL483="",AB484,MAX(AL483,AB484)))</f>
        <v/>
      </c>
      <c r="AM484" s="16">
        <f>IF(AC484="","",IF(AM483="",AC484,MAX(AM483,AC484)))</f>
        <v/>
      </c>
      <c r="AN484" s="16">
        <f>IF(AD484="","",IF(AN483="",AD484,MAX(AN483,AD484)))</f>
        <v/>
      </c>
      <c r="AO484" s="16">
        <f>IF(Z484="","",AJ484-Z484)</f>
        <v/>
      </c>
      <c r="AP484" s="16">
        <f>IF(AA484="","",AK484-AA484)</f>
        <v/>
      </c>
      <c r="AQ484" s="16">
        <f>IF(AB484="","",AL484-AB484)</f>
        <v/>
      </c>
      <c r="AR484" s="16">
        <f>IF(AC484="","",AM484-AC484)</f>
        <v/>
      </c>
      <c r="AS484" s="16">
        <f>IF(AD484="","",AN484-AD484)</f>
        <v/>
      </c>
    </row>
    <row r="485">
      <c r="A485">
        <f>ROW()-1</f>
        <v/>
      </c>
      <c r="B485" s="8" t="n"/>
      <c r="C485" s="11" t="n"/>
      <c r="D485" s="10">
        <f>IF(B485="","",CHOOSE(WEEKDAY(B485,2),"Lu","Ma","Mi","Jo","Vi","Sa","Du"))</f>
        <v/>
      </c>
      <c r="E485" s="10">
        <f>IF(OR(B485="",C485=""),"",IF(OR(WEEKDAY(B485,2)=1,WEEKDAY(B485,2)=5),"D",IF(AND(C485&gt;=TIME(15,30,0),C485&lt;TIME(16,30,0)),"C",IF(AND(AND(WEEKDAY(B485,2)&gt;=2,WEEKDAY(B485,2)&lt;=4),C485&gt;=TIME(16,35,0),C485&lt;TIME(17,0,0)),"A1",IF(AND(AND(WEEKDAY(B485,2)&gt;=2,WEEKDAY(B485,2)&lt;=4),C485&gt;=TIME(17,0,0),C485&lt;TIME(18,0,0)),"A2",IF(AND(AND(WEEKDAY(B485,2)&gt;=2,WEEKDAY(B485,2)&lt;=4),C485&gt;=TIME(18,0,0),C485&lt;TIME(19,0,0)),"A3",IF(AND(AND(WEEKDAY(B485,2)&gt;=2,WEEKDAY(B485,2)&lt;=4),C485&gt;=TIME(22,0,0),C485&lt;TIME(22,45,0)),"B","Other")))))))</f>
        <v/>
      </c>
      <c r="F485" s="11" t="n"/>
      <c r="G485" s="11" t="n"/>
      <c r="H485" s="11" t="n"/>
      <c r="I485" s="11" t="n"/>
      <c r="J485" s="12" t="n"/>
      <c r="K485" s="12" t="n"/>
      <c r="L485" s="12" t="n"/>
      <c r="M485" s="12" t="n"/>
      <c r="N485" s="11" t="n"/>
      <c r="O485" s="11" t="n"/>
      <c r="P485" s="13">
        <f>IF(N485="","",IF(N485="SL",-1,K485/J485))</f>
        <v/>
      </c>
      <c r="Q485" s="13">
        <f>IF(N485="","",IF(OR(N485="SL",N485="TP0 only"),-1,L485/J485))</f>
        <v/>
      </c>
      <c r="R485" s="13">
        <f>IF(N485="","",IF(N485="TP2",M485/J485,-1))</f>
        <v/>
      </c>
      <c r="S485" s="13">
        <f>IF(N485="","",IF(N485="SL",-1,IF(N485="TP0 only",0.5*K485/J485,0.5*(K485+L485)/J485)))</f>
        <v/>
      </c>
      <c r="T485" s="13">
        <f>IF(N485="","",IF(N485="SL",-1,IF(N485="TP0 only",0.5*K485/J485-0.5,0.5*(K485+L485)/J485)))</f>
        <v/>
      </c>
      <c r="U485" s="14">
        <f>IF(P485="","",P485*Config!$B$6)</f>
        <v/>
      </c>
      <c r="V485" s="14">
        <f>IF(Q485="","",Q485*Config!$B$6)</f>
        <v/>
      </c>
      <c r="W485" s="14">
        <f>IF(R485="","",R485*Config!$B$6)</f>
        <v/>
      </c>
      <c r="X485" s="14">
        <f>IF(S485="","",S485*Config!$B$6)</f>
        <v/>
      </c>
      <c r="Y485" s="14">
        <f>IF(T485="","",T485*Config!$B$6)</f>
        <v/>
      </c>
      <c r="Z485" s="14">
        <f>IF(U485="","",Config!$B$4 + SUM($U$2:U485))</f>
        <v/>
      </c>
      <c r="AA485" s="14">
        <f>IF(V485="","",Config!$B$4 + SUM($V$2:V485))</f>
        <v/>
      </c>
      <c r="AB485" s="14">
        <f>IF(W485="","",Config!$B$4 + SUM($W$2:W485))</f>
        <v/>
      </c>
      <c r="AC485" s="14">
        <f>IF(X485="","",Config!$B$4 + SUM($X$2:X485))</f>
        <v/>
      </c>
      <c r="AD485" s="14">
        <f>IF(Y485="","",Config!$B$4 + SUM($Y$2:Y485))</f>
        <v/>
      </c>
      <c r="AE485" s="15">
        <f>IF(P485="","",IF(P485&gt;0,1,0))</f>
        <v/>
      </c>
      <c r="AF485" s="15">
        <f>IF(Q485="","",IF(Q485&gt;0,1,0))</f>
        <v/>
      </c>
      <c r="AG485" s="15">
        <f>IF(R485="","",IF(R485&gt;0,1,0))</f>
        <v/>
      </c>
      <c r="AH485" s="15">
        <f>IF(S485="","",IF(S485&gt;0,1,0))</f>
        <v/>
      </c>
      <c r="AI485" s="15">
        <f>IF(T485="","",IF(T485&gt;0,1,0))</f>
        <v/>
      </c>
      <c r="AJ485" s="16">
        <f>IF(Z485="","",IF(AJ484="",Z485,MAX(AJ484,Z485)))</f>
        <v/>
      </c>
      <c r="AK485" s="16">
        <f>IF(AA485="","",IF(AK484="",AA485,MAX(AK484,AA485)))</f>
        <v/>
      </c>
      <c r="AL485" s="16">
        <f>IF(AB485="","",IF(AL484="",AB485,MAX(AL484,AB485)))</f>
        <v/>
      </c>
      <c r="AM485" s="16">
        <f>IF(AC485="","",IF(AM484="",AC485,MAX(AM484,AC485)))</f>
        <v/>
      </c>
      <c r="AN485" s="16">
        <f>IF(AD485="","",IF(AN484="",AD485,MAX(AN484,AD485)))</f>
        <v/>
      </c>
      <c r="AO485" s="16">
        <f>IF(Z485="","",AJ485-Z485)</f>
        <v/>
      </c>
      <c r="AP485" s="16">
        <f>IF(AA485="","",AK485-AA485)</f>
        <v/>
      </c>
      <c r="AQ485" s="16">
        <f>IF(AB485="","",AL485-AB485)</f>
        <v/>
      </c>
      <c r="AR485" s="16">
        <f>IF(AC485="","",AM485-AC485)</f>
        <v/>
      </c>
      <c r="AS485" s="16">
        <f>IF(AD485="","",AN485-AD485)</f>
        <v/>
      </c>
    </row>
    <row r="486">
      <c r="A486">
        <f>ROW()-1</f>
        <v/>
      </c>
      <c r="B486" s="8" t="n"/>
      <c r="C486" s="11" t="n"/>
      <c r="D486" s="10">
        <f>IF(B486="","",CHOOSE(WEEKDAY(B486,2),"Lu","Ma","Mi","Jo","Vi","Sa","Du"))</f>
        <v/>
      </c>
      <c r="E486" s="10">
        <f>IF(OR(B486="",C486=""),"",IF(OR(WEEKDAY(B486,2)=1,WEEKDAY(B486,2)=5),"D",IF(AND(C486&gt;=TIME(15,30,0),C486&lt;TIME(16,30,0)),"C",IF(AND(AND(WEEKDAY(B486,2)&gt;=2,WEEKDAY(B486,2)&lt;=4),C486&gt;=TIME(16,35,0),C486&lt;TIME(17,0,0)),"A1",IF(AND(AND(WEEKDAY(B486,2)&gt;=2,WEEKDAY(B486,2)&lt;=4),C486&gt;=TIME(17,0,0),C486&lt;TIME(18,0,0)),"A2",IF(AND(AND(WEEKDAY(B486,2)&gt;=2,WEEKDAY(B486,2)&lt;=4),C486&gt;=TIME(18,0,0),C486&lt;TIME(19,0,0)),"A3",IF(AND(AND(WEEKDAY(B486,2)&gt;=2,WEEKDAY(B486,2)&lt;=4),C486&gt;=TIME(22,0,0),C486&lt;TIME(22,45,0)),"B","Other")))))))</f>
        <v/>
      </c>
      <c r="F486" s="11" t="n"/>
      <c r="G486" s="11" t="n"/>
      <c r="H486" s="11" t="n"/>
      <c r="I486" s="11" t="n"/>
      <c r="J486" s="12" t="n"/>
      <c r="K486" s="12" t="n"/>
      <c r="L486" s="12" t="n"/>
      <c r="M486" s="12" t="n"/>
      <c r="N486" s="11" t="n"/>
      <c r="O486" s="11" t="n"/>
      <c r="P486" s="13">
        <f>IF(N486="","",IF(N486="SL",-1,K486/J486))</f>
        <v/>
      </c>
      <c r="Q486" s="13">
        <f>IF(N486="","",IF(OR(N486="SL",N486="TP0 only"),-1,L486/J486))</f>
        <v/>
      </c>
      <c r="R486" s="13">
        <f>IF(N486="","",IF(N486="TP2",M486/J486,-1))</f>
        <v/>
      </c>
      <c r="S486" s="13">
        <f>IF(N486="","",IF(N486="SL",-1,IF(N486="TP0 only",0.5*K486/J486,0.5*(K486+L486)/J486)))</f>
        <v/>
      </c>
      <c r="T486" s="13">
        <f>IF(N486="","",IF(N486="SL",-1,IF(N486="TP0 only",0.5*K486/J486-0.5,0.5*(K486+L486)/J486)))</f>
        <v/>
      </c>
      <c r="U486" s="14">
        <f>IF(P486="","",P486*Config!$B$6)</f>
        <v/>
      </c>
      <c r="V486" s="14">
        <f>IF(Q486="","",Q486*Config!$B$6)</f>
        <v/>
      </c>
      <c r="W486" s="14">
        <f>IF(R486="","",R486*Config!$B$6)</f>
        <v/>
      </c>
      <c r="X486" s="14">
        <f>IF(S486="","",S486*Config!$B$6)</f>
        <v/>
      </c>
      <c r="Y486" s="14">
        <f>IF(T486="","",T486*Config!$B$6)</f>
        <v/>
      </c>
      <c r="Z486" s="14">
        <f>IF(U486="","",Config!$B$4 + SUM($U$2:U486))</f>
        <v/>
      </c>
      <c r="AA486" s="14">
        <f>IF(V486="","",Config!$B$4 + SUM($V$2:V486))</f>
        <v/>
      </c>
      <c r="AB486" s="14">
        <f>IF(W486="","",Config!$B$4 + SUM($W$2:W486))</f>
        <v/>
      </c>
      <c r="AC486" s="14">
        <f>IF(X486="","",Config!$B$4 + SUM($X$2:X486))</f>
        <v/>
      </c>
      <c r="AD486" s="14">
        <f>IF(Y486="","",Config!$B$4 + SUM($Y$2:Y486))</f>
        <v/>
      </c>
      <c r="AE486" s="15">
        <f>IF(P486="","",IF(P486&gt;0,1,0))</f>
        <v/>
      </c>
      <c r="AF486" s="15">
        <f>IF(Q486="","",IF(Q486&gt;0,1,0))</f>
        <v/>
      </c>
      <c r="AG486" s="15">
        <f>IF(R486="","",IF(R486&gt;0,1,0))</f>
        <v/>
      </c>
      <c r="AH486" s="15">
        <f>IF(S486="","",IF(S486&gt;0,1,0))</f>
        <v/>
      </c>
      <c r="AI486" s="15">
        <f>IF(T486="","",IF(T486&gt;0,1,0))</f>
        <v/>
      </c>
      <c r="AJ486" s="16">
        <f>IF(Z486="","",IF(AJ485="",Z486,MAX(AJ485,Z486)))</f>
        <v/>
      </c>
      <c r="AK486" s="16">
        <f>IF(AA486="","",IF(AK485="",AA486,MAX(AK485,AA486)))</f>
        <v/>
      </c>
      <c r="AL486" s="16">
        <f>IF(AB486="","",IF(AL485="",AB486,MAX(AL485,AB486)))</f>
        <v/>
      </c>
      <c r="AM486" s="16">
        <f>IF(AC486="","",IF(AM485="",AC486,MAX(AM485,AC486)))</f>
        <v/>
      </c>
      <c r="AN486" s="16">
        <f>IF(AD486="","",IF(AN485="",AD486,MAX(AN485,AD486)))</f>
        <v/>
      </c>
      <c r="AO486" s="16">
        <f>IF(Z486="","",AJ486-Z486)</f>
        <v/>
      </c>
      <c r="AP486" s="16">
        <f>IF(AA486="","",AK486-AA486)</f>
        <v/>
      </c>
      <c r="AQ486" s="16">
        <f>IF(AB486="","",AL486-AB486)</f>
        <v/>
      </c>
      <c r="AR486" s="16">
        <f>IF(AC486="","",AM486-AC486)</f>
        <v/>
      </c>
      <c r="AS486" s="16">
        <f>IF(AD486="","",AN486-AD486)</f>
        <v/>
      </c>
    </row>
    <row r="487">
      <c r="A487">
        <f>ROW()-1</f>
        <v/>
      </c>
      <c r="B487" s="8" t="n"/>
      <c r="C487" s="11" t="n"/>
      <c r="D487" s="10">
        <f>IF(B487="","",CHOOSE(WEEKDAY(B487,2),"Lu","Ma","Mi","Jo","Vi","Sa","Du"))</f>
        <v/>
      </c>
      <c r="E487" s="10">
        <f>IF(OR(B487="",C487=""),"",IF(OR(WEEKDAY(B487,2)=1,WEEKDAY(B487,2)=5),"D",IF(AND(C487&gt;=TIME(15,30,0),C487&lt;TIME(16,30,0)),"C",IF(AND(AND(WEEKDAY(B487,2)&gt;=2,WEEKDAY(B487,2)&lt;=4),C487&gt;=TIME(16,35,0),C487&lt;TIME(17,0,0)),"A1",IF(AND(AND(WEEKDAY(B487,2)&gt;=2,WEEKDAY(B487,2)&lt;=4),C487&gt;=TIME(17,0,0),C487&lt;TIME(18,0,0)),"A2",IF(AND(AND(WEEKDAY(B487,2)&gt;=2,WEEKDAY(B487,2)&lt;=4),C487&gt;=TIME(18,0,0),C487&lt;TIME(19,0,0)),"A3",IF(AND(AND(WEEKDAY(B487,2)&gt;=2,WEEKDAY(B487,2)&lt;=4),C487&gt;=TIME(22,0,0),C487&lt;TIME(22,45,0)),"B","Other")))))))</f>
        <v/>
      </c>
      <c r="F487" s="11" t="n"/>
      <c r="G487" s="11" t="n"/>
      <c r="H487" s="11" t="n"/>
      <c r="I487" s="11" t="n"/>
      <c r="J487" s="12" t="n"/>
      <c r="K487" s="12" t="n"/>
      <c r="L487" s="12" t="n"/>
      <c r="M487" s="12" t="n"/>
      <c r="N487" s="11" t="n"/>
      <c r="O487" s="11" t="n"/>
      <c r="P487" s="13">
        <f>IF(N487="","",IF(N487="SL",-1,K487/J487))</f>
        <v/>
      </c>
      <c r="Q487" s="13">
        <f>IF(N487="","",IF(OR(N487="SL",N487="TP0 only"),-1,L487/J487))</f>
        <v/>
      </c>
      <c r="R487" s="13">
        <f>IF(N487="","",IF(N487="TP2",M487/J487,-1))</f>
        <v/>
      </c>
      <c r="S487" s="13">
        <f>IF(N487="","",IF(N487="SL",-1,IF(N487="TP0 only",0.5*K487/J487,0.5*(K487+L487)/J487)))</f>
        <v/>
      </c>
      <c r="T487" s="13">
        <f>IF(N487="","",IF(N487="SL",-1,IF(N487="TP0 only",0.5*K487/J487-0.5,0.5*(K487+L487)/J487)))</f>
        <v/>
      </c>
      <c r="U487" s="14">
        <f>IF(P487="","",P487*Config!$B$6)</f>
        <v/>
      </c>
      <c r="V487" s="14">
        <f>IF(Q487="","",Q487*Config!$B$6)</f>
        <v/>
      </c>
      <c r="W487" s="14">
        <f>IF(R487="","",R487*Config!$B$6)</f>
        <v/>
      </c>
      <c r="X487" s="14">
        <f>IF(S487="","",S487*Config!$B$6)</f>
        <v/>
      </c>
      <c r="Y487" s="14">
        <f>IF(T487="","",T487*Config!$B$6)</f>
        <v/>
      </c>
      <c r="Z487" s="14">
        <f>IF(U487="","",Config!$B$4 + SUM($U$2:U487))</f>
        <v/>
      </c>
      <c r="AA487" s="14">
        <f>IF(V487="","",Config!$B$4 + SUM($V$2:V487))</f>
        <v/>
      </c>
      <c r="AB487" s="14">
        <f>IF(W487="","",Config!$B$4 + SUM($W$2:W487))</f>
        <v/>
      </c>
      <c r="AC487" s="14">
        <f>IF(X487="","",Config!$B$4 + SUM($X$2:X487))</f>
        <v/>
      </c>
      <c r="AD487" s="14">
        <f>IF(Y487="","",Config!$B$4 + SUM($Y$2:Y487))</f>
        <v/>
      </c>
      <c r="AE487" s="15">
        <f>IF(P487="","",IF(P487&gt;0,1,0))</f>
        <v/>
      </c>
      <c r="AF487" s="15">
        <f>IF(Q487="","",IF(Q487&gt;0,1,0))</f>
        <v/>
      </c>
      <c r="AG487" s="15">
        <f>IF(R487="","",IF(R487&gt;0,1,0))</f>
        <v/>
      </c>
      <c r="AH487" s="15">
        <f>IF(S487="","",IF(S487&gt;0,1,0))</f>
        <v/>
      </c>
      <c r="AI487" s="15">
        <f>IF(T487="","",IF(T487&gt;0,1,0))</f>
        <v/>
      </c>
      <c r="AJ487" s="16">
        <f>IF(Z487="","",IF(AJ486="",Z487,MAX(AJ486,Z487)))</f>
        <v/>
      </c>
      <c r="AK487" s="16">
        <f>IF(AA487="","",IF(AK486="",AA487,MAX(AK486,AA487)))</f>
        <v/>
      </c>
      <c r="AL487" s="16">
        <f>IF(AB487="","",IF(AL486="",AB487,MAX(AL486,AB487)))</f>
        <v/>
      </c>
      <c r="AM487" s="16">
        <f>IF(AC487="","",IF(AM486="",AC487,MAX(AM486,AC487)))</f>
        <v/>
      </c>
      <c r="AN487" s="16">
        <f>IF(AD487="","",IF(AN486="",AD487,MAX(AN486,AD487)))</f>
        <v/>
      </c>
      <c r="AO487" s="16">
        <f>IF(Z487="","",AJ487-Z487)</f>
        <v/>
      </c>
      <c r="AP487" s="16">
        <f>IF(AA487="","",AK487-AA487)</f>
        <v/>
      </c>
      <c r="AQ487" s="16">
        <f>IF(AB487="","",AL487-AB487)</f>
        <v/>
      </c>
      <c r="AR487" s="16">
        <f>IF(AC487="","",AM487-AC487)</f>
        <v/>
      </c>
      <c r="AS487" s="16">
        <f>IF(AD487="","",AN487-AD487)</f>
        <v/>
      </c>
    </row>
    <row r="488">
      <c r="A488">
        <f>ROW()-1</f>
        <v/>
      </c>
      <c r="B488" s="8" t="n"/>
      <c r="C488" s="11" t="n"/>
      <c r="D488" s="10">
        <f>IF(B488="","",CHOOSE(WEEKDAY(B488,2),"Lu","Ma","Mi","Jo","Vi","Sa","Du"))</f>
        <v/>
      </c>
      <c r="E488" s="10">
        <f>IF(OR(B488="",C488=""),"",IF(OR(WEEKDAY(B488,2)=1,WEEKDAY(B488,2)=5),"D",IF(AND(C488&gt;=TIME(15,30,0),C488&lt;TIME(16,30,0)),"C",IF(AND(AND(WEEKDAY(B488,2)&gt;=2,WEEKDAY(B488,2)&lt;=4),C488&gt;=TIME(16,35,0),C488&lt;TIME(17,0,0)),"A1",IF(AND(AND(WEEKDAY(B488,2)&gt;=2,WEEKDAY(B488,2)&lt;=4),C488&gt;=TIME(17,0,0),C488&lt;TIME(18,0,0)),"A2",IF(AND(AND(WEEKDAY(B488,2)&gt;=2,WEEKDAY(B488,2)&lt;=4),C488&gt;=TIME(18,0,0),C488&lt;TIME(19,0,0)),"A3",IF(AND(AND(WEEKDAY(B488,2)&gt;=2,WEEKDAY(B488,2)&lt;=4),C488&gt;=TIME(22,0,0),C488&lt;TIME(22,45,0)),"B","Other")))))))</f>
        <v/>
      </c>
      <c r="F488" s="11" t="n"/>
      <c r="G488" s="11" t="n"/>
      <c r="H488" s="11" t="n"/>
      <c r="I488" s="11" t="n"/>
      <c r="J488" s="12" t="n"/>
      <c r="K488" s="12" t="n"/>
      <c r="L488" s="12" t="n"/>
      <c r="M488" s="12" t="n"/>
      <c r="N488" s="11" t="n"/>
      <c r="O488" s="11" t="n"/>
      <c r="P488" s="13">
        <f>IF(N488="","",IF(N488="SL",-1,K488/J488))</f>
        <v/>
      </c>
      <c r="Q488" s="13">
        <f>IF(N488="","",IF(OR(N488="SL",N488="TP0 only"),-1,L488/J488))</f>
        <v/>
      </c>
      <c r="R488" s="13">
        <f>IF(N488="","",IF(N488="TP2",M488/J488,-1))</f>
        <v/>
      </c>
      <c r="S488" s="13">
        <f>IF(N488="","",IF(N488="SL",-1,IF(N488="TP0 only",0.5*K488/J488,0.5*(K488+L488)/J488)))</f>
        <v/>
      </c>
      <c r="T488" s="13">
        <f>IF(N488="","",IF(N488="SL",-1,IF(N488="TP0 only",0.5*K488/J488-0.5,0.5*(K488+L488)/J488)))</f>
        <v/>
      </c>
      <c r="U488" s="14">
        <f>IF(P488="","",P488*Config!$B$6)</f>
        <v/>
      </c>
      <c r="V488" s="14">
        <f>IF(Q488="","",Q488*Config!$B$6)</f>
        <v/>
      </c>
      <c r="W488" s="14">
        <f>IF(R488="","",R488*Config!$B$6)</f>
        <v/>
      </c>
      <c r="X488" s="14">
        <f>IF(S488="","",S488*Config!$B$6)</f>
        <v/>
      </c>
      <c r="Y488" s="14">
        <f>IF(T488="","",T488*Config!$B$6)</f>
        <v/>
      </c>
      <c r="Z488" s="14">
        <f>IF(U488="","",Config!$B$4 + SUM($U$2:U488))</f>
        <v/>
      </c>
      <c r="AA488" s="14">
        <f>IF(V488="","",Config!$B$4 + SUM($V$2:V488))</f>
        <v/>
      </c>
      <c r="AB488" s="14">
        <f>IF(W488="","",Config!$B$4 + SUM($W$2:W488))</f>
        <v/>
      </c>
      <c r="AC488" s="14">
        <f>IF(X488="","",Config!$B$4 + SUM($X$2:X488))</f>
        <v/>
      </c>
      <c r="AD488" s="14">
        <f>IF(Y488="","",Config!$B$4 + SUM($Y$2:Y488))</f>
        <v/>
      </c>
      <c r="AE488" s="15">
        <f>IF(P488="","",IF(P488&gt;0,1,0))</f>
        <v/>
      </c>
      <c r="AF488" s="15">
        <f>IF(Q488="","",IF(Q488&gt;0,1,0))</f>
        <v/>
      </c>
      <c r="AG488" s="15">
        <f>IF(R488="","",IF(R488&gt;0,1,0))</f>
        <v/>
      </c>
      <c r="AH488" s="15">
        <f>IF(S488="","",IF(S488&gt;0,1,0))</f>
        <v/>
      </c>
      <c r="AI488" s="15">
        <f>IF(T488="","",IF(T488&gt;0,1,0))</f>
        <v/>
      </c>
      <c r="AJ488" s="16">
        <f>IF(Z488="","",IF(AJ487="",Z488,MAX(AJ487,Z488)))</f>
        <v/>
      </c>
      <c r="AK488" s="16">
        <f>IF(AA488="","",IF(AK487="",AA488,MAX(AK487,AA488)))</f>
        <v/>
      </c>
      <c r="AL488" s="16">
        <f>IF(AB488="","",IF(AL487="",AB488,MAX(AL487,AB488)))</f>
        <v/>
      </c>
      <c r="AM488" s="16">
        <f>IF(AC488="","",IF(AM487="",AC488,MAX(AM487,AC488)))</f>
        <v/>
      </c>
      <c r="AN488" s="16">
        <f>IF(AD488="","",IF(AN487="",AD488,MAX(AN487,AD488)))</f>
        <v/>
      </c>
      <c r="AO488" s="16">
        <f>IF(Z488="","",AJ488-Z488)</f>
        <v/>
      </c>
      <c r="AP488" s="16">
        <f>IF(AA488="","",AK488-AA488)</f>
        <v/>
      </c>
      <c r="AQ488" s="16">
        <f>IF(AB488="","",AL488-AB488)</f>
        <v/>
      </c>
      <c r="AR488" s="16">
        <f>IF(AC488="","",AM488-AC488)</f>
        <v/>
      </c>
      <c r="AS488" s="16">
        <f>IF(AD488="","",AN488-AD488)</f>
        <v/>
      </c>
    </row>
    <row r="489">
      <c r="A489">
        <f>ROW()-1</f>
        <v/>
      </c>
      <c r="B489" s="8" t="n"/>
      <c r="C489" s="11" t="n"/>
      <c r="D489" s="10">
        <f>IF(B489="","",CHOOSE(WEEKDAY(B489,2),"Lu","Ma","Mi","Jo","Vi","Sa","Du"))</f>
        <v/>
      </c>
      <c r="E489" s="10">
        <f>IF(OR(B489="",C489=""),"",IF(OR(WEEKDAY(B489,2)=1,WEEKDAY(B489,2)=5),"D",IF(AND(C489&gt;=TIME(15,30,0),C489&lt;TIME(16,30,0)),"C",IF(AND(AND(WEEKDAY(B489,2)&gt;=2,WEEKDAY(B489,2)&lt;=4),C489&gt;=TIME(16,35,0),C489&lt;TIME(17,0,0)),"A1",IF(AND(AND(WEEKDAY(B489,2)&gt;=2,WEEKDAY(B489,2)&lt;=4),C489&gt;=TIME(17,0,0),C489&lt;TIME(18,0,0)),"A2",IF(AND(AND(WEEKDAY(B489,2)&gt;=2,WEEKDAY(B489,2)&lt;=4),C489&gt;=TIME(18,0,0),C489&lt;TIME(19,0,0)),"A3",IF(AND(AND(WEEKDAY(B489,2)&gt;=2,WEEKDAY(B489,2)&lt;=4),C489&gt;=TIME(22,0,0),C489&lt;TIME(22,45,0)),"B","Other")))))))</f>
        <v/>
      </c>
      <c r="F489" s="11" t="n"/>
      <c r="G489" s="11" t="n"/>
      <c r="H489" s="11" t="n"/>
      <c r="I489" s="11" t="n"/>
      <c r="J489" s="12" t="n"/>
      <c r="K489" s="12" t="n"/>
      <c r="L489" s="12" t="n"/>
      <c r="M489" s="12" t="n"/>
      <c r="N489" s="11" t="n"/>
      <c r="O489" s="11" t="n"/>
      <c r="P489" s="13">
        <f>IF(N489="","",IF(N489="SL",-1,K489/J489))</f>
        <v/>
      </c>
      <c r="Q489" s="13">
        <f>IF(N489="","",IF(OR(N489="SL",N489="TP0 only"),-1,L489/J489))</f>
        <v/>
      </c>
      <c r="R489" s="13">
        <f>IF(N489="","",IF(N489="TP2",M489/J489,-1))</f>
        <v/>
      </c>
      <c r="S489" s="13">
        <f>IF(N489="","",IF(N489="SL",-1,IF(N489="TP0 only",0.5*K489/J489,0.5*(K489+L489)/J489)))</f>
        <v/>
      </c>
      <c r="T489" s="13">
        <f>IF(N489="","",IF(N489="SL",-1,IF(N489="TP0 only",0.5*K489/J489-0.5,0.5*(K489+L489)/J489)))</f>
        <v/>
      </c>
      <c r="U489" s="14">
        <f>IF(P489="","",P489*Config!$B$6)</f>
        <v/>
      </c>
      <c r="V489" s="14">
        <f>IF(Q489="","",Q489*Config!$B$6)</f>
        <v/>
      </c>
      <c r="W489" s="14">
        <f>IF(R489="","",R489*Config!$B$6)</f>
        <v/>
      </c>
      <c r="X489" s="14">
        <f>IF(S489="","",S489*Config!$B$6)</f>
        <v/>
      </c>
      <c r="Y489" s="14">
        <f>IF(T489="","",T489*Config!$B$6)</f>
        <v/>
      </c>
      <c r="Z489" s="14">
        <f>IF(U489="","",Config!$B$4 + SUM($U$2:U489))</f>
        <v/>
      </c>
      <c r="AA489" s="14">
        <f>IF(V489="","",Config!$B$4 + SUM($V$2:V489))</f>
        <v/>
      </c>
      <c r="AB489" s="14">
        <f>IF(W489="","",Config!$B$4 + SUM($W$2:W489))</f>
        <v/>
      </c>
      <c r="AC489" s="14">
        <f>IF(X489="","",Config!$B$4 + SUM($X$2:X489))</f>
        <v/>
      </c>
      <c r="AD489" s="14">
        <f>IF(Y489="","",Config!$B$4 + SUM($Y$2:Y489))</f>
        <v/>
      </c>
      <c r="AE489" s="15">
        <f>IF(P489="","",IF(P489&gt;0,1,0))</f>
        <v/>
      </c>
      <c r="AF489" s="15">
        <f>IF(Q489="","",IF(Q489&gt;0,1,0))</f>
        <v/>
      </c>
      <c r="AG489" s="15">
        <f>IF(R489="","",IF(R489&gt;0,1,0))</f>
        <v/>
      </c>
      <c r="AH489" s="15">
        <f>IF(S489="","",IF(S489&gt;0,1,0))</f>
        <v/>
      </c>
      <c r="AI489" s="15">
        <f>IF(T489="","",IF(T489&gt;0,1,0))</f>
        <v/>
      </c>
      <c r="AJ489" s="16">
        <f>IF(Z489="","",IF(AJ488="",Z489,MAX(AJ488,Z489)))</f>
        <v/>
      </c>
      <c r="AK489" s="16">
        <f>IF(AA489="","",IF(AK488="",AA489,MAX(AK488,AA489)))</f>
        <v/>
      </c>
      <c r="AL489" s="16">
        <f>IF(AB489="","",IF(AL488="",AB489,MAX(AL488,AB489)))</f>
        <v/>
      </c>
      <c r="AM489" s="16">
        <f>IF(AC489="","",IF(AM488="",AC489,MAX(AM488,AC489)))</f>
        <v/>
      </c>
      <c r="AN489" s="16">
        <f>IF(AD489="","",IF(AN488="",AD489,MAX(AN488,AD489)))</f>
        <v/>
      </c>
      <c r="AO489" s="16">
        <f>IF(Z489="","",AJ489-Z489)</f>
        <v/>
      </c>
      <c r="AP489" s="16">
        <f>IF(AA489="","",AK489-AA489)</f>
        <v/>
      </c>
      <c r="AQ489" s="16">
        <f>IF(AB489="","",AL489-AB489)</f>
        <v/>
      </c>
      <c r="AR489" s="16">
        <f>IF(AC489="","",AM489-AC489)</f>
        <v/>
      </c>
      <c r="AS489" s="16">
        <f>IF(AD489="","",AN489-AD489)</f>
        <v/>
      </c>
    </row>
    <row r="490">
      <c r="A490">
        <f>ROW()-1</f>
        <v/>
      </c>
      <c r="B490" s="8" t="n"/>
      <c r="C490" s="11" t="n"/>
      <c r="D490" s="10">
        <f>IF(B490="","",CHOOSE(WEEKDAY(B490,2),"Lu","Ma","Mi","Jo","Vi","Sa","Du"))</f>
        <v/>
      </c>
      <c r="E490" s="10">
        <f>IF(OR(B490="",C490=""),"",IF(OR(WEEKDAY(B490,2)=1,WEEKDAY(B490,2)=5),"D",IF(AND(C490&gt;=TIME(15,30,0),C490&lt;TIME(16,30,0)),"C",IF(AND(AND(WEEKDAY(B490,2)&gt;=2,WEEKDAY(B490,2)&lt;=4),C490&gt;=TIME(16,35,0),C490&lt;TIME(17,0,0)),"A1",IF(AND(AND(WEEKDAY(B490,2)&gt;=2,WEEKDAY(B490,2)&lt;=4),C490&gt;=TIME(17,0,0),C490&lt;TIME(18,0,0)),"A2",IF(AND(AND(WEEKDAY(B490,2)&gt;=2,WEEKDAY(B490,2)&lt;=4),C490&gt;=TIME(18,0,0),C490&lt;TIME(19,0,0)),"A3",IF(AND(AND(WEEKDAY(B490,2)&gt;=2,WEEKDAY(B490,2)&lt;=4),C490&gt;=TIME(22,0,0),C490&lt;TIME(22,45,0)),"B","Other")))))))</f>
        <v/>
      </c>
      <c r="F490" s="11" t="n"/>
      <c r="G490" s="11" t="n"/>
      <c r="H490" s="11" t="n"/>
      <c r="I490" s="11" t="n"/>
      <c r="J490" s="12" t="n"/>
      <c r="K490" s="12" t="n"/>
      <c r="L490" s="12" t="n"/>
      <c r="M490" s="12" t="n"/>
      <c r="N490" s="11" t="n"/>
      <c r="O490" s="11" t="n"/>
      <c r="P490" s="13">
        <f>IF(N490="","",IF(N490="SL",-1,K490/J490))</f>
        <v/>
      </c>
      <c r="Q490" s="13">
        <f>IF(N490="","",IF(OR(N490="SL",N490="TP0 only"),-1,L490/J490))</f>
        <v/>
      </c>
      <c r="R490" s="13">
        <f>IF(N490="","",IF(N490="TP2",M490/J490,-1))</f>
        <v/>
      </c>
      <c r="S490" s="13">
        <f>IF(N490="","",IF(N490="SL",-1,IF(N490="TP0 only",0.5*K490/J490,0.5*(K490+L490)/J490)))</f>
        <v/>
      </c>
      <c r="T490" s="13">
        <f>IF(N490="","",IF(N490="SL",-1,IF(N490="TP0 only",0.5*K490/J490-0.5,0.5*(K490+L490)/J490)))</f>
        <v/>
      </c>
      <c r="U490" s="14">
        <f>IF(P490="","",P490*Config!$B$6)</f>
        <v/>
      </c>
      <c r="V490" s="14">
        <f>IF(Q490="","",Q490*Config!$B$6)</f>
        <v/>
      </c>
      <c r="W490" s="14">
        <f>IF(R490="","",R490*Config!$B$6)</f>
        <v/>
      </c>
      <c r="X490" s="14">
        <f>IF(S490="","",S490*Config!$B$6)</f>
        <v/>
      </c>
      <c r="Y490" s="14">
        <f>IF(T490="","",T490*Config!$B$6)</f>
        <v/>
      </c>
      <c r="Z490" s="14">
        <f>IF(U490="","",Config!$B$4 + SUM($U$2:U490))</f>
        <v/>
      </c>
      <c r="AA490" s="14">
        <f>IF(V490="","",Config!$B$4 + SUM($V$2:V490))</f>
        <v/>
      </c>
      <c r="AB490" s="14">
        <f>IF(W490="","",Config!$B$4 + SUM($W$2:W490))</f>
        <v/>
      </c>
      <c r="AC490" s="14">
        <f>IF(X490="","",Config!$B$4 + SUM($X$2:X490))</f>
        <v/>
      </c>
      <c r="AD490" s="14">
        <f>IF(Y490="","",Config!$B$4 + SUM($Y$2:Y490))</f>
        <v/>
      </c>
      <c r="AE490" s="15">
        <f>IF(P490="","",IF(P490&gt;0,1,0))</f>
        <v/>
      </c>
      <c r="AF490" s="15">
        <f>IF(Q490="","",IF(Q490&gt;0,1,0))</f>
        <v/>
      </c>
      <c r="AG490" s="15">
        <f>IF(R490="","",IF(R490&gt;0,1,0))</f>
        <v/>
      </c>
      <c r="AH490" s="15">
        <f>IF(S490="","",IF(S490&gt;0,1,0))</f>
        <v/>
      </c>
      <c r="AI490" s="15">
        <f>IF(T490="","",IF(T490&gt;0,1,0))</f>
        <v/>
      </c>
      <c r="AJ490" s="16">
        <f>IF(Z490="","",IF(AJ489="",Z490,MAX(AJ489,Z490)))</f>
        <v/>
      </c>
      <c r="AK490" s="16">
        <f>IF(AA490="","",IF(AK489="",AA490,MAX(AK489,AA490)))</f>
        <v/>
      </c>
      <c r="AL490" s="16">
        <f>IF(AB490="","",IF(AL489="",AB490,MAX(AL489,AB490)))</f>
        <v/>
      </c>
      <c r="AM490" s="16">
        <f>IF(AC490="","",IF(AM489="",AC490,MAX(AM489,AC490)))</f>
        <v/>
      </c>
      <c r="AN490" s="16">
        <f>IF(AD490="","",IF(AN489="",AD490,MAX(AN489,AD490)))</f>
        <v/>
      </c>
      <c r="AO490" s="16">
        <f>IF(Z490="","",AJ490-Z490)</f>
        <v/>
      </c>
      <c r="AP490" s="16">
        <f>IF(AA490="","",AK490-AA490)</f>
        <v/>
      </c>
      <c r="AQ490" s="16">
        <f>IF(AB490="","",AL490-AB490)</f>
        <v/>
      </c>
      <c r="AR490" s="16">
        <f>IF(AC490="","",AM490-AC490)</f>
        <v/>
      </c>
      <c r="AS490" s="16">
        <f>IF(AD490="","",AN490-AD490)</f>
        <v/>
      </c>
    </row>
    <row r="491">
      <c r="A491">
        <f>ROW()-1</f>
        <v/>
      </c>
      <c r="B491" s="8" t="n"/>
      <c r="C491" s="11" t="n"/>
      <c r="D491" s="10">
        <f>IF(B491="","",CHOOSE(WEEKDAY(B491,2),"Lu","Ma","Mi","Jo","Vi","Sa","Du"))</f>
        <v/>
      </c>
      <c r="E491" s="10">
        <f>IF(OR(B491="",C491=""),"",IF(OR(WEEKDAY(B491,2)=1,WEEKDAY(B491,2)=5),"D",IF(AND(C491&gt;=TIME(15,30,0),C491&lt;TIME(16,30,0)),"C",IF(AND(AND(WEEKDAY(B491,2)&gt;=2,WEEKDAY(B491,2)&lt;=4),C491&gt;=TIME(16,35,0),C491&lt;TIME(17,0,0)),"A1",IF(AND(AND(WEEKDAY(B491,2)&gt;=2,WEEKDAY(B491,2)&lt;=4),C491&gt;=TIME(17,0,0),C491&lt;TIME(18,0,0)),"A2",IF(AND(AND(WEEKDAY(B491,2)&gt;=2,WEEKDAY(B491,2)&lt;=4),C491&gt;=TIME(18,0,0),C491&lt;TIME(19,0,0)),"A3",IF(AND(AND(WEEKDAY(B491,2)&gt;=2,WEEKDAY(B491,2)&lt;=4),C491&gt;=TIME(22,0,0),C491&lt;TIME(22,45,0)),"B","Other")))))))</f>
        <v/>
      </c>
      <c r="F491" s="11" t="n"/>
      <c r="G491" s="11" t="n"/>
      <c r="H491" s="11" t="n"/>
      <c r="I491" s="11" t="n"/>
      <c r="J491" s="12" t="n"/>
      <c r="K491" s="12" t="n"/>
      <c r="L491" s="12" t="n"/>
      <c r="M491" s="12" t="n"/>
      <c r="N491" s="11" t="n"/>
      <c r="O491" s="11" t="n"/>
      <c r="P491" s="13">
        <f>IF(N491="","",IF(N491="SL",-1,K491/J491))</f>
        <v/>
      </c>
      <c r="Q491" s="13">
        <f>IF(N491="","",IF(OR(N491="SL",N491="TP0 only"),-1,L491/J491))</f>
        <v/>
      </c>
      <c r="R491" s="13">
        <f>IF(N491="","",IF(N491="TP2",M491/J491,-1))</f>
        <v/>
      </c>
      <c r="S491" s="13">
        <f>IF(N491="","",IF(N491="SL",-1,IF(N491="TP0 only",0.5*K491/J491,0.5*(K491+L491)/J491)))</f>
        <v/>
      </c>
      <c r="T491" s="13">
        <f>IF(N491="","",IF(N491="SL",-1,IF(N491="TP0 only",0.5*K491/J491-0.5,0.5*(K491+L491)/J491)))</f>
        <v/>
      </c>
      <c r="U491" s="14">
        <f>IF(P491="","",P491*Config!$B$6)</f>
        <v/>
      </c>
      <c r="V491" s="14">
        <f>IF(Q491="","",Q491*Config!$B$6)</f>
        <v/>
      </c>
      <c r="W491" s="14">
        <f>IF(R491="","",R491*Config!$B$6)</f>
        <v/>
      </c>
      <c r="X491" s="14">
        <f>IF(S491="","",S491*Config!$B$6)</f>
        <v/>
      </c>
      <c r="Y491" s="14">
        <f>IF(T491="","",T491*Config!$B$6)</f>
        <v/>
      </c>
      <c r="Z491" s="14">
        <f>IF(U491="","",Config!$B$4 + SUM($U$2:U491))</f>
        <v/>
      </c>
      <c r="AA491" s="14">
        <f>IF(V491="","",Config!$B$4 + SUM($V$2:V491))</f>
        <v/>
      </c>
      <c r="AB491" s="14">
        <f>IF(W491="","",Config!$B$4 + SUM($W$2:W491))</f>
        <v/>
      </c>
      <c r="AC491" s="14">
        <f>IF(X491="","",Config!$B$4 + SUM($X$2:X491))</f>
        <v/>
      </c>
      <c r="AD491" s="14">
        <f>IF(Y491="","",Config!$B$4 + SUM($Y$2:Y491))</f>
        <v/>
      </c>
      <c r="AE491" s="15">
        <f>IF(P491="","",IF(P491&gt;0,1,0))</f>
        <v/>
      </c>
      <c r="AF491" s="15">
        <f>IF(Q491="","",IF(Q491&gt;0,1,0))</f>
        <v/>
      </c>
      <c r="AG491" s="15">
        <f>IF(R491="","",IF(R491&gt;0,1,0))</f>
        <v/>
      </c>
      <c r="AH491" s="15">
        <f>IF(S491="","",IF(S491&gt;0,1,0))</f>
        <v/>
      </c>
      <c r="AI491" s="15">
        <f>IF(T491="","",IF(T491&gt;0,1,0))</f>
        <v/>
      </c>
      <c r="AJ491" s="16">
        <f>IF(Z491="","",IF(AJ490="",Z491,MAX(AJ490,Z491)))</f>
        <v/>
      </c>
      <c r="AK491" s="16">
        <f>IF(AA491="","",IF(AK490="",AA491,MAX(AK490,AA491)))</f>
        <v/>
      </c>
      <c r="AL491" s="16">
        <f>IF(AB491="","",IF(AL490="",AB491,MAX(AL490,AB491)))</f>
        <v/>
      </c>
      <c r="AM491" s="16">
        <f>IF(AC491="","",IF(AM490="",AC491,MAX(AM490,AC491)))</f>
        <v/>
      </c>
      <c r="AN491" s="16">
        <f>IF(AD491="","",IF(AN490="",AD491,MAX(AN490,AD491)))</f>
        <v/>
      </c>
      <c r="AO491" s="16">
        <f>IF(Z491="","",AJ491-Z491)</f>
        <v/>
      </c>
      <c r="AP491" s="16">
        <f>IF(AA491="","",AK491-AA491)</f>
        <v/>
      </c>
      <c r="AQ491" s="16">
        <f>IF(AB491="","",AL491-AB491)</f>
        <v/>
      </c>
      <c r="AR491" s="16">
        <f>IF(AC491="","",AM491-AC491)</f>
        <v/>
      </c>
      <c r="AS491" s="16">
        <f>IF(AD491="","",AN491-AD491)</f>
        <v/>
      </c>
    </row>
    <row r="492">
      <c r="A492">
        <f>ROW()-1</f>
        <v/>
      </c>
      <c r="B492" s="8" t="n"/>
      <c r="C492" s="11" t="n"/>
      <c r="D492" s="10">
        <f>IF(B492="","",CHOOSE(WEEKDAY(B492,2),"Lu","Ma","Mi","Jo","Vi","Sa","Du"))</f>
        <v/>
      </c>
      <c r="E492" s="10">
        <f>IF(OR(B492="",C492=""),"",IF(OR(WEEKDAY(B492,2)=1,WEEKDAY(B492,2)=5),"D",IF(AND(C492&gt;=TIME(15,30,0),C492&lt;TIME(16,30,0)),"C",IF(AND(AND(WEEKDAY(B492,2)&gt;=2,WEEKDAY(B492,2)&lt;=4),C492&gt;=TIME(16,35,0),C492&lt;TIME(17,0,0)),"A1",IF(AND(AND(WEEKDAY(B492,2)&gt;=2,WEEKDAY(B492,2)&lt;=4),C492&gt;=TIME(17,0,0),C492&lt;TIME(18,0,0)),"A2",IF(AND(AND(WEEKDAY(B492,2)&gt;=2,WEEKDAY(B492,2)&lt;=4),C492&gt;=TIME(18,0,0),C492&lt;TIME(19,0,0)),"A3",IF(AND(AND(WEEKDAY(B492,2)&gt;=2,WEEKDAY(B492,2)&lt;=4),C492&gt;=TIME(22,0,0),C492&lt;TIME(22,45,0)),"B","Other")))))))</f>
        <v/>
      </c>
      <c r="F492" s="11" t="n"/>
      <c r="G492" s="11" t="n"/>
      <c r="H492" s="11" t="n"/>
      <c r="I492" s="11" t="n"/>
      <c r="J492" s="12" t="n"/>
      <c r="K492" s="12" t="n"/>
      <c r="L492" s="12" t="n"/>
      <c r="M492" s="12" t="n"/>
      <c r="N492" s="11" t="n"/>
      <c r="O492" s="11" t="n"/>
      <c r="P492" s="13">
        <f>IF(N492="","",IF(N492="SL",-1,K492/J492))</f>
        <v/>
      </c>
      <c r="Q492" s="13">
        <f>IF(N492="","",IF(OR(N492="SL",N492="TP0 only"),-1,L492/J492))</f>
        <v/>
      </c>
      <c r="R492" s="13">
        <f>IF(N492="","",IF(N492="TP2",M492/J492,-1))</f>
        <v/>
      </c>
      <c r="S492" s="13">
        <f>IF(N492="","",IF(N492="SL",-1,IF(N492="TP0 only",0.5*K492/J492,0.5*(K492+L492)/J492)))</f>
        <v/>
      </c>
      <c r="T492" s="13">
        <f>IF(N492="","",IF(N492="SL",-1,IF(N492="TP0 only",0.5*K492/J492-0.5,0.5*(K492+L492)/J492)))</f>
        <v/>
      </c>
      <c r="U492" s="14">
        <f>IF(P492="","",P492*Config!$B$6)</f>
        <v/>
      </c>
      <c r="V492" s="14">
        <f>IF(Q492="","",Q492*Config!$B$6)</f>
        <v/>
      </c>
      <c r="W492" s="14">
        <f>IF(R492="","",R492*Config!$B$6)</f>
        <v/>
      </c>
      <c r="X492" s="14">
        <f>IF(S492="","",S492*Config!$B$6)</f>
        <v/>
      </c>
      <c r="Y492" s="14">
        <f>IF(T492="","",T492*Config!$B$6)</f>
        <v/>
      </c>
      <c r="Z492" s="14">
        <f>IF(U492="","",Config!$B$4 + SUM($U$2:U492))</f>
        <v/>
      </c>
      <c r="AA492" s="14">
        <f>IF(V492="","",Config!$B$4 + SUM($V$2:V492))</f>
        <v/>
      </c>
      <c r="AB492" s="14">
        <f>IF(W492="","",Config!$B$4 + SUM($W$2:W492))</f>
        <v/>
      </c>
      <c r="AC492" s="14">
        <f>IF(X492="","",Config!$B$4 + SUM($X$2:X492))</f>
        <v/>
      </c>
      <c r="AD492" s="14">
        <f>IF(Y492="","",Config!$B$4 + SUM($Y$2:Y492))</f>
        <v/>
      </c>
      <c r="AE492" s="15">
        <f>IF(P492="","",IF(P492&gt;0,1,0))</f>
        <v/>
      </c>
      <c r="AF492" s="15">
        <f>IF(Q492="","",IF(Q492&gt;0,1,0))</f>
        <v/>
      </c>
      <c r="AG492" s="15">
        <f>IF(R492="","",IF(R492&gt;0,1,0))</f>
        <v/>
      </c>
      <c r="AH492" s="15">
        <f>IF(S492="","",IF(S492&gt;0,1,0))</f>
        <v/>
      </c>
      <c r="AI492" s="15">
        <f>IF(T492="","",IF(T492&gt;0,1,0))</f>
        <v/>
      </c>
      <c r="AJ492" s="16">
        <f>IF(Z492="","",IF(AJ491="",Z492,MAX(AJ491,Z492)))</f>
        <v/>
      </c>
      <c r="AK492" s="16">
        <f>IF(AA492="","",IF(AK491="",AA492,MAX(AK491,AA492)))</f>
        <v/>
      </c>
      <c r="AL492" s="16">
        <f>IF(AB492="","",IF(AL491="",AB492,MAX(AL491,AB492)))</f>
        <v/>
      </c>
      <c r="AM492" s="16">
        <f>IF(AC492="","",IF(AM491="",AC492,MAX(AM491,AC492)))</f>
        <v/>
      </c>
      <c r="AN492" s="16">
        <f>IF(AD492="","",IF(AN491="",AD492,MAX(AN491,AD492)))</f>
        <v/>
      </c>
      <c r="AO492" s="16">
        <f>IF(Z492="","",AJ492-Z492)</f>
        <v/>
      </c>
      <c r="AP492" s="16">
        <f>IF(AA492="","",AK492-AA492)</f>
        <v/>
      </c>
      <c r="AQ492" s="16">
        <f>IF(AB492="","",AL492-AB492)</f>
        <v/>
      </c>
      <c r="AR492" s="16">
        <f>IF(AC492="","",AM492-AC492)</f>
        <v/>
      </c>
      <c r="AS492" s="16">
        <f>IF(AD492="","",AN492-AD492)</f>
        <v/>
      </c>
    </row>
    <row r="493">
      <c r="A493">
        <f>ROW()-1</f>
        <v/>
      </c>
      <c r="B493" s="8" t="n"/>
      <c r="C493" s="11" t="n"/>
      <c r="D493" s="10">
        <f>IF(B493="","",CHOOSE(WEEKDAY(B493,2),"Lu","Ma","Mi","Jo","Vi","Sa","Du"))</f>
        <v/>
      </c>
      <c r="E493" s="10">
        <f>IF(OR(B493="",C493=""),"",IF(OR(WEEKDAY(B493,2)=1,WEEKDAY(B493,2)=5),"D",IF(AND(C493&gt;=TIME(15,30,0),C493&lt;TIME(16,30,0)),"C",IF(AND(AND(WEEKDAY(B493,2)&gt;=2,WEEKDAY(B493,2)&lt;=4),C493&gt;=TIME(16,35,0),C493&lt;TIME(17,0,0)),"A1",IF(AND(AND(WEEKDAY(B493,2)&gt;=2,WEEKDAY(B493,2)&lt;=4),C493&gt;=TIME(17,0,0),C493&lt;TIME(18,0,0)),"A2",IF(AND(AND(WEEKDAY(B493,2)&gt;=2,WEEKDAY(B493,2)&lt;=4),C493&gt;=TIME(18,0,0),C493&lt;TIME(19,0,0)),"A3",IF(AND(AND(WEEKDAY(B493,2)&gt;=2,WEEKDAY(B493,2)&lt;=4),C493&gt;=TIME(22,0,0),C493&lt;TIME(22,45,0)),"B","Other")))))))</f>
        <v/>
      </c>
      <c r="F493" s="11" t="n"/>
      <c r="G493" s="11" t="n"/>
      <c r="H493" s="11" t="n"/>
      <c r="I493" s="11" t="n"/>
      <c r="J493" s="12" t="n"/>
      <c r="K493" s="12" t="n"/>
      <c r="L493" s="12" t="n"/>
      <c r="M493" s="12" t="n"/>
      <c r="N493" s="11" t="n"/>
      <c r="O493" s="11" t="n"/>
      <c r="P493" s="13">
        <f>IF(N493="","",IF(N493="SL",-1,K493/J493))</f>
        <v/>
      </c>
      <c r="Q493" s="13">
        <f>IF(N493="","",IF(OR(N493="SL",N493="TP0 only"),-1,L493/J493))</f>
        <v/>
      </c>
      <c r="R493" s="13">
        <f>IF(N493="","",IF(N493="TP2",M493/J493,-1))</f>
        <v/>
      </c>
      <c r="S493" s="13">
        <f>IF(N493="","",IF(N493="SL",-1,IF(N493="TP0 only",0.5*K493/J493,0.5*(K493+L493)/J493)))</f>
        <v/>
      </c>
      <c r="T493" s="13">
        <f>IF(N493="","",IF(N493="SL",-1,IF(N493="TP0 only",0.5*K493/J493-0.5,0.5*(K493+L493)/J493)))</f>
        <v/>
      </c>
      <c r="U493" s="14">
        <f>IF(P493="","",P493*Config!$B$6)</f>
        <v/>
      </c>
      <c r="V493" s="14">
        <f>IF(Q493="","",Q493*Config!$B$6)</f>
        <v/>
      </c>
      <c r="W493" s="14">
        <f>IF(R493="","",R493*Config!$B$6)</f>
        <v/>
      </c>
      <c r="X493" s="14">
        <f>IF(S493="","",S493*Config!$B$6)</f>
        <v/>
      </c>
      <c r="Y493" s="14">
        <f>IF(T493="","",T493*Config!$B$6)</f>
        <v/>
      </c>
      <c r="Z493" s="14">
        <f>IF(U493="","",Config!$B$4 + SUM($U$2:U493))</f>
        <v/>
      </c>
      <c r="AA493" s="14">
        <f>IF(V493="","",Config!$B$4 + SUM($V$2:V493))</f>
        <v/>
      </c>
      <c r="AB493" s="14">
        <f>IF(W493="","",Config!$B$4 + SUM($W$2:W493))</f>
        <v/>
      </c>
      <c r="AC493" s="14">
        <f>IF(X493="","",Config!$B$4 + SUM($X$2:X493))</f>
        <v/>
      </c>
      <c r="AD493" s="14">
        <f>IF(Y493="","",Config!$B$4 + SUM($Y$2:Y493))</f>
        <v/>
      </c>
      <c r="AE493" s="15">
        <f>IF(P493="","",IF(P493&gt;0,1,0))</f>
        <v/>
      </c>
      <c r="AF493" s="15">
        <f>IF(Q493="","",IF(Q493&gt;0,1,0))</f>
        <v/>
      </c>
      <c r="AG493" s="15">
        <f>IF(R493="","",IF(R493&gt;0,1,0))</f>
        <v/>
      </c>
      <c r="AH493" s="15">
        <f>IF(S493="","",IF(S493&gt;0,1,0))</f>
        <v/>
      </c>
      <c r="AI493" s="15">
        <f>IF(T493="","",IF(T493&gt;0,1,0))</f>
        <v/>
      </c>
      <c r="AJ493" s="16">
        <f>IF(Z493="","",IF(AJ492="",Z493,MAX(AJ492,Z493)))</f>
        <v/>
      </c>
      <c r="AK493" s="16">
        <f>IF(AA493="","",IF(AK492="",AA493,MAX(AK492,AA493)))</f>
        <v/>
      </c>
      <c r="AL493" s="16">
        <f>IF(AB493="","",IF(AL492="",AB493,MAX(AL492,AB493)))</f>
        <v/>
      </c>
      <c r="AM493" s="16">
        <f>IF(AC493="","",IF(AM492="",AC493,MAX(AM492,AC493)))</f>
        <v/>
      </c>
      <c r="AN493" s="16">
        <f>IF(AD493="","",IF(AN492="",AD493,MAX(AN492,AD493)))</f>
        <v/>
      </c>
      <c r="AO493" s="16">
        <f>IF(Z493="","",AJ493-Z493)</f>
        <v/>
      </c>
      <c r="AP493" s="16">
        <f>IF(AA493="","",AK493-AA493)</f>
        <v/>
      </c>
      <c r="AQ493" s="16">
        <f>IF(AB493="","",AL493-AB493)</f>
        <v/>
      </c>
      <c r="AR493" s="16">
        <f>IF(AC493="","",AM493-AC493)</f>
        <v/>
      </c>
      <c r="AS493" s="16">
        <f>IF(AD493="","",AN493-AD493)</f>
        <v/>
      </c>
    </row>
    <row r="494">
      <c r="A494">
        <f>ROW()-1</f>
        <v/>
      </c>
      <c r="B494" s="8" t="n"/>
      <c r="C494" s="11" t="n"/>
      <c r="D494" s="10">
        <f>IF(B494="","",CHOOSE(WEEKDAY(B494,2),"Lu","Ma","Mi","Jo","Vi","Sa","Du"))</f>
        <v/>
      </c>
      <c r="E494" s="10">
        <f>IF(OR(B494="",C494=""),"",IF(OR(WEEKDAY(B494,2)=1,WEEKDAY(B494,2)=5),"D",IF(AND(C494&gt;=TIME(15,30,0),C494&lt;TIME(16,30,0)),"C",IF(AND(AND(WEEKDAY(B494,2)&gt;=2,WEEKDAY(B494,2)&lt;=4),C494&gt;=TIME(16,35,0),C494&lt;TIME(17,0,0)),"A1",IF(AND(AND(WEEKDAY(B494,2)&gt;=2,WEEKDAY(B494,2)&lt;=4),C494&gt;=TIME(17,0,0),C494&lt;TIME(18,0,0)),"A2",IF(AND(AND(WEEKDAY(B494,2)&gt;=2,WEEKDAY(B494,2)&lt;=4),C494&gt;=TIME(18,0,0),C494&lt;TIME(19,0,0)),"A3",IF(AND(AND(WEEKDAY(B494,2)&gt;=2,WEEKDAY(B494,2)&lt;=4),C494&gt;=TIME(22,0,0),C494&lt;TIME(22,45,0)),"B","Other")))))))</f>
        <v/>
      </c>
      <c r="F494" s="11" t="n"/>
      <c r="G494" s="11" t="n"/>
      <c r="H494" s="11" t="n"/>
      <c r="I494" s="11" t="n"/>
      <c r="J494" s="12" t="n"/>
      <c r="K494" s="12" t="n"/>
      <c r="L494" s="12" t="n"/>
      <c r="M494" s="12" t="n"/>
      <c r="N494" s="11" t="n"/>
      <c r="O494" s="11" t="n"/>
      <c r="P494" s="13">
        <f>IF(N494="","",IF(N494="SL",-1,K494/J494))</f>
        <v/>
      </c>
      <c r="Q494" s="13">
        <f>IF(N494="","",IF(OR(N494="SL",N494="TP0 only"),-1,L494/J494))</f>
        <v/>
      </c>
      <c r="R494" s="13">
        <f>IF(N494="","",IF(N494="TP2",M494/J494,-1))</f>
        <v/>
      </c>
      <c r="S494" s="13">
        <f>IF(N494="","",IF(N494="SL",-1,IF(N494="TP0 only",0.5*K494/J494,0.5*(K494+L494)/J494)))</f>
        <v/>
      </c>
      <c r="T494" s="13">
        <f>IF(N494="","",IF(N494="SL",-1,IF(N494="TP0 only",0.5*K494/J494-0.5,0.5*(K494+L494)/J494)))</f>
        <v/>
      </c>
      <c r="U494" s="14">
        <f>IF(P494="","",P494*Config!$B$6)</f>
        <v/>
      </c>
      <c r="V494" s="14">
        <f>IF(Q494="","",Q494*Config!$B$6)</f>
        <v/>
      </c>
      <c r="W494" s="14">
        <f>IF(R494="","",R494*Config!$B$6)</f>
        <v/>
      </c>
      <c r="X494" s="14">
        <f>IF(S494="","",S494*Config!$B$6)</f>
        <v/>
      </c>
      <c r="Y494" s="14">
        <f>IF(T494="","",T494*Config!$B$6)</f>
        <v/>
      </c>
      <c r="Z494" s="14">
        <f>IF(U494="","",Config!$B$4 + SUM($U$2:U494))</f>
        <v/>
      </c>
      <c r="AA494" s="14">
        <f>IF(V494="","",Config!$B$4 + SUM($V$2:V494))</f>
        <v/>
      </c>
      <c r="AB494" s="14">
        <f>IF(W494="","",Config!$B$4 + SUM($W$2:W494))</f>
        <v/>
      </c>
      <c r="AC494" s="14">
        <f>IF(X494="","",Config!$B$4 + SUM($X$2:X494))</f>
        <v/>
      </c>
      <c r="AD494" s="14">
        <f>IF(Y494="","",Config!$B$4 + SUM($Y$2:Y494))</f>
        <v/>
      </c>
      <c r="AE494" s="15">
        <f>IF(P494="","",IF(P494&gt;0,1,0))</f>
        <v/>
      </c>
      <c r="AF494" s="15">
        <f>IF(Q494="","",IF(Q494&gt;0,1,0))</f>
        <v/>
      </c>
      <c r="AG494" s="15">
        <f>IF(R494="","",IF(R494&gt;0,1,0))</f>
        <v/>
      </c>
      <c r="AH494" s="15">
        <f>IF(S494="","",IF(S494&gt;0,1,0))</f>
        <v/>
      </c>
      <c r="AI494" s="15">
        <f>IF(T494="","",IF(T494&gt;0,1,0))</f>
        <v/>
      </c>
      <c r="AJ494" s="16">
        <f>IF(Z494="","",IF(AJ493="",Z494,MAX(AJ493,Z494)))</f>
        <v/>
      </c>
      <c r="AK494" s="16">
        <f>IF(AA494="","",IF(AK493="",AA494,MAX(AK493,AA494)))</f>
        <v/>
      </c>
      <c r="AL494" s="16">
        <f>IF(AB494="","",IF(AL493="",AB494,MAX(AL493,AB494)))</f>
        <v/>
      </c>
      <c r="AM494" s="16">
        <f>IF(AC494="","",IF(AM493="",AC494,MAX(AM493,AC494)))</f>
        <v/>
      </c>
      <c r="AN494" s="16">
        <f>IF(AD494="","",IF(AN493="",AD494,MAX(AN493,AD494)))</f>
        <v/>
      </c>
      <c r="AO494" s="16">
        <f>IF(Z494="","",AJ494-Z494)</f>
        <v/>
      </c>
      <c r="AP494" s="16">
        <f>IF(AA494="","",AK494-AA494)</f>
        <v/>
      </c>
      <c r="AQ494" s="16">
        <f>IF(AB494="","",AL494-AB494)</f>
        <v/>
      </c>
      <c r="AR494" s="16">
        <f>IF(AC494="","",AM494-AC494)</f>
        <v/>
      </c>
      <c r="AS494" s="16">
        <f>IF(AD494="","",AN494-AD494)</f>
        <v/>
      </c>
    </row>
    <row r="495">
      <c r="A495">
        <f>ROW()-1</f>
        <v/>
      </c>
      <c r="B495" s="8" t="n"/>
      <c r="C495" s="11" t="n"/>
      <c r="D495" s="10">
        <f>IF(B495="","",CHOOSE(WEEKDAY(B495,2),"Lu","Ma","Mi","Jo","Vi","Sa","Du"))</f>
        <v/>
      </c>
      <c r="E495" s="10">
        <f>IF(OR(B495="",C495=""),"",IF(OR(WEEKDAY(B495,2)=1,WEEKDAY(B495,2)=5),"D",IF(AND(C495&gt;=TIME(15,30,0),C495&lt;TIME(16,30,0)),"C",IF(AND(AND(WEEKDAY(B495,2)&gt;=2,WEEKDAY(B495,2)&lt;=4),C495&gt;=TIME(16,35,0),C495&lt;TIME(17,0,0)),"A1",IF(AND(AND(WEEKDAY(B495,2)&gt;=2,WEEKDAY(B495,2)&lt;=4),C495&gt;=TIME(17,0,0),C495&lt;TIME(18,0,0)),"A2",IF(AND(AND(WEEKDAY(B495,2)&gt;=2,WEEKDAY(B495,2)&lt;=4),C495&gt;=TIME(18,0,0),C495&lt;TIME(19,0,0)),"A3",IF(AND(AND(WEEKDAY(B495,2)&gt;=2,WEEKDAY(B495,2)&lt;=4),C495&gt;=TIME(22,0,0),C495&lt;TIME(22,45,0)),"B","Other")))))))</f>
        <v/>
      </c>
      <c r="F495" s="11" t="n"/>
      <c r="G495" s="11" t="n"/>
      <c r="H495" s="11" t="n"/>
      <c r="I495" s="11" t="n"/>
      <c r="J495" s="12" t="n"/>
      <c r="K495" s="12" t="n"/>
      <c r="L495" s="12" t="n"/>
      <c r="M495" s="12" t="n"/>
      <c r="N495" s="11" t="n"/>
      <c r="O495" s="11" t="n"/>
      <c r="P495" s="13">
        <f>IF(N495="","",IF(N495="SL",-1,K495/J495))</f>
        <v/>
      </c>
      <c r="Q495" s="13">
        <f>IF(N495="","",IF(OR(N495="SL",N495="TP0 only"),-1,L495/J495))</f>
        <v/>
      </c>
      <c r="R495" s="13">
        <f>IF(N495="","",IF(N495="TP2",M495/J495,-1))</f>
        <v/>
      </c>
      <c r="S495" s="13">
        <f>IF(N495="","",IF(N495="SL",-1,IF(N495="TP0 only",0.5*K495/J495,0.5*(K495+L495)/J495)))</f>
        <v/>
      </c>
      <c r="T495" s="13">
        <f>IF(N495="","",IF(N495="SL",-1,IF(N495="TP0 only",0.5*K495/J495-0.5,0.5*(K495+L495)/J495)))</f>
        <v/>
      </c>
      <c r="U495" s="14">
        <f>IF(P495="","",P495*Config!$B$6)</f>
        <v/>
      </c>
      <c r="V495" s="14">
        <f>IF(Q495="","",Q495*Config!$B$6)</f>
        <v/>
      </c>
      <c r="W495" s="14">
        <f>IF(R495="","",R495*Config!$B$6)</f>
        <v/>
      </c>
      <c r="X495" s="14">
        <f>IF(S495="","",S495*Config!$B$6)</f>
        <v/>
      </c>
      <c r="Y495" s="14">
        <f>IF(T495="","",T495*Config!$B$6)</f>
        <v/>
      </c>
      <c r="Z495" s="14">
        <f>IF(U495="","",Config!$B$4 + SUM($U$2:U495))</f>
        <v/>
      </c>
      <c r="AA495" s="14">
        <f>IF(V495="","",Config!$B$4 + SUM($V$2:V495))</f>
        <v/>
      </c>
      <c r="AB495" s="14">
        <f>IF(W495="","",Config!$B$4 + SUM($W$2:W495))</f>
        <v/>
      </c>
      <c r="AC495" s="14">
        <f>IF(X495="","",Config!$B$4 + SUM($X$2:X495))</f>
        <v/>
      </c>
      <c r="AD495" s="14">
        <f>IF(Y495="","",Config!$B$4 + SUM($Y$2:Y495))</f>
        <v/>
      </c>
      <c r="AE495" s="15">
        <f>IF(P495="","",IF(P495&gt;0,1,0))</f>
        <v/>
      </c>
      <c r="AF495" s="15">
        <f>IF(Q495="","",IF(Q495&gt;0,1,0))</f>
        <v/>
      </c>
      <c r="AG495" s="15">
        <f>IF(R495="","",IF(R495&gt;0,1,0))</f>
        <v/>
      </c>
      <c r="AH495" s="15">
        <f>IF(S495="","",IF(S495&gt;0,1,0))</f>
        <v/>
      </c>
      <c r="AI495" s="15">
        <f>IF(T495="","",IF(T495&gt;0,1,0))</f>
        <v/>
      </c>
      <c r="AJ495" s="16">
        <f>IF(Z495="","",IF(AJ494="",Z495,MAX(AJ494,Z495)))</f>
        <v/>
      </c>
      <c r="AK495" s="16">
        <f>IF(AA495="","",IF(AK494="",AA495,MAX(AK494,AA495)))</f>
        <v/>
      </c>
      <c r="AL495" s="16">
        <f>IF(AB495="","",IF(AL494="",AB495,MAX(AL494,AB495)))</f>
        <v/>
      </c>
      <c r="AM495" s="16">
        <f>IF(AC495="","",IF(AM494="",AC495,MAX(AM494,AC495)))</f>
        <v/>
      </c>
      <c r="AN495" s="16">
        <f>IF(AD495="","",IF(AN494="",AD495,MAX(AN494,AD495)))</f>
        <v/>
      </c>
      <c r="AO495" s="16">
        <f>IF(Z495="","",AJ495-Z495)</f>
        <v/>
      </c>
      <c r="AP495" s="16">
        <f>IF(AA495="","",AK495-AA495)</f>
        <v/>
      </c>
      <c r="AQ495" s="16">
        <f>IF(AB495="","",AL495-AB495)</f>
        <v/>
      </c>
      <c r="AR495" s="16">
        <f>IF(AC495="","",AM495-AC495)</f>
        <v/>
      </c>
      <c r="AS495" s="16">
        <f>IF(AD495="","",AN495-AD495)</f>
        <v/>
      </c>
    </row>
    <row r="496">
      <c r="A496">
        <f>ROW()-1</f>
        <v/>
      </c>
      <c r="B496" s="8" t="n"/>
      <c r="C496" s="11" t="n"/>
      <c r="D496" s="10">
        <f>IF(B496="","",CHOOSE(WEEKDAY(B496,2),"Lu","Ma","Mi","Jo","Vi","Sa","Du"))</f>
        <v/>
      </c>
      <c r="E496" s="10">
        <f>IF(OR(B496="",C496=""),"",IF(OR(WEEKDAY(B496,2)=1,WEEKDAY(B496,2)=5),"D",IF(AND(C496&gt;=TIME(15,30,0),C496&lt;TIME(16,30,0)),"C",IF(AND(AND(WEEKDAY(B496,2)&gt;=2,WEEKDAY(B496,2)&lt;=4),C496&gt;=TIME(16,35,0),C496&lt;TIME(17,0,0)),"A1",IF(AND(AND(WEEKDAY(B496,2)&gt;=2,WEEKDAY(B496,2)&lt;=4),C496&gt;=TIME(17,0,0),C496&lt;TIME(18,0,0)),"A2",IF(AND(AND(WEEKDAY(B496,2)&gt;=2,WEEKDAY(B496,2)&lt;=4),C496&gt;=TIME(18,0,0),C496&lt;TIME(19,0,0)),"A3",IF(AND(AND(WEEKDAY(B496,2)&gt;=2,WEEKDAY(B496,2)&lt;=4),C496&gt;=TIME(22,0,0),C496&lt;TIME(22,45,0)),"B","Other")))))))</f>
        <v/>
      </c>
      <c r="F496" s="11" t="n"/>
      <c r="G496" s="11" t="n"/>
      <c r="H496" s="11" t="n"/>
      <c r="I496" s="11" t="n"/>
      <c r="J496" s="12" t="n"/>
      <c r="K496" s="12" t="n"/>
      <c r="L496" s="12" t="n"/>
      <c r="M496" s="12" t="n"/>
      <c r="N496" s="11" t="n"/>
      <c r="O496" s="11" t="n"/>
      <c r="P496" s="13">
        <f>IF(N496="","",IF(N496="SL",-1,K496/J496))</f>
        <v/>
      </c>
      <c r="Q496" s="13">
        <f>IF(N496="","",IF(OR(N496="SL",N496="TP0 only"),-1,L496/J496))</f>
        <v/>
      </c>
      <c r="R496" s="13">
        <f>IF(N496="","",IF(N496="TP2",M496/J496,-1))</f>
        <v/>
      </c>
      <c r="S496" s="13">
        <f>IF(N496="","",IF(N496="SL",-1,IF(N496="TP0 only",0.5*K496/J496,0.5*(K496+L496)/J496)))</f>
        <v/>
      </c>
      <c r="T496" s="13">
        <f>IF(N496="","",IF(N496="SL",-1,IF(N496="TP0 only",0.5*K496/J496-0.5,0.5*(K496+L496)/J496)))</f>
        <v/>
      </c>
      <c r="U496" s="14">
        <f>IF(P496="","",P496*Config!$B$6)</f>
        <v/>
      </c>
      <c r="V496" s="14">
        <f>IF(Q496="","",Q496*Config!$B$6)</f>
        <v/>
      </c>
      <c r="W496" s="14">
        <f>IF(R496="","",R496*Config!$B$6)</f>
        <v/>
      </c>
      <c r="X496" s="14">
        <f>IF(S496="","",S496*Config!$B$6)</f>
        <v/>
      </c>
      <c r="Y496" s="14">
        <f>IF(T496="","",T496*Config!$B$6)</f>
        <v/>
      </c>
      <c r="Z496" s="14">
        <f>IF(U496="","",Config!$B$4 + SUM($U$2:U496))</f>
        <v/>
      </c>
      <c r="AA496" s="14">
        <f>IF(V496="","",Config!$B$4 + SUM($V$2:V496))</f>
        <v/>
      </c>
      <c r="AB496" s="14">
        <f>IF(W496="","",Config!$B$4 + SUM($W$2:W496))</f>
        <v/>
      </c>
      <c r="AC496" s="14">
        <f>IF(X496="","",Config!$B$4 + SUM($X$2:X496))</f>
        <v/>
      </c>
      <c r="AD496" s="14">
        <f>IF(Y496="","",Config!$B$4 + SUM($Y$2:Y496))</f>
        <v/>
      </c>
      <c r="AE496" s="15">
        <f>IF(P496="","",IF(P496&gt;0,1,0))</f>
        <v/>
      </c>
      <c r="AF496" s="15">
        <f>IF(Q496="","",IF(Q496&gt;0,1,0))</f>
        <v/>
      </c>
      <c r="AG496" s="15">
        <f>IF(R496="","",IF(R496&gt;0,1,0))</f>
        <v/>
      </c>
      <c r="AH496" s="15">
        <f>IF(S496="","",IF(S496&gt;0,1,0))</f>
        <v/>
      </c>
      <c r="AI496" s="15">
        <f>IF(T496="","",IF(T496&gt;0,1,0))</f>
        <v/>
      </c>
      <c r="AJ496" s="16">
        <f>IF(Z496="","",IF(AJ495="",Z496,MAX(AJ495,Z496)))</f>
        <v/>
      </c>
      <c r="AK496" s="16">
        <f>IF(AA496="","",IF(AK495="",AA496,MAX(AK495,AA496)))</f>
        <v/>
      </c>
      <c r="AL496" s="16">
        <f>IF(AB496="","",IF(AL495="",AB496,MAX(AL495,AB496)))</f>
        <v/>
      </c>
      <c r="AM496" s="16">
        <f>IF(AC496="","",IF(AM495="",AC496,MAX(AM495,AC496)))</f>
        <v/>
      </c>
      <c r="AN496" s="16">
        <f>IF(AD496="","",IF(AN495="",AD496,MAX(AN495,AD496)))</f>
        <v/>
      </c>
      <c r="AO496" s="16">
        <f>IF(Z496="","",AJ496-Z496)</f>
        <v/>
      </c>
      <c r="AP496" s="16">
        <f>IF(AA496="","",AK496-AA496)</f>
        <v/>
      </c>
      <c r="AQ496" s="16">
        <f>IF(AB496="","",AL496-AB496)</f>
        <v/>
      </c>
      <c r="AR496" s="16">
        <f>IF(AC496="","",AM496-AC496)</f>
        <v/>
      </c>
      <c r="AS496" s="16">
        <f>IF(AD496="","",AN496-AD496)</f>
        <v/>
      </c>
    </row>
    <row r="497">
      <c r="A497">
        <f>ROW()-1</f>
        <v/>
      </c>
      <c r="B497" s="8" t="n"/>
      <c r="C497" s="11" t="n"/>
      <c r="D497" s="10">
        <f>IF(B497="","",CHOOSE(WEEKDAY(B497,2),"Lu","Ma","Mi","Jo","Vi","Sa","Du"))</f>
        <v/>
      </c>
      <c r="E497" s="10">
        <f>IF(OR(B497="",C497=""),"",IF(OR(WEEKDAY(B497,2)=1,WEEKDAY(B497,2)=5),"D",IF(AND(C497&gt;=TIME(15,30,0),C497&lt;TIME(16,30,0)),"C",IF(AND(AND(WEEKDAY(B497,2)&gt;=2,WEEKDAY(B497,2)&lt;=4),C497&gt;=TIME(16,35,0),C497&lt;TIME(17,0,0)),"A1",IF(AND(AND(WEEKDAY(B497,2)&gt;=2,WEEKDAY(B497,2)&lt;=4),C497&gt;=TIME(17,0,0),C497&lt;TIME(18,0,0)),"A2",IF(AND(AND(WEEKDAY(B497,2)&gt;=2,WEEKDAY(B497,2)&lt;=4),C497&gt;=TIME(18,0,0),C497&lt;TIME(19,0,0)),"A3",IF(AND(AND(WEEKDAY(B497,2)&gt;=2,WEEKDAY(B497,2)&lt;=4),C497&gt;=TIME(22,0,0),C497&lt;TIME(22,45,0)),"B","Other")))))))</f>
        <v/>
      </c>
      <c r="F497" s="11" t="n"/>
      <c r="G497" s="11" t="n"/>
      <c r="H497" s="11" t="n"/>
      <c r="I497" s="11" t="n"/>
      <c r="J497" s="12" t="n"/>
      <c r="K497" s="12" t="n"/>
      <c r="L497" s="12" t="n"/>
      <c r="M497" s="12" t="n"/>
      <c r="N497" s="11" t="n"/>
      <c r="O497" s="11" t="n"/>
      <c r="P497" s="13">
        <f>IF(N497="","",IF(N497="SL",-1,K497/J497))</f>
        <v/>
      </c>
      <c r="Q497" s="13">
        <f>IF(N497="","",IF(OR(N497="SL",N497="TP0 only"),-1,L497/J497))</f>
        <v/>
      </c>
      <c r="R497" s="13">
        <f>IF(N497="","",IF(N497="TP2",M497/J497,-1))</f>
        <v/>
      </c>
      <c r="S497" s="13">
        <f>IF(N497="","",IF(N497="SL",-1,IF(N497="TP0 only",0.5*K497/J497,0.5*(K497+L497)/J497)))</f>
        <v/>
      </c>
      <c r="T497" s="13">
        <f>IF(N497="","",IF(N497="SL",-1,IF(N497="TP0 only",0.5*K497/J497-0.5,0.5*(K497+L497)/J497)))</f>
        <v/>
      </c>
      <c r="U497" s="14">
        <f>IF(P497="","",P497*Config!$B$6)</f>
        <v/>
      </c>
      <c r="V497" s="14">
        <f>IF(Q497="","",Q497*Config!$B$6)</f>
        <v/>
      </c>
      <c r="W497" s="14">
        <f>IF(R497="","",R497*Config!$B$6)</f>
        <v/>
      </c>
      <c r="X497" s="14">
        <f>IF(S497="","",S497*Config!$B$6)</f>
        <v/>
      </c>
      <c r="Y497" s="14">
        <f>IF(T497="","",T497*Config!$B$6)</f>
        <v/>
      </c>
      <c r="Z497" s="14">
        <f>IF(U497="","",Config!$B$4 + SUM($U$2:U497))</f>
        <v/>
      </c>
      <c r="AA497" s="14">
        <f>IF(V497="","",Config!$B$4 + SUM($V$2:V497))</f>
        <v/>
      </c>
      <c r="AB497" s="14">
        <f>IF(W497="","",Config!$B$4 + SUM($W$2:W497))</f>
        <v/>
      </c>
      <c r="AC497" s="14">
        <f>IF(X497="","",Config!$B$4 + SUM($X$2:X497))</f>
        <v/>
      </c>
      <c r="AD497" s="14">
        <f>IF(Y497="","",Config!$B$4 + SUM($Y$2:Y497))</f>
        <v/>
      </c>
      <c r="AE497" s="15">
        <f>IF(P497="","",IF(P497&gt;0,1,0))</f>
        <v/>
      </c>
      <c r="AF497" s="15">
        <f>IF(Q497="","",IF(Q497&gt;0,1,0))</f>
        <v/>
      </c>
      <c r="AG497" s="15">
        <f>IF(R497="","",IF(R497&gt;0,1,0))</f>
        <v/>
      </c>
      <c r="AH497" s="15">
        <f>IF(S497="","",IF(S497&gt;0,1,0))</f>
        <v/>
      </c>
      <c r="AI497" s="15">
        <f>IF(T497="","",IF(T497&gt;0,1,0))</f>
        <v/>
      </c>
      <c r="AJ497" s="16">
        <f>IF(Z497="","",IF(AJ496="",Z497,MAX(AJ496,Z497)))</f>
        <v/>
      </c>
      <c r="AK497" s="16">
        <f>IF(AA497="","",IF(AK496="",AA497,MAX(AK496,AA497)))</f>
        <v/>
      </c>
      <c r="AL497" s="16">
        <f>IF(AB497="","",IF(AL496="",AB497,MAX(AL496,AB497)))</f>
        <v/>
      </c>
      <c r="AM497" s="16">
        <f>IF(AC497="","",IF(AM496="",AC497,MAX(AM496,AC497)))</f>
        <v/>
      </c>
      <c r="AN497" s="16">
        <f>IF(AD497="","",IF(AN496="",AD497,MAX(AN496,AD497)))</f>
        <v/>
      </c>
      <c r="AO497" s="16">
        <f>IF(Z497="","",AJ497-Z497)</f>
        <v/>
      </c>
      <c r="AP497" s="16">
        <f>IF(AA497="","",AK497-AA497)</f>
        <v/>
      </c>
      <c r="AQ497" s="16">
        <f>IF(AB497="","",AL497-AB497)</f>
        <v/>
      </c>
      <c r="AR497" s="16">
        <f>IF(AC497="","",AM497-AC497)</f>
        <v/>
      </c>
      <c r="AS497" s="16">
        <f>IF(AD497="","",AN497-AD497)</f>
        <v/>
      </c>
    </row>
    <row r="498">
      <c r="A498">
        <f>ROW()-1</f>
        <v/>
      </c>
      <c r="B498" s="8" t="n"/>
      <c r="C498" s="11" t="n"/>
      <c r="D498" s="10">
        <f>IF(B498="","",CHOOSE(WEEKDAY(B498,2),"Lu","Ma","Mi","Jo","Vi","Sa","Du"))</f>
        <v/>
      </c>
      <c r="E498" s="10">
        <f>IF(OR(B498="",C498=""),"",IF(OR(WEEKDAY(B498,2)=1,WEEKDAY(B498,2)=5),"D",IF(AND(C498&gt;=TIME(15,30,0),C498&lt;TIME(16,30,0)),"C",IF(AND(AND(WEEKDAY(B498,2)&gt;=2,WEEKDAY(B498,2)&lt;=4),C498&gt;=TIME(16,35,0),C498&lt;TIME(17,0,0)),"A1",IF(AND(AND(WEEKDAY(B498,2)&gt;=2,WEEKDAY(B498,2)&lt;=4),C498&gt;=TIME(17,0,0),C498&lt;TIME(18,0,0)),"A2",IF(AND(AND(WEEKDAY(B498,2)&gt;=2,WEEKDAY(B498,2)&lt;=4),C498&gt;=TIME(18,0,0),C498&lt;TIME(19,0,0)),"A3",IF(AND(AND(WEEKDAY(B498,2)&gt;=2,WEEKDAY(B498,2)&lt;=4),C498&gt;=TIME(22,0,0),C498&lt;TIME(22,45,0)),"B","Other")))))))</f>
        <v/>
      </c>
      <c r="F498" s="11" t="n"/>
      <c r="G498" s="11" t="n"/>
      <c r="H498" s="11" t="n"/>
      <c r="I498" s="11" t="n"/>
      <c r="J498" s="12" t="n"/>
      <c r="K498" s="12" t="n"/>
      <c r="L498" s="12" t="n"/>
      <c r="M498" s="12" t="n"/>
      <c r="N498" s="11" t="n"/>
      <c r="O498" s="11" t="n"/>
      <c r="P498" s="13">
        <f>IF(N498="","",IF(N498="SL",-1,K498/J498))</f>
        <v/>
      </c>
      <c r="Q498" s="13">
        <f>IF(N498="","",IF(OR(N498="SL",N498="TP0 only"),-1,L498/J498))</f>
        <v/>
      </c>
      <c r="R498" s="13">
        <f>IF(N498="","",IF(N498="TP2",M498/J498,-1))</f>
        <v/>
      </c>
      <c r="S498" s="13">
        <f>IF(N498="","",IF(N498="SL",-1,IF(N498="TP0 only",0.5*K498/J498,0.5*(K498+L498)/J498)))</f>
        <v/>
      </c>
      <c r="T498" s="13">
        <f>IF(N498="","",IF(N498="SL",-1,IF(N498="TP0 only",0.5*K498/J498-0.5,0.5*(K498+L498)/J498)))</f>
        <v/>
      </c>
      <c r="U498" s="14">
        <f>IF(P498="","",P498*Config!$B$6)</f>
        <v/>
      </c>
      <c r="V498" s="14">
        <f>IF(Q498="","",Q498*Config!$B$6)</f>
        <v/>
      </c>
      <c r="W498" s="14">
        <f>IF(R498="","",R498*Config!$B$6)</f>
        <v/>
      </c>
      <c r="X498" s="14">
        <f>IF(S498="","",S498*Config!$B$6)</f>
        <v/>
      </c>
      <c r="Y498" s="14">
        <f>IF(T498="","",T498*Config!$B$6)</f>
        <v/>
      </c>
      <c r="Z498" s="14">
        <f>IF(U498="","",Config!$B$4 + SUM($U$2:U498))</f>
        <v/>
      </c>
      <c r="AA498" s="14">
        <f>IF(V498="","",Config!$B$4 + SUM($V$2:V498))</f>
        <v/>
      </c>
      <c r="AB498" s="14">
        <f>IF(W498="","",Config!$B$4 + SUM($W$2:W498))</f>
        <v/>
      </c>
      <c r="AC498" s="14">
        <f>IF(X498="","",Config!$B$4 + SUM($X$2:X498))</f>
        <v/>
      </c>
      <c r="AD498" s="14">
        <f>IF(Y498="","",Config!$B$4 + SUM($Y$2:Y498))</f>
        <v/>
      </c>
      <c r="AE498" s="15">
        <f>IF(P498="","",IF(P498&gt;0,1,0))</f>
        <v/>
      </c>
      <c r="AF498" s="15">
        <f>IF(Q498="","",IF(Q498&gt;0,1,0))</f>
        <v/>
      </c>
      <c r="AG498" s="15">
        <f>IF(R498="","",IF(R498&gt;0,1,0))</f>
        <v/>
      </c>
      <c r="AH498" s="15">
        <f>IF(S498="","",IF(S498&gt;0,1,0))</f>
        <v/>
      </c>
      <c r="AI498" s="15">
        <f>IF(T498="","",IF(T498&gt;0,1,0))</f>
        <v/>
      </c>
      <c r="AJ498" s="16">
        <f>IF(Z498="","",IF(AJ497="",Z498,MAX(AJ497,Z498)))</f>
        <v/>
      </c>
      <c r="AK498" s="16">
        <f>IF(AA498="","",IF(AK497="",AA498,MAX(AK497,AA498)))</f>
        <v/>
      </c>
      <c r="AL498" s="16">
        <f>IF(AB498="","",IF(AL497="",AB498,MAX(AL497,AB498)))</f>
        <v/>
      </c>
      <c r="AM498" s="16">
        <f>IF(AC498="","",IF(AM497="",AC498,MAX(AM497,AC498)))</f>
        <v/>
      </c>
      <c r="AN498" s="16">
        <f>IF(AD498="","",IF(AN497="",AD498,MAX(AN497,AD498)))</f>
        <v/>
      </c>
      <c r="AO498" s="16">
        <f>IF(Z498="","",AJ498-Z498)</f>
        <v/>
      </c>
      <c r="AP498" s="16">
        <f>IF(AA498="","",AK498-AA498)</f>
        <v/>
      </c>
      <c r="AQ498" s="16">
        <f>IF(AB498="","",AL498-AB498)</f>
        <v/>
      </c>
      <c r="AR498" s="16">
        <f>IF(AC498="","",AM498-AC498)</f>
        <v/>
      </c>
      <c r="AS498" s="16">
        <f>IF(AD498="","",AN498-AD498)</f>
        <v/>
      </c>
    </row>
    <row r="499">
      <c r="A499">
        <f>ROW()-1</f>
        <v/>
      </c>
      <c r="B499" s="8" t="n"/>
      <c r="C499" s="11" t="n"/>
      <c r="D499" s="10">
        <f>IF(B499="","",CHOOSE(WEEKDAY(B499,2),"Lu","Ma","Mi","Jo","Vi","Sa","Du"))</f>
        <v/>
      </c>
      <c r="E499" s="10">
        <f>IF(OR(B499="",C499=""),"",IF(OR(WEEKDAY(B499,2)=1,WEEKDAY(B499,2)=5),"D",IF(AND(C499&gt;=TIME(15,30,0),C499&lt;TIME(16,30,0)),"C",IF(AND(AND(WEEKDAY(B499,2)&gt;=2,WEEKDAY(B499,2)&lt;=4),C499&gt;=TIME(16,35,0),C499&lt;TIME(17,0,0)),"A1",IF(AND(AND(WEEKDAY(B499,2)&gt;=2,WEEKDAY(B499,2)&lt;=4),C499&gt;=TIME(17,0,0),C499&lt;TIME(18,0,0)),"A2",IF(AND(AND(WEEKDAY(B499,2)&gt;=2,WEEKDAY(B499,2)&lt;=4),C499&gt;=TIME(18,0,0),C499&lt;TIME(19,0,0)),"A3",IF(AND(AND(WEEKDAY(B499,2)&gt;=2,WEEKDAY(B499,2)&lt;=4),C499&gt;=TIME(22,0,0),C499&lt;TIME(22,45,0)),"B","Other")))))))</f>
        <v/>
      </c>
      <c r="F499" s="11" t="n"/>
      <c r="G499" s="11" t="n"/>
      <c r="H499" s="11" t="n"/>
      <c r="I499" s="11" t="n"/>
      <c r="J499" s="12" t="n"/>
      <c r="K499" s="12" t="n"/>
      <c r="L499" s="12" t="n"/>
      <c r="M499" s="12" t="n"/>
      <c r="N499" s="11" t="n"/>
      <c r="O499" s="11" t="n"/>
      <c r="P499" s="13">
        <f>IF(N499="","",IF(N499="SL",-1,K499/J499))</f>
        <v/>
      </c>
      <c r="Q499" s="13">
        <f>IF(N499="","",IF(OR(N499="SL",N499="TP0 only"),-1,L499/J499))</f>
        <v/>
      </c>
      <c r="R499" s="13">
        <f>IF(N499="","",IF(N499="TP2",M499/J499,-1))</f>
        <v/>
      </c>
      <c r="S499" s="13">
        <f>IF(N499="","",IF(N499="SL",-1,IF(N499="TP0 only",0.5*K499/J499,0.5*(K499+L499)/J499)))</f>
        <v/>
      </c>
      <c r="T499" s="13">
        <f>IF(N499="","",IF(N499="SL",-1,IF(N499="TP0 only",0.5*K499/J499-0.5,0.5*(K499+L499)/J499)))</f>
        <v/>
      </c>
      <c r="U499" s="14">
        <f>IF(P499="","",P499*Config!$B$6)</f>
        <v/>
      </c>
      <c r="V499" s="14">
        <f>IF(Q499="","",Q499*Config!$B$6)</f>
        <v/>
      </c>
      <c r="W499" s="14">
        <f>IF(R499="","",R499*Config!$B$6)</f>
        <v/>
      </c>
      <c r="X499" s="14">
        <f>IF(S499="","",S499*Config!$B$6)</f>
        <v/>
      </c>
      <c r="Y499" s="14">
        <f>IF(T499="","",T499*Config!$B$6)</f>
        <v/>
      </c>
      <c r="Z499" s="14">
        <f>IF(U499="","",Config!$B$4 + SUM($U$2:U499))</f>
        <v/>
      </c>
      <c r="AA499" s="14">
        <f>IF(V499="","",Config!$B$4 + SUM($V$2:V499))</f>
        <v/>
      </c>
      <c r="AB499" s="14">
        <f>IF(W499="","",Config!$B$4 + SUM($W$2:W499))</f>
        <v/>
      </c>
      <c r="AC499" s="14">
        <f>IF(X499="","",Config!$B$4 + SUM($X$2:X499))</f>
        <v/>
      </c>
      <c r="AD499" s="14">
        <f>IF(Y499="","",Config!$B$4 + SUM($Y$2:Y499))</f>
        <v/>
      </c>
      <c r="AE499" s="15">
        <f>IF(P499="","",IF(P499&gt;0,1,0))</f>
        <v/>
      </c>
      <c r="AF499" s="15">
        <f>IF(Q499="","",IF(Q499&gt;0,1,0))</f>
        <v/>
      </c>
      <c r="AG499" s="15">
        <f>IF(R499="","",IF(R499&gt;0,1,0))</f>
        <v/>
      </c>
      <c r="AH499" s="15">
        <f>IF(S499="","",IF(S499&gt;0,1,0))</f>
        <v/>
      </c>
      <c r="AI499" s="15">
        <f>IF(T499="","",IF(T499&gt;0,1,0))</f>
        <v/>
      </c>
      <c r="AJ499" s="16">
        <f>IF(Z499="","",IF(AJ498="",Z499,MAX(AJ498,Z499)))</f>
        <v/>
      </c>
      <c r="AK499" s="16">
        <f>IF(AA499="","",IF(AK498="",AA499,MAX(AK498,AA499)))</f>
        <v/>
      </c>
      <c r="AL499" s="16">
        <f>IF(AB499="","",IF(AL498="",AB499,MAX(AL498,AB499)))</f>
        <v/>
      </c>
      <c r="AM499" s="16">
        <f>IF(AC499="","",IF(AM498="",AC499,MAX(AM498,AC499)))</f>
        <v/>
      </c>
      <c r="AN499" s="16">
        <f>IF(AD499="","",IF(AN498="",AD499,MAX(AN498,AD499)))</f>
        <v/>
      </c>
      <c r="AO499" s="16">
        <f>IF(Z499="","",AJ499-Z499)</f>
        <v/>
      </c>
      <c r="AP499" s="16">
        <f>IF(AA499="","",AK499-AA499)</f>
        <v/>
      </c>
      <c r="AQ499" s="16">
        <f>IF(AB499="","",AL499-AB499)</f>
        <v/>
      </c>
      <c r="AR499" s="16">
        <f>IF(AC499="","",AM499-AC499)</f>
        <v/>
      </c>
      <c r="AS499" s="16">
        <f>IF(AD499="","",AN499-AD499)</f>
        <v/>
      </c>
    </row>
    <row r="500">
      <c r="A500">
        <f>ROW()-1</f>
        <v/>
      </c>
      <c r="B500" s="8" t="n"/>
      <c r="C500" s="11" t="n"/>
      <c r="D500" s="10">
        <f>IF(B500="","",CHOOSE(WEEKDAY(B500,2),"Lu","Ma","Mi","Jo","Vi","Sa","Du"))</f>
        <v/>
      </c>
      <c r="E500" s="10">
        <f>IF(OR(B500="",C500=""),"",IF(OR(WEEKDAY(B500,2)=1,WEEKDAY(B500,2)=5),"D",IF(AND(C500&gt;=TIME(15,30,0),C500&lt;TIME(16,30,0)),"C",IF(AND(AND(WEEKDAY(B500,2)&gt;=2,WEEKDAY(B500,2)&lt;=4),C500&gt;=TIME(16,35,0),C500&lt;TIME(17,0,0)),"A1",IF(AND(AND(WEEKDAY(B500,2)&gt;=2,WEEKDAY(B500,2)&lt;=4),C500&gt;=TIME(17,0,0),C500&lt;TIME(18,0,0)),"A2",IF(AND(AND(WEEKDAY(B500,2)&gt;=2,WEEKDAY(B500,2)&lt;=4),C500&gt;=TIME(18,0,0),C500&lt;TIME(19,0,0)),"A3",IF(AND(AND(WEEKDAY(B500,2)&gt;=2,WEEKDAY(B500,2)&lt;=4),C500&gt;=TIME(22,0,0),C500&lt;TIME(22,45,0)),"B","Other")))))))</f>
        <v/>
      </c>
      <c r="F500" s="11" t="n"/>
      <c r="G500" s="11" t="n"/>
      <c r="H500" s="11" t="n"/>
      <c r="I500" s="11" t="n"/>
      <c r="J500" s="12" t="n"/>
      <c r="K500" s="12" t="n"/>
      <c r="L500" s="12" t="n"/>
      <c r="M500" s="12" t="n"/>
      <c r="N500" s="11" t="n"/>
      <c r="O500" s="11" t="n"/>
      <c r="P500" s="13">
        <f>IF(N500="","",IF(N500="SL",-1,K500/J500))</f>
        <v/>
      </c>
      <c r="Q500" s="13">
        <f>IF(N500="","",IF(OR(N500="SL",N500="TP0 only"),-1,L500/J500))</f>
        <v/>
      </c>
      <c r="R500" s="13">
        <f>IF(N500="","",IF(N500="TP2",M500/J500,-1))</f>
        <v/>
      </c>
      <c r="S500" s="13">
        <f>IF(N500="","",IF(N500="SL",-1,IF(N500="TP0 only",0.5*K500/J500,0.5*(K500+L500)/J500)))</f>
        <v/>
      </c>
      <c r="T500" s="13">
        <f>IF(N500="","",IF(N500="SL",-1,IF(N500="TP0 only",0.5*K500/J500-0.5,0.5*(K500+L500)/J500)))</f>
        <v/>
      </c>
      <c r="U500" s="14">
        <f>IF(P500="","",P500*Config!$B$6)</f>
        <v/>
      </c>
      <c r="V500" s="14">
        <f>IF(Q500="","",Q500*Config!$B$6)</f>
        <v/>
      </c>
      <c r="W500" s="14">
        <f>IF(R500="","",R500*Config!$B$6)</f>
        <v/>
      </c>
      <c r="X500" s="14">
        <f>IF(S500="","",S500*Config!$B$6)</f>
        <v/>
      </c>
      <c r="Y500" s="14">
        <f>IF(T500="","",T500*Config!$B$6)</f>
        <v/>
      </c>
      <c r="Z500" s="14">
        <f>IF(U500="","",Config!$B$4 + SUM($U$2:U500))</f>
        <v/>
      </c>
      <c r="AA500" s="14">
        <f>IF(V500="","",Config!$B$4 + SUM($V$2:V500))</f>
        <v/>
      </c>
      <c r="AB500" s="14">
        <f>IF(W500="","",Config!$B$4 + SUM($W$2:W500))</f>
        <v/>
      </c>
      <c r="AC500" s="14">
        <f>IF(X500="","",Config!$B$4 + SUM($X$2:X500))</f>
        <v/>
      </c>
      <c r="AD500" s="14">
        <f>IF(Y500="","",Config!$B$4 + SUM($Y$2:Y500))</f>
        <v/>
      </c>
      <c r="AE500" s="15">
        <f>IF(P500="","",IF(P500&gt;0,1,0))</f>
        <v/>
      </c>
      <c r="AF500" s="15">
        <f>IF(Q500="","",IF(Q500&gt;0,1,0))</f>
        <v/>
      </c>
      <c r="AG500" s="15">
        <f>IF(R500="","",IF(R500&gt;0,1,0))</f>
        <v/>
      </c>
      <c r="AH500" s="15">
        <f>IF(S500="","",IF(S500&gt;0,1,0))</f>
        <v/>
      </c>
      <c r="AI500" s="15">
        <f>IF(T500="","",IF(T500&gt;0,1,0))</f>
        <v/>
      </c>
      <c r="AJ500" s="16">
        <f>IF(Z500="","",IF(AJ499="",Z500,MAX(AJ499,Z500)))</f>
        <v/>
      </c>
      <c r="AK500" s="16">
        <f>IF(AA500="","",IF(AK499="",AA500,MAX(AK499,AA500)))</f>
        <v/>
      </c>
      <c r="AL500" s="16">
        <f>IF(AB500="","",IF(AL499="",AB500,MAX(AL499,AB500)))</f>
        <v/>
      </c>
      <c r="AM500" s="16">
        <f>IF(AC500="","",IF(AM499="",AC500,MAX(AM499,AC500)))</f>
        <v/>
      </c>
      <c r="AN500" s="16">
        <f>IF(AD500="","",IF(AN499="",AD500,MAX(AN499,AD500)))</f>
        <v/>
      </c>
      <c r="AO500" s="16">
        <f>IF(Z500="","",AJ500-Z500)</f>
        <v/>
      </c>
      <c r="AP500" s="16">
        <f>IF(AA500="","",AK500-AA500)</f>
        <v/>
      </c>
      <c r="AQ500" s="16">
        <f>IF(AB500="","",AL500-AB500)</f>
        <v/>
      </c>
      <c r="AR500" s="16">
        <f>IF(AC500="","",AM500-AC500)</f>
        <v/>
      </c>
      <c r="AS500" s="16">
        <f>IF(AD500="","",AN500-AD500)</f>
        <v/>
      </c>
    </row>
    <row r="501">
      <c r="A501">
        <f>ROW()-1</f>
        <v/>
      </c>
      <c r="B501" s="8" t="n"/>
      <c r="C501" s="11" t="n"/>
      <c r="D501" s="10">
        <f>IF(B501="","",CHOOSE(WEEKDAY(B501,2),"Lu","Ma","Mi","Jo","Vi","Sa","Du"))</f>
        <v/>
      </c>
      <c r="E501" s="10">
        <f>IF(OR(B501="",C501=""),"",IF(OR(WEEKDAY(B501,2)=1,WEEKDAY(B501,2)=5),"D",IF(AND(C501&gt;=TIME(15,30,0),C501&lt;TIME(16,30,0)),"C",IF(AND(AND(WEEKDAY(B501,2)&gt;=2,WEEKDAY(B501,2)&lt;=4),C501&gt;=TIME(16,35,0),C501&lt;TIME(17,0,0)),"A1",IF(AND(AND(WEEKDAY(B501,2)&gt;=2,WEEKDAY(B501,2)&lt;=4),C501&gt;=TIME(17,0,0),C501&lt;TIME(18,0,0)),"A2",IF(AND(AND(WEEKDAY(B501,2)&gt;=2,WEEKDAY(B501,2)&lt;=4),C501&gt;=TIME(18,0,0),C501&lt;TIME(19,0,0)),"A3",IF(AND(AND(WEEKDAY(B501,2)&gt;=2,WEEKDAY(B501,2)&lt;=4),C501&gt;=TIME(22,0,0),C501&lt;TIME(22,45,0)),"B","Other")))))))</f>
        <v/>
      </c>
      <c r="F501" s="11" t="n"/>
      <c r="G501" s="11" t="n"/>
      <c r="H501" s="11" t="n"/>
      <c r="I501" s="11" t="n"/>
      <c r="J501" s="12" t="n"/>
      <c r="K501" s="12" t="n"/>
      <c r="L501" s="12" t="n"/>
      <c r="M501" s="12" t="n"/>
      <c r="N501" s="11" t="n"/>
      <c r="O501" s="11" t="n"/>
      <c r="P501" s="13">
        <f>IF(N501="","",IF(N501="SL",-1,K501/J501))</f>
        <v/>
      </c>
      <c r="Q501" s="13">
        <f>IF(N501="","",IF(OR(N501="SL",N501="TP0 only"),-1,L501/J501))</f>
        <v/>
      </c>
      <c r="R501" s="13">
        <f>IF(N501="","",IF(N501="TP2",M501/J501,-1))</f>
        <v/>
      </c>
      <c r="S501" s="13">
        <f>IF(N501="","",IF(N501="SL",-1,IF(N501="TP0 only",0.5*K501/J501,0.5*(K501+L501)/J501)))</f>
        <v/>
      </c>
      <c r="T501" s="13">
        <f>IF(N501="","",IF(N501="SL",-1,IF(N501="TP0 only",0.5*K501/J501-0.5,0.5*(K501+L501)/J501)))</f>
        <v/>
      </c>
      <c r="U501" s="14">
        <f>IF(P501="","",P501*Config!$B$6)</f>
        <v/>
      </c>
      <c r="V501" s="14">
        <f>IF(Q501="","",Q501*Config!$B$6)</f>
        <v/>
      </c>
      <c r="W501" s="14">
        <f>IF(R501="","",R501*Config!$B$6)</f>
        <v/>
      </c>
      <c r="X501" s="14">
        <f>IF(S501="","",S501*Config!$B$6)</f>
        <v/>
      </c>
      <c r="Y501" s="14">
        <f>IF(T501="","",T501*Config!$B$6)</f>
        <v/>
      </c>
      <c r="Z501" s="14">
        <f>IF(U501="","",Config!$B$4 + SUM($U$2:U501))</f>
        <v/>
      </c>
      <c r="AA501" s="14">
        <f>IF(V501="","",Config!$B$4 + SUM($V$2:V501))</f>
        <v/>
      </c>
      <c r="AB501" s="14">
        <f>IF(W501="","",Config!$B$4 + SUM($W$2:W501))</f>
        <v/>
      </c>
      <c r="AC501" s="14">
        <f>IF(X501="","",Config!$B$4 + SUM($X$2:X501))</f>
        <v/>
      </c>
      <c r="AD501" s="14">
        <f>IF(Y501="","",Config!$B$4 + SUM($Y$2:Y501))</f>
        <v/>
      </c>
      <c r="AE501" s="15">
        <f>IF(P501="","",IF(P501&gt;0,1,0))</f>
        <v/>
      </c>
      <c r="AF501" s="15">
        <f>IF(Q501="","",IF(Q501&gt;0,1,0))</f>
        <v/>
      </c>
      <c r="AG501" s="15">
        <f>IF(R501="","",IF(R501&gt;0,1,0))</f>
        <v/>
      </c>
      <c r="AH501" s="15">
        <f>IF(S501="","",IF(S501&gt;0,1,0))</f>
        <v/>
      </c>
      <c r="AI501" s="15">
        <f>IF(T501="","",IF(T501&gt;0,1,0))</f>
        <v/>
      </c>
      <c r="AJ501" s="16">
        <f>IF(Z501="","",IF(AJ500="",Z501,MAX(AJ500,Z501)))</f>
        <v/>
      </c>
      <c r="AK501" s="16">
        <f>IF(AA501="","",IF(AK500="",AA501,MAX(AK500,AA501)))</f>
        <v/>
      </c>
      <c r="AL501" s="16">
        <f>IF(AB501="","",IF(AL500="",AB501,MAX(AL500,AB501)))</f>
        <v/>
      </c>
      <c r="AM501" s="16">
        <f>IF(AC501="","",IF(AM500="",AC501,MAX(AM500,AC501)))</f>
        <v/>
      </c>
      <c r="AN501" s="16">
        <f>IF(AD501="","",IF(AN500="",AD501,MAX(AN500,AD501)))</f>
        <v/>
      </c>
      <c r="AO501" s="16">
        <f>IF(Z501="","",AJ501-Z501)</f>
        <v/>
      </c>
      <c r="AP501" s="16">
        <f>IF(AA501="","",AK501-AA501)</f>
        <v/>
      </c>
      <c r="AQ501" s="16">
        <f>IF(AB501="","",AL501-AB501)</f>
        <v/>
      </c>
      <c r="AR501" s="16">
        <f>IF(AC501="","",AM501-AC501)</f>
        <v/>
      </c>
      <c r="AS501" s="16">
        <f>IF(AD501="","",AN501-AD501)</f>
        <v/>
      </c>
    </row>
  </sheetData>
  <conditionalFormatting sqref="P2:P501">
    <cfRule type="cellIs" priority="1" operator="greaterThan" dxfId="0">
      <formula>0</formula>
    </cfRule>
    <cfRule type="cellIs" priority="2" operator="lessThan" dxfId="1">
      <formula>0</formula>
    </cfRule>
    <cfRule type="cellIs" priority="3" operator="equal" dxfId="2">
      <formula>0</formula>
    </cfRule>
  </conditionalFormatting>
  <conditionalFormatting sqref="Q2:Q501">
    <cfRule type="cellIs" priority="4" operator="greaterThan" dxfId="0">
      <formula>0</formula>
    </cfRule>
    <cfRule type="cellIs" priority="5" operator="lessThan" dxfId="1">
      <formula>0</formula>
    </cfRule>
    <cfRule type="cellIs" priority="6" operator="equal" dxfId="2">
      <formula>0</formula>
    </cfRule>
  </conditionalFormatting>
  <conditionalFormatting sqref="R2:R501">
    <cfRule type="cellIs" priority="7" operator="greaterThan" dxfId="0">
      <formula>0</formula>
    </cfRule>
    <cfRule type="cellIs" priority="8" operator="lessThan" dxfId="1">
      <formula>0</formula>
    </cfRule>
    <cfRule type="cellIs" priority="9" operator="equal" dxfId="2">
      <formula>0</formula>
    </cfRule>
  </conditionalFormatting>
  <conditionalFormatting sqref="S2:S501">
    <cfRule type="cellIs" priority="10" operator="greaterThan" dxfId="0">
      <formula>0</formula>
    </cfRule>
    <cfRule type="cellIs" priority="11" operator="lessThan" dxfId="1">
      <formula>0</formula>
    </cfRule>
    <cfRule type="cellIs" priority="12" operator="equal" dxfId="2">
      <formula>0</formula>
    </cfRule>
  </conditionalFormatting>
  <conditionalFormatting sqref="T2:T501">
    <cfRule type="cellIs" priority="13" operator="greaterThan" dxfId="0">
      <formula>0</formula>
    </cfRule>
    <cfRule type="cellIs" priority="14" operator="lessThan" dxfId="1">
      <formula>0</formula>
    </cfRule>
    <cfRule type="cellIs" priority="15" operator="equal" dxfId="2">
      <formula>0</formula>
    </cfRule>
  </conditionalFormatting>
  <dataValidations count="5">
    <dataValidation sqref="F2:F501" showDropDown="0" showInputMessage="0" showErrorMessage="1" allowBlank="1" errorTitle="Input invalid" error="Valoare invalidă — folosește dropdown-ul." type="list">
      <formula1>=Config!$E$4:$E$8</formula1>
    </dataValidation>
    <dataValidation sqref="G2:G501" showDropDown="0" showInputMessage="0" showErrorMessage="1" allowBlank="1" errorTitle="Input invalid" error="Valoare invalidă — folosește dropdown-ul." type="list">
      <formula1>=Config!$G$4:$G$9</formula1>
    </dataValidation>
    <dataValidation sqref="H2:H501" showDropDown="0" showInputMessage="0" showErrorMessage="1" allowBlank="1" errorTitle="Input invalid" error="Valoare invalidă — folosește dropdown-ul." type="list">
      <formula1>=Config!$H$4:$H$6</formula1>
    </dataValidation>
    <dataValidation sqref="I2:I501" showDropDown="0" showInputMessage="0" showErrorMessage="1" allowBlank="1" errorTitle="Input invalid" error="Valoare invalidă — folosește dropdown-ul." type="list">
      <formula1>=Config!$I$4:$I$5</formula1>
    </dataValidation>
    <dataValidation sqref="N2:N501" showDropDown="0" showInputMessage="0" showErrorMessage="1" allowBlank="1" errorTitle="Input invalid" error="Valoare invalidă — folosește dropdown-ul." type="list">
      <formula1>=Config!$J$4:$J$7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6" customWidth="1" min="5" max="5"/>
    <col width="16" customWidth="1" min="6" max="6"/>
    <col width="75" customWidth="1" min="7" max="7"/>
  </cols>
  <sheetData>
    <row r="1">
      <c r="A1" s="1" t="inlineStr">
        <is>
          <t>Backtest Dashboard</t>
        </is>
      </c>
    </row>
    <row r="2">
      <c r="A2" s="17" t="inlineStr">
        <is>
          <t>Comparație 5 strategii management — pe aceleași semnale blackbox</t>
        </is>
      </c>
    </row>
    <row r="4">
      <c r="A4" s="7" t="inlineStr">
        <is>
          <t>Metric</t>
        </is>
      </c>
      <c r="B4" s="7" t="inlineStr">
        <is>
          <t>TP0 only</t>
        </is>
      </c>
      <c r="C4" s="7" t="inlineStr">
        <is>
          <t>TP1 only</t>
        </is>
      </c>
      <c r="D4" s="7" t="inlineStr">
        <is>
          <t>TP2 only</t>
        </is>
      </c>
      <c r="E4" s="7" t="inlineStr">
        <is>
          <t>Hybrid + BE</t>
        </is>
      </c>
      <c r="F4" s="7" t="inlineStr">
        <is>
          <t>Hybrid no BE</t>
        </is>
      </c>
      <c r="G4" s="7" t="inlineStr">
        <is>
          <t>Cum citesc</t>
        </is>
      </c>
    </row>
    <row r="5" ht="75" customHeight="1">
      <c r="A5" s="18" t="inlineStr">
        <is>
          <t>Trades Placed</t>
        </is>
      </c>
      <c r="B5" s="19">
        <f>COUNTA(Trades!$N$2:$N$501)</f>
        <v/>
      </c>
      <c r="C5" s="19">
        <f>COUNTA(Trades!$N$2:$N$501)</f>
        <v/>
      </c>
      <c r="D5" s="19">
        <f>COUNTA(Trades!$N$2:$N$501)</f>
        <v/>
      </c>
      <c r="E5" s="19">
        <f>COUNTA(Trades!$N$2:$N$501)</f>
        <v/>
      </c>
      <c r="F5" s="19">
        <f>COUNTA(Trades!$N$2:$N$501)</f>
        <v/>
      </c>
      <c r="G5" s="20" t="inlineStr">
        <is>
          <t>Câte trade-uri ai logat în total.
Cu cât N e mai mare, cu atât celelalte metrici sunt mai de încredere.
Exemplu: la N=10 Win Ratio e zgomot pur, la N=40 începe să aibă semnal, la N=100 e solid.</t>
        </is>
      </c>
    </row>
    <row r="6" ht="75" customHeight="1">
      <c r="A6" s="18" t="inlineStr">
        <is>
          <t>Wins</t>
        </is>
      </c>
      <c r="B6" s="19">
        <f>COUNTIF(Trades!$AE$2:$AE$501,1)</f>
        <v/>
      </c>
      <c r="C6" s="19">
        <f>COUNTIF(Trades!$AF$2:$AF$501,1)</f>
        <v/>
      </c>
      <c r="D6" s="19">
        <f>COUNTIF(Trades!$AG$2:$AG$501,1)</f>
        <v/>
      </c>
      <c r="E6" s="19">
        <f>COUNTIF(Trades!$AH$2:$AH$501,1)</f>
        <v/>
      </c>
      <c r="F6" s="19">
        <f>COUNTIF(Trades!$AI$2:$AI$501,1)</f>
        <v/>
      </c>
      <c r="G6" s="20" t="inlineStr">
        <is>
          <t>Câte trade-uri s-au închis pe plus (R &gt; 0).
Singur nu spune nimic — privește-l raportat la total (vezi Win Ratio mai jos).</t>
        </is>
      </c>
    </row>
    <row r="7" ht="75" customHeight="1">
      <c r="A7" s="18" t="inlineStr">
        <is>
          <t>Average Win ($)</t>
        </is>
      </c>
      <c r="B7" s="21">
        <f>IFERROR(AVERAGEIF(Trades!$U$2:$U$501,"&gt;0"),0)</f>
        <v/>
      </c>
      <c r="C7" s="21">
        <f>IFERROR(AVERAGEIF(Trades!$V$2:$V$501,"&gt;0"),0)</f>
        <v/>
      </c>
      <c r="D7" s="21">
        <f>IFERROR(AVERAGEIF(Trades!$W$2:$W$501,"&gt;0"),0)</f>
        <v/>
      </c>
      <c r="E7" s="21">
        <f>IFERROR(AVERAGEIF(Trades!$X$2:$X$501,"&gt;0"),0)</f>
        <v/>
      </c>
      <c r="F7" s="21">
        <f>IFERROR(AVERAGEIF(Trades!$Y$2:$Y$501,"&gt;0"),0)</f>
        <v/>
      </c>
      <c r="G7" s="20" t="inlineStr">
        <is>
          <t>Câștigul mediu pe trade-urile pozitive.
Comparat cu Average Loss îți spune cât de mari sunt câștigurile vs pierderile.
Exemplu: 4 wins de $50 și 2 wins de $80 — Average Win = $60.</t>
        </is>
      </c>
    </row>
    <row r="8" ht="75" customHeight="1">
      <c r="A8" s="18" t="inlineStr">
        <is>
          <t>Average Loss ($)</t>
        </is>
      </c>
      <c r="B8" s="21">
        <f>IFERROR(AVERAGEIF(Trades!$U$2:$U$501,"&lt;0"),0)</f>
        <v/>
      </c>
      <c r="C8" s="21">
        <f>IFERROR(AVERAGEIF(Trades!$V$2:$V$501,"&lt;0"),0)</f>
        <v/>
      </c>
      <c r="D8" s="21">
        <f>IFERROR(AVERAGEIF(Trades!$W$2:$W$501,"&lt;0"),0)</f>
        <v/>
      </c>
      <c r="E8" s="21">
        <f>IFERROR(AVERAGEIF(Trades!$X$2:$X$501,"&lt;0"),0)</f>
        <v/>
      </c>
      <c r="F8" s="21">
        <f>IFERROR(AVERAGEIF(Trades!$Y$2:$Y$501,"&lt;0"),0)</f>
        <v/>
      </c>
      <c r="G8" s="20" t="inlineStr">
        <is>
          <t>Pierderea medie pe trade-urile negative (cifra apare cu minus).
Cu Risk per Trade fix, ar trebui să fie aproape de −1R în dolari.
Dacă e mult mai mare decât Risk per Trade, ai SL-uri sărite (slippage, gap-uri).</t>
        </is>
      </c>
    </row>
    <row r="9" ht="75" customHeight="1">
      <c r="A9" s="18" t="inlineStr">
        <is>
          <t>Best Trade ($)</t>
        </is>
      </c>
      <c r="B9" s="21">
        <f>IFERROR(MAX(Trades!$U$2:$U$501),0)</f>
        <v/>
      </c>
      <c r="C9" s="21">
        <f>IFERROR(MAX(Trades!$V$2:$V$501),0)</f>
        <v/>
      </c>
      <c r="D9" s="21">
        <f>IFERROR(MAX(Trades!$W$2:$W$501),0)</f>
        <v/>
      </c>
      <c r="E9" s="21">
        <f>IFERROR(MAX(Trades!$X$2:$X$501),0)</f>
        <v/>
      </c>
      <c r="F9" s="21">
        <f>IFERROR(MAX(Trades!$Y$2:$Y$501),0)</f>
        <v/>
      </c>
      <c r="G9" s="20" t="inlineStr">
        <is>
          <t>Cel mai mare câștig individual.
Dacă majoritatea profitului total vine dintr-un singur trade outlier, edge-ul e fragil — elimini acel trade și strategia devine pierzătoare.</t>
        </is>
      </c>
    </row>
    <row r="10" ht="75" customHeight="1">
      <c r="A10" s="18" t="inlineStr">
        <is>
          <t>Worst Trade ($)</t>
        </is>
      </c>
      <c r="B10" s="21">
        <f>IFERROR(MIN(Trades!$U$2:$U$501),0)</f>
        <v/>
      </c>
      <c r="C10" s="21">
        <f>IFERROR(MIN(Trades!$V$2:$V$501),0)</f>
        <v/>
      </c>
      <c r="D10" s="21">
        <f>IFERROR(MIN(Trades!$W$2:$W$501),0)</f>
        <v/>
      </c>
      <c r="E10" s="21">
        <f>IFERROR(MIN(Trades!$X$2:$X$501),0)</f>
        <v/>
      </c>
      <c r="F10" s="21">
        <f>IFERROR(MIN(Trades!$Y$2:$Y$501),0)</f>
        <v/>
      </c>
      <c r="G10" s="20" t="inlineStr">
        <is>
          <t>Cea mai mare pierdere individuală.
Ar trebui să fie aproximativ egală cu −1R (Risk per Trade din Config).
Dacă e semnificativ mai mare, ai depășit risk-ul plănuit — SL ratat, slippage, gap overnight.</t>
        </is>
      </c>
    </row>
    <row r="11" ht="75" customHeight="1">
      <c r="A11" s="18" t="inlineStr">
        <is>
          <t>Profit Factor</t>
        </is>
      </c>
      <c r="B11" s="22">
        <f>IFERROR(SUMIF(Trades!$U$2:$U$501,"&gt;0")/ABS(SUMIF(Trades!$U$2:$U$501,"&lt;0")),0)</f>
        <v/>
      </c>
      <c r="C11" s="22">
        <f>IFERROR(SUMIF(Trades!$V$2:$V$501,"&gt;0")/ABS(SUMIF(Trades!$V$2:$V$501,"&lt;0")),0)</f>
        <v/>
      </c>
      <c r="D11" s="22">
        <f>IFERROR(SUMIF(Trades!$W$2:$W$501,"&gt;0")/ABS(SUMIF(Trades!$W$2:$W$501,"&lt;0")),0)</f>
        <v/>
      </c>
      <c r="E11" s="22">
        <f>IFERROR(SUMIF(Trades!$X$2:$X$501,"&gt;0")/ABS(SUMIF(Trades!$X$2:$X$501,"&lt;0")),0)</f>
        <v/>
      </c>
      <c r="F11" s="22">
        <f>IFERROR(SUMIF(Trades!$Y$2:$Y$501,"&gt;0")/ABS(SUMIF(Trades!$Y$2:$Y$501,"&lt;0")),0)</f>
        <v/>
      </c>
      <c r="G11" s="20" t="inlineStr">
        <is>
      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      </is>
      </c>
    </row>
    <row r="12" ht="75" customHeight="1">
      <c r="A12" s="18" t="inlineStr">
        <is>
          <t>Win Ratio</t>
        </is>
      </c>
      <c r="B12" s="23">
        <f>IFERROR(B6/B5,0)</f>
        <v/>
      </c>
      <c r="C12" s="23">
        <f>IFERROR(C6/C5,0)</f>
        <v/>
      </c>
      <c r="D12" s="23">
        <f>IFERROR(D6/D5,0)</f>
        <v/>
      </c>
      <c r="E12" s="23">
        <f>IFERROR(E6/E5,0)</f>
        <v/>
      </c>
      <c r="F12" s="23">
        <f>IFERROR(F6/F5,0)</f>
        <v/>
      </c>
      <c r="G12" s="20" t="inlineStr">
        <is>
          <t>Procentul de trade-uri câștigătoare. WR = 60% înseamnă 6 wins din 10 trade-uri.
Singur NU spune dacă strategia e profitabilă — citește-l împreună cu R:R de pe rândul următor.</t>
        </is>
      </c>
    </row>
    <row r="13" ht="75" customHeight="1">
      <c r="A13" s="18" t="inlineStr">
        <is>
          <t>Risk:Reward</t>
        </is>
      </c>
      <c r="B13" s="22">
        <f>IFERROR(B7/ABS(B8),0)</f>
        <v/>
      </c>
      <c r="C13" s="22">
        <f>IFERROR(C7/ABS(C8),0)</f>
        <v/>
      </c>
      <c r="D13" s="22">
        <f>IFERROR(D7/ABS(D8),0)</f>
        <v/>
      </c>
      <c r="E13" s="22">
        <f>IFERROR(E7/ABS(E8),0)</f>
        <v/>
      </c>
      <c r="F13" s="22">
        <f>IFERROR(F7/ABS(F8),0)</f>
        <v/>
      </c>
      <c r="G13" s="20" t="inlineStr">
        <is>
          <t>De câte ori e mai mare câștigul mediu decât pierderea medie.
R:R = 2 înseamnă: când câștigi, câștigi $2; când pierzi, pierzi $1.
Cu R:R mare poți avea Win Ratio mic și tot să faci bani.</t>
        </is>
      </c>
    </row>
    <row r="14" ht="75" customHeight="1">
      <c r="A14" s="18" t="inlineStr">
        <is>
          <t>Expectancy (R)</t>
        </is>
      </c>
      <c r="B14" s="24">
        <f>IFERROR(AVERAGE(Trades!$P$2:$P$501),0)</f>
        <v/>
      </c>
      <c r="C14" s="24">
        <f>IFERROR(AVERAGE(Trades!$Q$2:$Q$501),0)</f>
        <v/>
      </c>
      <c r="D14" s="24">
        <f>IFERROR(AVERAGE(Trades!$R$2:$R$501),0)</f>
        <v/>
      </c>
      <c r="E14" s="24">
        <f>IFERROR(AVERAGE(Trades!$S$2:$S$501),0)</f>
        <v/>
      </c>
      <c r="F14" s="24">
        <f>IFERROR(AVERAGE(Trades!$T$2:$T$501),0)</f>
        <v/>
      </c>
      <c r="G14" s="20" t="inlineStr">
        <is>
          <t>Cât bani câștigi în medie pe UN trade (în R; 1R = Risk per Trade, default $100).
+0.30R = câștigi $30 pe trade. Pe 100 trade-uri: +$3.000.
−0.10R = pierzi $10 pe trade. Pe 100 trade-uri: −$1.000.
Pragul de GO LIVE: +0.20R sau mai mult.</t>
        </is>
      </c>
    </row>
    <row r="15" ht="75" customHeight="1">
      <c r="A15" s="18" t="inlineStr">
        <is>
          <t>Expectancy ($)</t>
        </is>
      </c>
      <c r="B15" s="21">
        <f>IFERROR(AVERAGE(Trades!$U$2:$U$501),0)</f>
        <v/>
      </c>
      <c r="C15" s="21">
        <f>IFERROR(AVERAGE(Trades!$V$2:$V$501),0)</f>
        <v/>
      </c>
      <c r="D15" s="21">
        <f>IFERROR(AVERAGE(Trades!$W$2:$W$501),0)</f>
        <v/>
      </c>
      <c r="E15" s="21">
        <f>IFERROR(AVERAGE(Trades!$X$2:$X$501),0)</f>
        <v/>
      </c>
      <c r="F15" s="21">
        <f>IFERROR(AVERAGE(Trades!$Y$2:$Y$501),0)</f>
        <v/>
      </c>
      <c r="G15" s="20" t="inlineStr">
        <is>
          <t>Aceeași expectancy convertită în dolari, folosind Risk per Trade din Config.
Util ca să vezi cât câștigi în medie pe trade în bani reali, nu doar în R.</t>
        </is>
      </c>
    </row>
    <row r="16" ht="75" customHeight="1">
      <c r="A16" s="18" t="inlineStr">
        <is>
          <t>Cumulative P&amp;L ($)</t>
        </is>
      </c>
      <c r="B16" s="21">
        <f>SUM(Trades!$U$2:$U$501)</f>
        <v/>
      </c>
      <c r="C16" s="21">
        <f>SUM(Trades!$V$2:$V$501)</f>
        <v/>
      </c>
      <c r="D16" s="21">
        <f>SUM(Trades!$W$2:$W$501)</f>
        <v/>
      </c>
      <c r="E16" s="21">
        <f>SUM(Trades!$X$2:$X$501)</f>
        <v/>
      </c>
      <c r="F16" s="21">
        <f>SUM(Trades!$Y$2:$Y$501)</f>
        <v/>
      </c>
      <c r="G16" s="20" t="inlineStr">
        <is>
          <t>Suma profitului și pierderii pe toate trade-urile logate.
E ce-ai avea în plus (sau minus) față de balanța de start din Config.</t>
        </is>
      </c>
    </row>
    <row r="17" ht="75" customHeight="1">
      <c r="A17" s="18" t="inlineStr">
        <is>
          <t>HWM Balance ($)</t>
        </is>
      </c>
      <c r="B17" s="21">
        <f>IF(B5=0,Config!$B$4,MAX(Trades!$Z$2:$Z$501))</f>
        <v/>
      </c>
      <c r="C17" s="21">
        <f>IF(C5=0,Config!$B$4,MAX(Trades!$AA$2:$AA$501))</f>
        <v/>
      </c>
      <c r="D17" s="21">
        <f>IF(D5=0,Config!$B$4,MAX(Trades!$AB$2:$AB$501))</f>
        <v/>
      </c>
      <c r="E17" s="21">
        <f>IF(E5=0,Config!$B$4,MAX(Trades!$AC$2:$AC$501))</f>
        <v/>
      </c>
      <c r="F17" s="21">
        <f>IF(F5=0,Config!$B$4,MAX(Trades!$AD$2:$AD$501))</f>
        <v/>
      </c>
      <c r="G17" s="20" t="inlineStr">
        <is>
          <t>Highest Watermark — cea mai mare balanță atinsă vreodată în jurnal.
Punct de referință pentru calculul drawdown-ului.</t>
        </is>
      </c>
    </row>
    <row r="18" ht="75" customHeight="1">
      <c r="A18" s="18" t="inlineStr">
        <is>
          <t>Max Drawdown ($)</t>
        </is>
      </c>
      <c r="B18" s="21">
        <f>IFERROR(MAX(Trades!$AO$2:$AO$501),0)</f>
        <v/>
      </c>
      <c r="C18" s="21">
        <f>IFERROR(MAX(Trades!$AP$2:$AP$501),0)</f>
        <v/>
      </c>
      <c r="D18" s="21">
        <f>IFERROR(MAX(Trades!$AQ$2:$AQ$501),0)</f>
        <v/>
      </c>
      <c r="E18" s="21">
        <f>IFERROR(MAX(Trades!$AR$2:$AR$501),0)</f>
        <v/>
      </c>
      <c r="F18" s="21">
        <f>IFERROR(MAX(Trades!$AS$2:$AS$501),0)</f>
        <v/>
      </c>
      <c r="G18" s="20" t="inlineStr">
        <is>
      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      </is>
      </c>
    </row>
    <row r="21">
      <c r="A21" s="25" t="inlineStr">
        <is>
          <t>PER SESIUNE (overlay: Hybrid + BE)</t>
        </is>
      </c>
    </row>
    <row r="22">
      <c r="A22" s="7" t="inlineStr">
        <is>
          <t>Sesiune</t>
        </is>
      </c>
      <c r="B22" s="7" t="inlineStr">
        <is>
          <t>N</t>
        </is>
      </c>
      <c r="C22" s="7" t="inlineStr">
        <is>
          <t>Wins</t>
        </is>
      </c>
      <c r="D22" s="7" t="inlineStr">
        <is>
          <t>WR</t>
        </is>
      </c>
      <c r="E22" s="7" t="inlineStr">
        <is>
          <t>Expectancy R</t>
        </is>
      </c>
      <c r="F22" s="7" t="inlineStr">
        <is>
          <t>Cum $</t>
        </is>
      </c>
    </row>
    <row r="23">
      <c r="A23" s="26" t="inlineStr">
        <is>
          <t>A1</t>
        </is>
      </c>
      <c r="B23" s="27">
        <f>COUNTIF(Trades!$E$2:$E$501,"A1")</f>
        <v/>
      </c>
      <c r="C23" s="27">
        <f>COUNTIFS(Trades!$E$2:$E$501,"A1",Trades!$AH$2:$AH$501,1)</f>
        <v/>
      </c>
      <c r="D23" s="28">
        <f>IFERROR(C23/B23,0)</f>
        <v/>
      </c>
      <c r="E23" s="29">
        <f>IFERROR(AVERAGEIFS(Trades!$S$2:$S$501,Trades!$E$2:$E$501,"A1"),0)</f>
        <v/>
      </c>
      <c r="F23" s="30">
        <f>SUMIFS(Trades!$X$2:$X$501,Trades!$E$2:$E$501,"A1")</f>
        <v/>
      </c>
    </row>
    <row r="24">
      <c r="A24" s="26" t="inlineStr">
        <is>
          <t>A2</t>
        </is>
      </c>
      <c r="B24" s="27">
        <f>COUNTIF(Trades!$E$2:$E$501,"A2")</f>
        <v/>
      </c>
      <c r="C24" s="27">
        <f>COUNTIFS(Trades!$E$2:$E$501,"A2",Trades!$AH$2:$AH$501,1)</f>
        <v/>
      </c>
      <c r="D24" s="28">
        <f>IFERROR(C24/B24,0)</f>
        <v/>
      </c>
      <c r="E24" s="29">
        <f>IFERROR(AVERAGEIFS(Trades!$S$2:$S$501,Trades!$E$2:$E$501,"A2"),0)</f>
        <v/>
      </c>
      <c r="F24" s="30">
        <f>SUMIFS(Trades!$X$2:$X$501,Trades!$E$2:$E$501,"A2")</f>
        <v/>
      </c>
    </row>
    <row r="25">
      <c r="A25" s="26" t="inlineStr">
        <is>
          <t>A3</t>
        </is>
      </c>
      <c r="B25" s="27">
        <f>COUNTIF(Trades!$E$2:$E$501,"A3")</f>
        <v/>
      </c>
      <c r="C25" s="27">
        <f>COUNTIFS(Trades!$E$2:$E$501,"A3",Trades!$AH$2:$AH$501,1)</f>
        <v/>
      </c>
      <c r="D25" s="28">
        <f>IFERROR(C25/B25,0)</f>
        <v/>
      </c>
      <c r="E25" s="29">
        <f>IFERROR(AVERAGEIFS(Trades!$S$2:$S$501,Trades!$E$2:$E$501,"A3"),0)</f>
        <v/>
      </c>
      <c r="F25" s="30">
        <f>SUMIFS(Trades!$X$2:$X$501,Trades!$E$2:$E$501,"A3")</f>
        <v/>
      </c>
    </row>
    <row r="26">
      <c r="A26" s="26" t="inlineStr">
        <is>
          <t>B</t>
        </is>
      </c>
      <c r="B26" s="27">
        <f>COUNTIF(Trades!$E$2:$E$501,"B")</f>
        <v/>
      </c>
      <c r="C26" s="27">
        <f>COUNTIFS(Trades!$E$2:$E$501,"B",Trades!$AH$2:$AH$501,1)</f>
        <v/>
      </c>
      <c r="D26" s="28">
        <f>IFERROR(C26/B26,0)</f>
        <v/>
      </c>
      <c r="E26" s="29">
        <f>IFERROR(AVERAGEIFS(Trades!$S$2:$S$501,Trades!$E$2:$E$501,"B"),0)</f>
        <v/>
      </c>
      <c r="F26" s="30">
        <f>SUMIFS(Trades!$X$2:$X$501,Trades!$E$2:$E$501,"B")</f>
        <v/>
      </c>
    </row>
    <row r="27">
      <c r="A27" s="26" t="inlineStr">
        <is>
          <t>C</t>
        </is>
      </c>
      <c r="B27" s="27">
        <f>COUNTIF(Trades!$E$2:$E$501,"C")</f>
        <v/>
      </c>
      <c r="C27" s="27">
        <f>COUNTIFS(Trades!$E$2:$E$501,"C",Trades!$AH$2:$AH$501,1)</f>
        <v/>
      </c>
      <c r="D27" s="28">
        <f>IFERROR(C27/B27,0)</f>
        <v/>
      </c>
      <c r="E27" s="29">
        <f>IFERROR(AVERAGEIFS(Trades!$S$2:$S$501,Trades!$E$2:$E$501,"C"),0)</f>
        <v/>
      </c>
      <c r="F27" s="30">
        <f>SUMIFS(Trades!$X$2:$X$501,Trades!$E$2:$E$501,"C")</f>
        <v/>
      </c>
    </row>
    <row r="28">
      <c r="A28" s="26" t="inlineStr">
        <is>
          <t>D</t>
        </is>
      </c>
      <c r="B28" s="27">
        <f>COUNTIF(Trades!$E$2:$E$501,"D")</f>
        <v/>
      </c>
      <c r="C28" s="27">
        <f>COUNTIFS(Trades!$E$2:$E$501,"D",Trades!$AH$2:$AH$501,1)</f>
        <v/>
      </c>
      <c r="D28" s="28">
        <f>IFERROR(C28/B28,0)</f>
        <v/>
      </c>
      <c r="E28" s="29">
        <f>IFERROR(AVERAGEIFS(Trades!$S$2:$S$501,Trades!$E$2:$E$501,"D"),0)</f>
        <v/>
      </c>
      <c r="F28" s="30">
        <f>SUMIFS(Trades!$X$2:$X$501,Trades!$E$2:$E$501,"D")</f>
        <v/>
      </c>
    </row>
    <row r="29">
      <c r="A29" s="26" t="inlineStr">
        <is>
          <t>Other</t>
        </is>
      </c>
      <c r="B29" s="27">
        <f>COUNTIF(Trades!$E$2:$E$501,"Other")</f>
        <v/>
      </c>
      <c r="C29" s="27">
        <f>COUNTIFS(Trades!$E$2:$E$501,"Other",Trades!$AH$2:$AH$501,1)</f>
        <v/>
      </c>
      <c r="D29" s="28">
        <f>IFERROR(C29/B29,0)</f>
        <v/>
      </c>
      <c r="E29" s="29">
        <f>IFERROR(AVERAGEIFS(Trades!$S$2:$S$501,Trades!$E$2:$E$501,"Other"),0)</f>
        <v/>
      </c>
      <c r="F29" s="30">
        <f>SUMIFS(Trades!$X$2:$X$501,Trades!$E$2:$E$501,"Other")</f>
        <v/>
      </c>
    </row>
    <row r="32">
      <c r="A32" s="25" t="inlineStr">
        <is>
          <t>PER STRATEGIE (overlay: Hybrid + BE)</t>
        </is>
      </c>
    </row>
    <row r="33">
      <c r="A33" s="7" t="inlineStr">
        <is>
          <t>Strategie</t>
        </is>
      </c>
      <c r="B33" s="7" t="inlineStr">
        <is>
          <t>N</t>
        </is>
      </c>
      <c r="C33" s="7" t="inlineStr">
        <is>
          <t>Wins</t>
        </is>
      </c>
      <c r="D33" s="7" t="inlineStr">
        <is>
          <t>WR</t>
        </is>
      </c>
      <c r="E33" s="7" t="inlineStr">
        <is>
          <t>Expectancy R</t>
        </is>
      </c>
      <c r="F33" s="7" t="inlineStr">
        <is>
          <t>Cum $</t>
        </is>
      </c>
    </row>
    <row r="34">
      <c r="A34" s="26" t="inlineStr">
        <is>
          <t>M2D</t>
        </is>
      </c>
      <c r="B34" s="27">
        <f>COUNTIF(Trades!$F$2:$F$501,"M2D")</f>
        <v/>
      </c>
      <c r="C34" s="27">
        <f>COUNTIFS(Trades!$F$2:$F$501,"M2D",Trades!$AH$2:$AH$501,1)</f>
        <v/>
      </c>
      <c r="D34" s="28">
        <f>IFERROR(C34/B34,0)</f>
        <v/>
      </c>
      <c r="E34" s="29">
        <f>IFERROR(AVERAGEIFS(Trades!$S$2:$S$501,Trades!$F$2:$F$501,"M2D"),0)</f>
        <v/>
      </c>
      <c r="F34" s="30">
        <f>SUMIFS(Trades!$X$2:$X$501,Trades!$F$2:$F$501,"M2D")</f>
        <v/>
      </c>
    </row>
    <row r="35">
      <c r="A35" s="26" t="inlineStr">
        <is>
          <t>EMA cross</t>
        </is>
      </c>
      <c r="B35" s="27">
        <f>COUNTIF(Trades!$F$2:$F$501,"EMA cross")</f>
        <v/>
      </c>
      <c r="C35" s="27">
        <f>COUNTIFS(Trades!$F$2:$F$501,"EMA cross",Trades!$AH$2:$AH$501,1)</f>
        <v/>
      </c>
      <c r="D35" s="28">
        <f>IFERROR(C35/B35,0)</f>
        <v/>
      </c>
      <c r="E35" s="29">
        <f>IFERROR(AVERAGEIFS(Trades!$S$2:$S$501,Trades!$F$2:$F$501,"EMA cross"),0)</f>
        <v/>
      </c>
      <c r="F35" s="30">
        <f>SUMIFS(Trades!$X$2:$X$501,Trades!$F$2:$F$501,"EMA cross")</f>
        <v/>
      </c>
    </row>
    <row r="36">
      <c r="A36" s="26" t="inlineStr">
        <is>
          <t>Order block</t>
        </is>
      </c>
      <c r="B36" s="27">
        <f>COUNTIF(Trades!$F$2:$F$501,"Order block")</f>
        <v/>
      </c>
      <c r="C36" s="27">
        <f>COUNTIFS(Trades!$F$2:$F$501,"Order block",Trades!$AH$2:$AH$501,1)</f>
        <v/>
      </c>
      <c r="D36" s="28">
        <f>IFERROR(C36/B36,0)</f>
        <v/>
      </c>
      <c r="E36" s="29">
        <f>IFERROR(AVERAGEIFS(Trades!$S$2:$S$501,Trades!$F$2:$F$501,"Order block"),0)</f>
        <v/>
      </c>
      <c r="F36" s="30">
        <f>SUMIFS(Trades!$X$2:$X$501,Trades!$F$2:$F$501,"Order block")</f>
        <v/>
      </c>
    </row>
    <row r="37">
      <c r="A37" s="26" t="inlineStr">
        <is>
          <t>Liquidity sweep</t>
        </is>
      </c>
      <c r="B37" s="27">
        <f>COUNTIF(Trades!$F$2:$F$501,"Liquidity sweep")</f>
        <v/>
      </c>
      <c r="C37" s="27">
        <f>COUNTIFS(Trades!$F$2:$F$501,"Liquidity sweep",Trades!$AH$2:$AH$501,1)</f>
        <v/>
      </c>
      <c r="D37" s="28">
        <f>IFERROR(C37/B37,0)</f>
        <v/>
      </c>
      <c r="E37" s="29">
        <f>IFERROR(AVERAGEIFS(Trades!$S$2:$S$501,Trades!$F$2:$F$501,"Liquidity sweep"),0)</f>
        <v/>
      </c>
      <c r="F37" s="30">
        <f>SUMIFS(Trades!$X$2:$X$501,Trades!$F$2:$F$501,"Liquidity sweep")</f>
        <v/>
      </c>
    </row>
    <row r="38">
      <c r="A38" s="26" t="inlineStr">
        <is>
          <t>Custom</t>
        </is>
      </c>
      <c r="B38" s="27">
        <f>COUNTIF(Trades!$F$2:$F$501,"Custom")</f>
        <v/>
      </c>
      <c r="C38" s="27">
        <f>COUNTIFS(Trades!$F$2:$F$501,"Custom",Trades!$AH$2:$AH$501,1)</f>
        <v/>
      </c>
      <c r="D38" s="28">
        <f>IFERROR(C38/B38,0)</f>
        <v/>
      </c>
      <c r="E38" s="29">
        <f>IFERROR(AVERAGEIFS(Trades!$S$2:$S$501,Trades!$F$2:$F$501,"Custom"),0)</f>
        <v/>
      </c>
      <c r="F38" s="30">
        <f>SUMIFS(Trades!$X$2:$X$501,Trades!$F$2:$F$501,"Custom")</f>
        <v/>
      </c>
    </row>
    <row r="41">
      <c r="A41" s="25" t="inlineStr">
        <is>
          <t>PER INDICATOR (overlay: Hybrid + BE)</t>
        </is>
      </c>
    </row>
    <row r="42">
      <c r="A42" s="7" t="inlineStr">
        <is>
          <t>Indicator</t>
        </is>
      </c>
      <c r="B42" s="7" t="inlineStr">
        <is>
          <t>N</t>
        </is>
      </c>
      <c r="C42" s="7" t="inlineStr">
        <is>
          <t>Wins</t>
        </is>
      </c>
      <c r="D42" s="7" t="inlineStr">
        <is>
          <t>WR</t>
        </is>
      </c>
      <c r="E42" s="7" t="inlineStr">
        <is>
          <t>Expectancy R</t>
        </is>
      </c>
      <c r="F42" s="7" t="inlineStr">
        <is>
          <t>Cum $</t>
        </is>
      </c>
    </row>
    <row r="43">
      <c r="A43" s="26" t="inlineStr">
        <is>
          <t>DIA</t>
        </is>
      </c>
      <c r="B43" s="27">
        <f>COUNTIF(Trades!$G$2:$G$501,"DIA")</f>
        <v/>
      </c>
      <c r="C43" s="27">
        <f>COUNTIFS(Trades!$G$2:$G$501,"DIA",Trades!$AH$2:$AH$501,1)</f>
        <v/>
      </c>
      <c r="D43" s="28">
        <f>IFERROR(C43/B43,0)</f>
        <v/>
      </c>
      <c r="E43" s="29">
        <f>IFERROR(AVERAGEIFS(Trades!$S$2:$S$501,Trades!$G$2:$G$501,"DIA"),0)</f>
        <v/>
      </c>
      <c r="F43" s="30">
        <f>SUMIFS(Trades!$X$2:$X$501,Trades!$G$2:$G$501,"DIA")</f>
        <v/>
      </c>
    </row>
    <row r="44">
      <c r="A44" s="26" t="inlineStr">
        <is>
          <t>US30</t>
        </is>
      </c>
      <c r="B44" s="27">
        <f>COUNTIF(Trades!$G$2:$G$501,"US30")</f>
        <v/>
      </c>
      <c r="C44" s="27">
        <f>COUNTIFS(Trades!$G$2:$G$501,"US30",Trades!$AH$2:$AH$501,1)</f>
        <v/>
      </c>
      <c r="D44" s="28">
        <f>IFERROR(C44/B44,0)</f>
        <v/>
      </c>
      <c r="E44" s="29">
        <f>IFERROR(AVERAGEIFS(Trades!$S$2:$S$501,Trades!$G$2:$G$501,"US30"),0)</f>
        <v/>
      </c>
      <c r="F44" s="30">
        <f>SUMIFS(Trades!$X$2:$X$501,Trades!$G$2:$G$501,"US30")</f>
        <v/>
      </c>
    </row>
    <row r="45">
      <c r="A45" s="26" t="inlineStr">
        <is>
          <t>SPY</t>
        </is>
      </c>
      <c r="B45" s="27">
        <f>COUNTIF(Trades!$G$2:$G$501,"SPY")</f>
        <v/>
      </c>
      <c r="C45" s="27">
        <f>COUNTIFS(Trades!$G$2:$G$501,"SPY",Trades!$AH$2:$AH$501,1)</f>
        <v/>
      </c>
      <c r="D45" s="28">
        <f>IFERROR(C45/B45,0)</f>
        <v/>
      </c>
      <c r="E45" s="29">
        <f>IFERROR(AVERAGEIFS(Trades!$S$2:$S$501,Trades!$G$2:$G$501,"SPY"),0)</f>
        <v/>
      </c>
      <c r="F45" s="30">
        <f>SUMIFS(Trades!$X$2:$X$501,Trades!$G$2:$G$501,"SPY")</f>
        <v/>
      </c>
    </row>
    <row r="46">
      <c r="A46" s="26" t="inlineStr">
        <is>
          <t>QQQ</t>
        </is>
      </c>
      <c r="B46" s="27">
        <f>COUNTIF(Trades!$G$2:$G$501,"QQQ")</f>
        <v/>
      </c>
      <c r="C46" s="27">
        <f>COUNTIFS(Trades!$G$2:$G$501,"QQQ",Trades!$AH$2:$AH$501,1)</f>
        <v/>
      </c>
      <c r="D46" s="28">
        <f>IFERROR(C46/B46,0)</f>
        <v/>
      </c>
      <c r="E46" s="29">
        <f>IFERROR(AVERAGEIFS(Trades!$S$2:$S$501,Trades!$G$2:$G$501,"QQQ"),0)</f>
        <v/>
      </c>
      <c r="F46" s="30">
        <f>SUMIFS(Trades!$X$2:$X$501,Trades!$G$2:$G$501,"QQQ")</f>
        <v/>
      </c>
    </row>
    <row r="47">
      <c r="A47" s="26" t="inlineStr">
        <is>
          <t>ES</t>
        </is>
      </c>
      <c r="B47" s="27">
        <f>COUNTIF(Trades!$G$2:$G$501,"ES")</f>
        <v/>
      </c>
      <c r="C47" s="27">
        <f>COUNTIFS(Trades!$G$2:$G$501,"ES",Trades!$AH$2:$AH$501,1)</f>
        <v/>
      </c>
      <c r="D47" s="28">
        <f>IFERROR(C47/B47,0)</f>
        <v/>
      </c>
      <c r="E47" s="29">
        <f>IFERROR(AVERAGEIFS(Trades!$S$2:$S$501,Trades!$G$2:$G$501,"ES"),0)</f>
        <v/>
      </c>
      <c r="F47" s="30">
        <f>SUMIFS(Trades!$X$2:$X$501,Trades!$G$2:$G$501,"ES")</f>
        <v/>
      </c>
    </row>
    <row r="48">
      <c r="A48" s="26" t="inlineStr">
        <is>
          <t>NQ</t>
        </is>
      </c>
      <c r="B48" s="27">
        <f>COUNTIF(Trades!$G$2:$G$501,"NQ")</f>
        <v/>
      </c>
      <c r="C48" s="27">
        <f>COUNTIFS(Trades!$G$2:$G$501,"NQ",Trades!$AH$2:$AH$501,1)</f>
        <v/>
      </c>
      <c r="D48" s="28">
        <f>IFERROR(C48/B48,0)</f>
        <v/>
      </c>
      <c r="E48" s="29">
        <f>IFERROR(AVERAGEIFS(Trades!$S$2:$S$501,Trades!$G$2:$G$501,"NQ"),0)</f>
        <v/>
      </c>
      <c r="F48" s="30">
        <f>SUMIFS(Trades!$X$2:$X$501,Trades!$G$2:$G$501,"NQ")</f>
        <v/>
      </c>
    </row>
    <row r="51">
      <c r="A51" s="25" t="inlineStr">
        <is>
          <t>PER DIRECȚIE (overlay: Hybrid + BE)</t>
        </is>
      </c>
    </row>
    <row r="52">
      <c r="A52" s="7" t="inlineStr">
        <is>
          <t>Direcție</t>
        </is>
      </c>
      <c r="B52" s="7" t="inlineStr">
        <is>
          <t>N</t>
        </is>
      </c>
      <c r="C52" s="7" t="inlineStr">
        <is>
          <t>Wins</t>
        </is>
      </c>
      <c r="D52" s="7" t="inlineStr">
        <is>
          <t>WR</t>
        </is>
      </c>
      <c r="E52" s="7" t="inlineStr">
        <is>
          <t>Expectancy R</t>
        </is>
      </c>
      <c r="F52" s="7" t="inlineStr">
        <is>
          <t>Cum $</t>
        </is>
      </c>
    </row>
    <row r="53">
      <c r="A53" s="26" t="inlineStr">
        <is>
          <t>Buy</t>
        </is>
      </c>
      <c r="B53" s="27">
        <f>COUNTIF(Trades!$I$2:$I$501,"Buy")</f>
        <v/>
      </c>
      <c r="C53" s="27">
        <f>COUNTIFS(Trades!$I$2:$I$501,"Buy",Trades!$AH$2:$AH$501,1)</f>
        <v/>
      </c>
      <c r="D53" s="28">
        <f>IFERROR(C53/B53,0)</f>
        <v/>
      </c>
      <c r="E53" s="29">
        <f>IFERROR(AVERAGEIFS(Trades!$S$2:$S$501,Trades!$I$2:$I$501,"Buy"),0)</f>
        <v/>
      </c>
      <c r="F53" s="30">
        <f>SUMIFS(Trades!$X$2:$X$501,Trades!$I$2:$I$501,"Buy")</f>
        <v/>
      </c>
    </row>
    <row r="54">
      <c r="A54" s="26" t="inlineStr">
        <is>
          <t>Sell</t>
        </is>
      </c>
      <c r="B54" s="27">
        <f>COUNTIF(Trades!$I$2:$I$501,"Sell")</f>
        <v/>
      </c>
      <c r="C54" s="27">
        <f>COUNTIFS(Trades!$I$2:$I$501,"Sell",Trades!$AH$2:$AH$501,1)</f>
        <v/>
      </c>
      <c r="D54" s="28">
        <f>IFERROR(C54/B54,0)</f>
        <v/>
      </c>
      <c r="E54" s="29">
        <f>IFERROR(AVERAGEIFS(Trades!$S$2:$S$501,Trades!$I$2:$I$501,"Sell"),0)</f>
        <v/>
      </c>
      <c r="F54" s="30">
        <f>SUMIFS(Trades!$X$2:$X$501,Trades!$I$2:$I$501,"Sell")</f>
        <v/>
      </c>
    </row>
  </sheetData>
  <mergeCells count="6">
    <mergeCell ref="A41:F41"/>
    <mergeCell ref="A51:F51"/>
    <mergeCell ref="A1:G1"/>
    <mergeCell ref="A32:F32"/>
    <mergeCell ref="A2:G2"/>
    <mergeCell ref="A21:F2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2026-05-13T16:01:26Z</dcterms:created>
  <dcterms:modified xsi:type="dcterms:W3CDTF">2026-05-13T16:01:26Z</dcterms:modified>
</cp:coreProperties>
</file>